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Jindrichuv_Hradec\TR_ul_Nadrazni_MK\kros\"/>
    </mc:Choice>
  </mc:AlternateContent>
  <xr:revisionPtr revIDLastSave="0" documentId="8_{36E75455-A1E8-4751-A9CF-ABE927CF9816}" xr6:coauthVersionLast="47" xr6:coauthVersionMax="47" xr10:uidLastSave="{00000000-0000-0000-0000-000000000000}"/>
  <bookViews>
    <workbookView xWindow="1725" yWindow="1425" windowWidth="22590" windowHeight="23070" xr2:uid="{00000000-000D-0000-FFFF-FFFF00000000}"/>
  </bookViews>
  <sheets>
    <sheet name="Rekapitulace stavby" sheetId="1" r:id="rId1"/>
    <sheet name="02 - Ostatní a vedlejší n..." sheetId="2" r:id="rId2"/>
    <sheet name="101 - Místní komunikace" sheetId="3" r:id="rId3"/>
    <sheet name="301 - Vodovod" sheetId="4" r:id="rId4"/>
    <sheet name="302 - Dešťová kanalizace" sheetId="5" r:id="rId5"/>
    <sheet name="303a - Vodovodní přípojky" sheetId="6" r:id="rId6"/>
    <sheet name="303b - Kanalizační dešťov..." sheetId="7" r:id="rId7"/>
    <sheet name="401 - Veřejné osvětlení" sheetId="8" r:id="rId8"/>
  </sheets>
  <definedNames>
    <definedName name="_xlnm._FilterDatabase" localSheetId="1" hidden="1">'02 - Ostatní a vedlejší n...'!$C$122:$K$179</definedName>
    <definedName name="_xlnm._FilterDatabase" localSheetId="2" hidden="1">'101 - Místní komunikace'!$C$124:$K$664</definedName>
    <definedName name="_xlnm._FilterDatabase" localSheetId="3" hidden="1">'301 - Vodovod'!$C$121:$K$276</definedName>
    <definedName name="_xlnm._FilterDatabase" localSheetId="4" hidden="1">'302 - Dešťová kanalizace'!$C$121:$K$244</definedName>
    <definedName name="_xlnm._FilterDatabase" localSheetId="5" hidden="1">'303a - Vodovodní přípojky'!$C$124:$K$214</definedName>
    <definedName name="_xlnm._FilterDatabase" localSheetId="6" hidden="1">'303b - Kanalizační dešťov...'!$C$124:$K$221</definedName>
    <definedName name="_xlnm._FilterDatabase" localSheetId="7" hidden="1">'401 - Veřejné osvětlení'!$C$123:$K$259</definedName>
    <definedName name="_xlnm.Print_Titles" localSheetId="1">'02 - Ostatní a vedlejší n...'!$122:$122</definedName>
    <definedName name="_xlnm.Print_Titles" localSheetId="2">'101 - Místní komunikace'!$124:$124</definedName>
    <definedName name="_xlnm.Print_Titles" localSheetId="3">'301 - Vodovod'!$121:$121</definedName>
    <definedName name="_xlnm.Print_Titles" localSheetId="4">'302 - Dešťová kanalizace'!$121:$121</definedName>
    <definedName name="_xlnm.Print_Titles" localSheetId="5">'303a - Vodovodní přípojky'!$124:$124</definedName>
    <definedName name="_xlnm.Print_Titles" localSheetId="6">'303b - Kanalizační dešťov...'!$124:$124</definedName>
    <definedName name="_xlnm.Print_Titles" localSheetId="7">'401 - Veřejné osvětlení'!$123:$123</definedName>
    <definedName name="_xlnm.Print_Titles" localSheetId="0">'Rekapitulace stavby'!$92:$92</definedName>
    <definedName name="_xlnm.Print_Area" localSheetId="1">'02 - Ostatní a vedlejší n...'!$C$4:$J$39,'02 - Ostatní a vedlejší n...'!$C$50:$J$76,'02 - Ostatní a vedlejší n...'!$C$82:$J$104,'02 - Ostatní a vedlejší n...'!$C$110:$K$179</definedName>
    <definedName name="_xlnm.Print_Area" localSheetId="2">'101 - Místní komunikace'!$C$4:$J$39,'101 - Místní komunikace'!$C$50:$J$76,'101 - Místní komunikace'!$C$82:$J$106,'101 - Místní komunikace'!$C$112:$K$664</definedName>
    <definedName name="_xlnm.Print_Area" localSheetId="3">'301 - Vodovod'!$C$4:$J$39,'301 - Vodovod'!$C$50:$J$76,'301 - Vodovod'!$C$82:$J$103,'301 - Vodovod'!$C$109:$K$276</definedName>
    <definedName name="_xlnm.Print_Area" localSheetId="4">'302 - Dešťová kanalizace'!$C$4:$J$39,'302 - Dešťová kanalizace'!$C$50:$J$76,'302 - Dešťová kanalizace'!$C$82:$J$103,'302 - Dešťová kanalizace'!$C$109:$K$244</definedName>
    <definedName name="_xlnm.Print_Area" localSheetId="5">'303a - Vodovodní přípojky'!$C$4:$J$41,'303a - Vodovodní přípojky'!$C$50:$J$76,'303a - Vodovodní přípojky'!$C$82:$J$104,'303a - Vodovodní přípojky'!$C$110:$K$214</definedName>
    <definedName name="_xlnm.Print_Area" localSheetId="6">'303b - Kanalizační dešťov...'!$C$4:$J$41,'303b - Kanalizační dešťov...'!$C$50:$J$76,'303b - Kanalizační dešťov...'!$C$82:$J$104,'303b - Kanalizační dešťov...'!$C$110:$K$221</definedName>
    <definedName name="_xlnm.Print_Area" localSheetId="7">'401 - Veřejné osvětlení'!$C$4:$J$39,'401 - Veřejné osvětlení'!$C$50:$J$76,'401 - Veřejné osvětlení'!$C$82:$J$105,'401 - Veřejné osvětlení'!$C$111:$K$259</definedName>
    <definedName name="_xlnm.Print_Area" localSheetId="0">'Rekapitulace stavby'!$D$4:$AO$76,'Rekapitulace stavby'!$C$82:$AQ$103</definedName>
  </definedNames>
  <calcPr calcId="181029"/>
</workbook>
</file>

<file path=xl/calcChain.xml><?xml version="1.0" encoding="utf-8"?>
<calcChain xmlns="http://schemas.openxmlformats.org/spreadsheetml/2006/main">
  <c r="J37" i="8" l="1"/>
  <c r="J36" i="8"/>
  <c r="AY102" i="1"/>
  <c r="J35" i="8"/>
  <c r="AX102" i="1"/>
  <c r="BI257" i="8"/>
  <c r="BH257" i="8"/>
  <c r="BG257" i="8"/>
  <c r="BF257" i="8"/>
  <c r="T257" i="8"/>
  <c r="R257" i="8"/>
  <c r="P257" i="8"/>
  <c r="BI254" i="8"/>
  <c r="BH254" i="8"/>
  <c r="BG254" i="8"/>
  <c r="BF254" i="8"/>
  <c r="T254" i="8"/>
  <c r="R254" i="8"/>
  <c r="P254" i="8"/>
  <c r="BI250" i="8"/>
  <c r="BH250" i="8"/>
  <c r="BG250" i="8"/>
  <c r="BF250" i="8"/>
  <c r="T250" i="8"/>
  <c r="R250" i="8"/>
  <c r="P250" i="8"/>
  <c r="BI246" i="8"/>
  <c r="BH246" i="8"/>
  <c r="BG246" i="8"/>
  <c r="BF246" i="8"/>
  <c r="T246" i="8"/>
  <c r="R246" i="8"/>
  <c r="P246" i="8"/>
  <c r="BI241" i="8"/>
  <c r="BH241" i="8"/>
  <c r="BG241" i="8"/>
  <c r="BF241" i="8"/>
  <c r="T241" i="8"/>
  <c r="R241" i="8"/>
  <c r="P241" i="8"/>
  <c r="BI239" i="8"/>
  <c r="BH239" i="8"/>
  <c r="BG239" i="8"/>
  <c r="BF239" i="8"/>
  <c r="T239" i="8"/>
  <c r="R239" i="8"/>
  <c r="P239" i="8"/>
  <c r="BI236" i="8"/>
  <c r="BH236" i="8"/>
  <c r="BG236" i="8"/>
  <c r="BF236" i="8"/>
  <c r="T236" i="8"/>
  <c r="R236" i="8"/>
  <c r="P236" i="8"/>
  <c r="BI232" i="8"/>
  <c r="BH232" i="8"/>
  <c r="BG232" i="8"/>
  <c r="BF232" i="8"/>
  <c r="T232" i="8"/>
  <c r="R232" i="8"/>
  <c r="P232" i="8"/>
  <c r="BI230" i="8"/>
  <c r="BH230" i="8"/>
  <c r="BG230" i="8"/>
  <c r="BF230" i="8"/>
  <c r="T230" i="8"/>
  <c r="R230" i="8"/>
  <c r="P230" i="8"/>
  <c r="BI228" i="8"/>
  <c r="BH228" i="8"/>
  <c r="BG228" i="8"/>
  <c r="BF228" i="8"/>
  <c r="T228" i="8"/>
  <c r="R228" i="8"/>
  <c r="P228" i="8"/>
  <c r="BI226" i="8"/>
  <c r="BH226" i="8"/>
  <c r="BG226" i="8"/>
  <c r="BF226" i="8"/>
  <c r="T226" i="8"/>
  <c r="R226" i="8"/>
  <c r="P226" i="8"/>
  <c r="BI224" i="8"/>
  <c r="BH224" i="8"/>
  <c r="BG224" i="8"/>
  <c r="BF224" i="8"/>
  <c r="T224" i="8"/>
  <c r="R224" i="8"/>
  <c r="P224" i="8"/>
  <c r="BI219" i="8"/>
  <c r="BH219" i="8"/>
  <c r="BG219" i="8"/>
  <c r="BF219" i="8"/>
  <c r="T219" i="8"/>
  <c r="R219" i="8"/>
  <c r="P219" i="8"/>
  <c r="BI217" i="8"/>
  <c r="BH217" i="8"/>
  <c r="BG217" i="8"/>
  <c r="BF217" i="8"/>
  <c r="T217" i="8"/>
  <c r="R217" i="8"/>
  <c r="P217" i="8"/>
  <c r="BI214" i="8"/>
  <c r="BH214" i="8"/>
  <c r="BG214" i="8"/>
  <c r="BF214" i="8"/>
  <c r="T214" i="8"/>
  <c r="R214" i="8"/>
  <c r="P214" i="8"/>
  <c r="BI211" i="8"/>
  <c r="BH211" i="8"/>
  <c r="BG211" i="8"/>
  <c r="BF211" i="8"/>
  <c r="T211" i="8"/>
  <c r="R211" i="8"/>
  <c r="P211" i="8"/>
  <c r="BI208" i="8"/>
  <c r="BH208" i="8"/>
  <c r="BG208" i="8"/>
  <c r="BF208" i="8"/>
  <c r="T208" i="8"/>
  <c r="R208" i="8"/>
  <c r="P208" i="8"/>
  <c r="BI205" i="8"/>
  <c r="BH205" i="8"/>
  <c r="BG205" i="8"/>
  <c r="BF205" i="8"/>
  <c r="T205" i="8"/>
  <c r="R205" i="8"/>
  <c r="P205" i="8"/>
  <c r="BI202" i="8"/>
  <c r="BH202" i="8"/>
  <c r="BG202" i="8"/>
  <c r="BF202" i="8"/>
  <c r="T202" i="8"/>
  <c r="R202" i="8"/>
  <c r="P202" i="8"/>
  <c r="BI199" i="8"/>
  <c r="BH199" i="8"/>
  <c r="BG199" i="8"/>
  <c r="BF199" i="8"/>
  <c r="T199" i="8"/>
  <c r="R199" i="8"/>
  <c r="P199" i="8"/>
  <c r="BI191" i="8"/>
  <c r="BH191" i="8"/>
  <c r="BG191" i="8"/>
  <c r="BF191" i="8"/>
  <c r="T191" i="8"/>
  <c r="R191" i="8"/>
  <c r="P191" i="8"/>
  <c r="BI189" i="8"/>
  <c r="BH189" i="8"/>
  <c r="BG189" i="8"/>
  <c r="BF189" i="8"/>
  <c r="T189" i="8"/>
  <c r="R189" i="8"/>
  <c r="P189" i="8"/>
  <c r="BI186" i="8"/>
  <c r="BH186" i="8"/>
  <c r="BG186" i="8"/>
  <c r="BF186" i="8"/>
  <c r="T186" i="8"/>
  <c r="R186" i="8"/>
  <c r="P186" i="8"/>
  <c r="BI184" i="8"/>
  <c r="BH184" i="8"/>
  <c r="BG184" i="8"/>
  <c r="BF184" i="8"/>
  <c r="T184" i="8"/>
  <c r="R184" i="8"/>
  <c r="P184" i="8"/>
  <c r="BI182" i="8"/>
  <c r="BH182" i="8"/>
  <c r="BG182" i="8"/>
  <c r="BF182" i="8"/>
  <c r="T182" i="8"/>
  <c r="R182" i="8"/>
  <c r="P182" i="8"/>
  <c r="BI179" i="8"/>
  <c r="BH179" i="8"/>
  <c r="BG179" i="8"/>
  <c r="BF179" i="8"/>
  <c r="T179" i="8"/>
  <c r="R179" i="8"/>
  <c r="P179" i="8"/>
  <c r="BI177" i="8"/>
  <c r="BH177" i="8"/>
  <c r="BG177" i="8"/>
  <c r="BF177" i="8"/>
  <c r="T177" i="8"/>
  <c r="R177" i="8"/>
  <c r="P177" i="8"/>
  <c r="BI175" i="8"/>
  <c r="BH175" i="8"/>
  <c r="BG175" i="8"/>
  <c r="BF175" i="8"/>
  <c r="T175" i="8"/>
  <c r="R175" i="8"/>
  <c r="P175" i="8"/>
  <c r="BI173" i="8"/>
  <c r="BH173" i="8"/>
  <c r="BG173" i="8"/>
  <c r="BF173" i="8"/>
  <c r="T173" i="8"/>
  <c r="R173" i="8"/>
  <c r="P173" i="8"/>
  <c r="BI171" i="8"/>
  <c r="BH171" i="8"/>
  <c r="BG171" i="8"/>
  <c r="BF171" i="8"/>
  <c r="T171" i="8"/>
  <c r="R171" i="8"/>
  <c r="P171" i="8"/>
  <c r="BI169" i="8"/>
  <c r="BH169" i="8"/>
  <c r="BG169" i="8"/>
  <c r="BF169" i="8"/>
  <c r="T169" i="8"/>
  <c r="R169" i="8"/>
  <c r="P169" i="8"/>
  <c r="BI167" i="8"/>
  <c r="BH167" i="8"/>
  <c r="BG167" i="8"/>
  <c r="BF167" i="8"/>
  <c r="T167" i="8"/>
  <c r="R167" i="8"/>
  <c r="P167" i="8"/>
  <c r="BI165" i="8"/>
  <c r="BH165" i="8"/>
  <c r="BG165" i="8"/>
  <c r="BF165" i="8"/>
  <c r="T165" i="8"/>
  <c r="R165" i="8"/>
  <c r="P165" i="8"/>
  <c r="BI163" i="8"/>
  <c r="BH163" i="8"/>
  <c r="BG163" i="8"/>
  <c r="BF163" i="8"/>
  <c r="T163" i="8"/>
  <c r="R163" i="8"/>
  <c r="P163" i="8"/>
  <c r="BI161" i="8"/>
  <c r="BH161" i="8"/>
  <c r="BG161" i="8"/>
  <c r="BF161" i="8"/>
  <c r="T161" i="8"/>
  <c r="R161" i="8"/>
  <c r="P161" i="8"/>
  <c r="BI159" i="8"/>
  <c r="BH159" i="8"/>
  <c r="BG159" i="8"/>
  <c r="BF159" i="8"/>
  <c r="T159" i="8"/>
  <c r="R159" i="8"/>
  <c r="P159" i="8"/>
  <c r="BI157" i="8"/>
  <c r="BH157" i="8"/>
  <c r="BG157" i="8"/>
  <c r="BF157" i="8"/>
  <c r="T157" i="8"/>
  <c r="R157" i="8"/>
  <c r="P157" i="8"/>
  <c r="BI154" i="8"/>
  <c r="BH154" i="8"/>
  <c r="BG154" i="8"/>
  <c r="BF154" i="8"/>
  <c r="T154" i="8"/>
  <c r="R154" i="8"/>
  <c r="P154" i="8"/>
  <c r="BI152" i="8"/>
  <c r="BH152" i="8"/>
  <c r="BG152" i="8"/>
  <c r="BF152" i="8"/>
  <c r="T152" i="8"/>
  <c r="R152" i="8"/>
  <c r="P152" i="8"/>
  <c r="BI150" i="8"/>
  <c r="BH150" i="8"/>
  <c r="BG150" i="8"/>
  <c r="BF150" i="8"/>
  <c r="T150" i="8"/>
  <c r="R150" i="8"/>
  <c r="P150" i="8"/>
  <c r="BI147" i="8"/>
  <c r="BH147" i="8"/>
  <c r="BG147" i="8"/>
  <c r="BF147" i="8"/>
  <c r="T147" i="8"/>
  <c r="R147" i="8"/>
  <c r="P147" i="8"/>
  <c r="BI145" i="8"/>
  <c r="BH145" i="8"/>
  <c r="BG145" i="8"/>
  <c r="BF145" i="8"/>
  <c r="T145" i="8"/>
  <c r="R145" i="8"/>
  <c r="P145" i="8"/>
  <c r="BI143" i="8"/>
  <c r="BH143" i="8"/>
  <c r="BG143" i="8"/>
  <c r="BF143" i="8"/>
  <c r="T143" i="8"/>
  <c r="R143" i="8"/>
  <c r="P143" i="8"/>
  <c r="BI141" i="8"/>
  <c r="BH141" i="8"/>
  <c r="BG141" i="8"/>
  <c r="BF141" i="8"/>
  <c r="T141" i="8"/>
  <c r="R141" i="8"/>
  <c r="P141" i="8"/>
  <c r="BI139" i="8"/>
  <c r="BH139" i="8"/>
  <c r="BG139" i="8"/>
  <c r="BF139" i="8"/>
  <c r="T139" i="8"/>
  <c r="R139" i="8"/>
  <c r="P139" i="8"/>
  <c r="BI137" i="8"/>
  <c r="BH137" i="8"/>
  <c r="BG137" i="8"/>
  <c r="BF137" i="8"/>
  <c r="T137" i="8"/>
  <c r="R137" i="8"/>
  <c r="P137" i="8"/>
  <c r="BI133" i="8"/>
  <c r="BH133" i="8"/>
  <c r="BG133" i="8"/>
  <c r="BF133" i="8"/>
  <c r="T133" i="8"/>
  <c r="R133" i="8"/>
  <c r="P133" i="8"/>
  <c r="BI131" i="8"/>
  <c r="BH131" i="8"/>
  <c r="BG131" i="8"/>
  <c r="BF131" i="8"/>
  <c r="T131" i="8"/>
  <c r="R131" i="8"/>
  <c r="P131" i="8"/>
  <c r="BI129" i="8"/>
  <c r="BH129" i="8"/>
  <c r="BG129" i="8"/>
  <c r="BF129" i="8"/>
  <c r="T129" i="8"/>
  <c r="R129" i="8"/>
  <c r="P129" i="8"/>
  <c r="BI127" i="8"/>
  <c r="BH127" i="8"/>
  <c r="BG127" i="8"/>
  <c r="BF127" i="8"/>
  <c r="T127" i="8"/>
  <c r="R127" i="8"/>
  <c r="P127" i="8"/>
  <c r="J120" i="8"/>
  <c r="F120" i="8"/>
  <c r="F118" i="8"/>
  <c r="E116" i="8"/>
  <c r="J91" i="8"/>
  <c r="F91" i="8"/>
  <c r="F89" i="8"/>
  <c r="E87" i="8"/>
  <c r="J24" i="8"/>
  <c r="E24" i="8"/>
  <c r="J121" i="8" s="1"/>
  <c r="J23" i="8"/>
  <c r="J18" i="8"/>
  <c r="E18" i="8"/>
  <c r="F121" i="8"/>
  <c r="J17" i="8"/>
  <c r="J12" i="8"/>
  <c r="J118" i="8" s="1"/>
  <c r="E7" i="8"/>
  <c r="E85" i="8"/>
  <c r="J39" i="7"/>
  <c r="J38" i="7"/>
  <c r="AY101" i="1" s="1"/>
  <c r="J37" i="7"/>
  <c r="AX101" i="1"/>
  <c r="BI221" i="7"/>
  <c r="BH221" i="7"/>
  <c r="BG221" i="7"/>
  <c r="BF221" i="7"/>
  <c r="T221" i="7"/>
  <c r="T220" i="7" s="1"/>
  <c r="R221" i="7"/>
  <c r="R220" i="7" s="1"/>
  <c r="P221" i="7"/>
  <c r="P220" i="7" s="1"/>
  <c r="BI218" i="7"/>
  <c r="BH218" i="7"/>
  <c r="BG218" i="7"/>
  <c r="BF218" i="7"/>
  <c r="T218" i="7"/>
  <c r="R218" i="7"/>
  <c r="P218" i="7"/>
  <c r="BI216" i="7"/>
  <c r="BH216" i="7"/>
  <c r="BG216" i="7"/>
  <c r="BF216" i="7"/>
  <c r="T216" i="7"/>
  <c r="R216" i="7"/>
  <c r="P216" i="7"/>
  <c r="BI214" i="7"/>
  <c r="BH214" i="7"/>
  <c r="BG214" i="7"/>
  <c r="BF214" i="7"/>
  <c r="T214" i="7"/>
  <c r="R214" i="7"/>
  <c r="P214" i="7"/>
  <c r="BI212" i="7"/>
  <c r="BH212" i="7"/>
  <c r="BG212" i="7"/>
  <c r="BF212" i="7"/>
  <c r="T212" i="7"/>
  <c r="R212" i="7"/>
  <c r="P212" i="7"/>
  <c r="BI210" i="7"/>
  <c r="BH210" i="7"/>
  <c r="BG210" i="7"/>
  <c r="BF210" i="7"/>
  <c r="T210" i="7"/>
  <c r="R210" i="7"/>
  <c r="P210" i="7"/>
  <c r="BI208" i="7"/>
  <c r="BH208" i="7"/>
  <c r="BG208" i="7"/>
  <c r="BF208" i="7"/>
  <c r="T208" i="7"/>
  <c r="R208" i="7"/>
  <c r="P208" i="7"/>
  <c r="BI206" i="7"/>
  <c r="BH206" i="7"/>
  <c r="BG206" i="7"/>
  <c r="BF206" i="7"/>
  <c r="T206" i="7"/>
  <c r="R206" i="7"/>
  <c r="P206" i="7"/>
  <c r="BI204" i="7"/>
  <c r="BH204" i="7"/>
  <c r="BG204" i="7"/>
  <c r="BF204" i="7"/>
  <c r="T204" i="7"/>
  <c r="R204" i="7"/>
  <c r="P204" i="7"/>
  <c r="BI202" i="7"/>
  <c r="BH202" i="7"/>
  <c r="BG202" i="7"/>
  <c r="BF202" i="7"/>
  <c r="T202" i="7"/>
  <c r="R202" i="7"/>
  <c r="P202" i="7"/>
  <c r="BI198" i="7"/>
  <c r="BH198" i="7"/>
  <c r="BG198" i="7"/>
  <c r="BF198" i="7"/>
  <c r="T198" i="7"/>
  <c r="R198" i="7"/>
  <c r="P198" i="7"/>
  <c r="BI195" i="7"/>
  <c r="BH195" i="7"/>
  <c r="BG195" i="7"/>
  <c r="BF195" i="7"/>
  <c r="T195" i="7"/>
  <c r="R195" i="7"/>
  <c r="P195" i="7"/>
  <c r="BI193" i="7"/>
  <c r="BH193" i="7"/>
  <c r="BG193" i="7"/>
  <c r="BF193" i="7"/>
  <c r="T193" i="7"/>
  <c r="R193" i="7"/>
  <c r="P193" i="7"/>
  <c r="BI190" i="7"/>
  <c r="BH190" i="7"/>
  <c r="BG190" i="7"/>
  <c r="BF190" i="7"/>
  <c r="T190" i="7"/>
  <c r="R190" i="7"/>
  <c r="P190" i="7"/>
  <c r="BI188" i="7"/>
  <c r="BH188" i="7"/>
  <c r="BG188" i="7"/>
  <c r="BF188" i="7"/>
  <c r="T188" i="7"/>
  <c r="R188" i="7"/>
  <c r="P188" i="7"/>
  <c r="BI182" i="7"/>
  <c r="BH182" i="7"/>
  <c r="BG182" i="7"/>
  <c r="BF182" i="7"/>
  <c r="T182" i="7"/>
  <c r="R182" i="7"/>
  <c r="P182" i="7"/>
  <c r="P175" i="7"/>
  <c r="BI176" i="7"/>
  <c r="BH176" i="7"/>
  <c r="BG176" i="7"/>
  <c r="BF176" i="7"/>
  <c r="T176" i="7"/>
  <c r="T175" i="7" s="1"/>
  <c r="R176" i="7"/>
  <c r="R175" i="7" s="1"/>
  <c r="P176" i="7"/>
  <c r="BI173" i="7"/>
  <c r="BH173" i="7"/>
  <c r="BG173" i="7"/>
  <c r="BF173" i="7"/>
  <c r="T173" i="7"/>
  <c r="R173" i="7"/>
  <c r="P173" i="7"/>
  <c r="BI164" i="7"/>
  <c r="BH164" i="7"/>
  <c r="BG164" i="7"/>
  <c r="BF164" i="7"/>
  <c r="T164" i="7"/>
  <c r="R164" i="7"/>
  <c r="P164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5" i="7"/>
  <c r="BH145" i="7"/>
  <c r="BG145" i="7"/>
  <c r="BF145" i="7"/>
  <c r="T145" i="7"/>
  <c r="R145" i="7"/>
  <c r="P145" i="7"/>
  <c r="BI140" i="7"/>
  <c r="BH140" i="7"/>
  <c r="BG140" i="7"/>
  <c r="BF140" i="7"/>
  <c r="T140" i="7"/>
  <c r="R140" i="7"/>
  <c r="P140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8" i="7"/>
  <c r="BH128" i="7"/>
  <c r="BG128" i="7"/>
  <c r="BF128" i="7"/>
  <c r="T128" i="7"/>
  <c r="R128" i="7"/>
  <c r="P128" i="7"/>
  <c r="J121" i="7"/>
  <c r="F121" i="7"/>
  <c r="F119" i="7"/>
  <c r="E117" i="7"/>
  <c r="J93" i="7"/>
  <c r="F93" i="7"/>
  <c r="F91" i="7"/>
  <c r="E89" i="7"/>
  <c r="J26" i="7"/>
  <c r="E26" i="7"/>
  <c r="J122" i="7" s="1"/>
  <c r="J25" i="7"/>
  <c r="J20" i="7"/>
  <c r="E20" i="7"/>
  <c r="F122" i="7" s="1"/>
  <c r="J19" i="7"/>
  <c r="J14" i="7"/>
  <c r="J119" i="7" s="1"/>
  <c r="E7" i="7"/>
  <c r="E113" i="7" s="1"/>
  <c r="J39" i="6"/>
  <c r="J38" i="6"/>
  <c r="AY100" i="1"/>
  <c r="J37" i="6"/>
  <c r="AX100" i="1"/>
  <c r="BI214" i="6"/>
  <c r="BH214" i="6"/>
  <c r="BG214" i="6"/>
  <c r="BF214" i="6"/>
  <c r="T214" i="6"/>
  <c r="T213" i="6" s="1"/>
  <c r="R214" i="6"/>
  <c r="R213" i="6"/>
  <c r="P214" i="6"/>
  <c r="P213" i="6"/>
  <c r="BI209" i="6"/>
  <c r="BH209" i="6"/>
  <c r="BG209" i="6"/>
  <c r="BF209" i="6"/>
  <c r="T209" i="6"/>
  <c r="R209" i="6"/>
  <c r="P209" i="6"/>
  <c r="BI207" i="6"/>
  <c r="BH207" i="6"/>
  <c r="BG207" i="6"/>
  <c r="BF207" i="6"/>
  <c r="T207" i="6"/>
  <c r="R207" i="6"/>
  <c r="P207" i="6"/>
  <c r="BI205" i="6"/>
  <c r="BH205" i="6"/>
  <c r="BG205" i="6"/>
  <c r="BF205" i="6"/>
  <c r="T205" i="6"/>
  <c r="R205" i="6"/>
  <c r="P205" i="6"/>
  <c r="BI203" i="6"/>
  <c r="BH203" i="6"/>
  <c r="BG203" i="6"/>
  <c r="BF203" i="6"/>
  <c r="T203" i="6"/>
  <c r="R203" i="6"/>
  <c r="P203" i="6"/>
  <c r="BI201" i="6"/>
  <c r="BH201" i="6"/>
  <c r="BG201" i="6"/>
  <c r="BF201" i="6"/>
  <c r="T201" i="6"/>
  <c r="R201" i="6"/>
  <c r="P201" i="6"/>
  <c r="BI199" i="6"/>
  <c r="BH199" i="6"/>
  <c r="BG199" i="6"/>
  <c r="BF199" i="6"/>
  <c r="T199" i="6"/>
  <c r="R199" i="6"/>
  <c r="P199" i="6"/>
  <c r="BI197" i="6"/>
  <c r="BH197" i="6"/>
  <c r="BG197" i="6"/>
  <c r="BF197" i="6"/>
  <c r="T197" i="6"/>
  <c r="R197" i="6"/>
  <c r="P197" i="6"/>
  <c r="BI195" i="6"/>
  <c r="BH195" i="6"/>
  <c r="BG195" i="6"/>
  <c r="BF195" i="6"/>
  <c r="T195" i="6"/>
  <c r="R195" i="6"/>
  <c r="P195" i="6"/>
  <c r="BI192" i="6"/>
  <c r="BH192" i="6"/>
  <c r="BG192" i="6"/>
  <c r="BF192" i="6"/>
  <c r="T192" i="6"/>
  <c r="R192" i="6"/>
  <c r="P192" i="6"/>
  <c r="BI190" i="6"/>
  <c r="BH190" i="6"/>
  <c r="BG190" i="6"/>
  <c r="BF190" i="6"/>
  <c r="T190" i="6"/>
  <c r="R190" i="6"/>
  <c r="P190" i="6"/>
  <c r="BI186" i="6"/>
  <c r="BH186" i="6"/>
  <c r="BG186" i="6"/>
  <c r="BF186" i="6"/>
  <c r="T186" i="6"/>
  <c r="R186" i="6"/>
  <c r="P186" i="6"/>
  <c r="BI183" i="6"/>
  <c r="BH183" i="6"/>
  <c r="BG183" i="6"/>
  <c r="BF183" i="6"/>
  <c r="T183" i="6"/>
  <c r="R183" i="6"/>
  <c r="P183" i="6"/>
  <c r="BI181" i="6"/>
  <c r="BH181" i="6"/>
  <c r="BG181" i="6"/>
  <c r="BF181" i="6"/>
  <c r="T181" i="6"/>
  <c r="R181" i="6"/>
  <c r="P181" i="6"/>
  <c r="BI176" i="6"/>
  <c r="BH176" i="6"/>
  <c r="BG176" i="6"/>
  <c r="BF176" i="6"/>
  <c r="T176" i="6"/>
  <c r="R176" i="6"/>
  <c r="P176" i="6"/>
  <c r="BI172" i="6"/>
  <c r="BH172" i="6"/>
  <c r="BG172" i="6"/>
  <c r="BF172" i="6"/>
  <c r="T172" i="6"/>
  <c r="R172" i="6"/>
  <c r="P172" i="6"/>
  <c r="BI168" i="6"/>
  <c r="BH168" i="6"/>
  <c r="BG168" i="6"/>
  <c r="BF168" i="6"/>
  <c r="T168" i="6"/>
  <c r="R168" i="6"/>
  <c r="P168" i="6"/>
  <c r="BI165" i="6"/>
  <c r="BH165" i="6"/>
  <c r="BG165" i="6"/>
  <c r="BF165" i="6"/>
  <c r="T165" i="6"/>
  <c r="R165" i="6"/>
  <c r="P165" i="6"/>
  <c r="BI162" i="6"/>
  <c r="BH162" i="6"/>
  <c r="BG162" i="6"/>
  <c r="BF162" i="6"/>
  <c r="T162" i="6"/>
  <c r="R162" i="6"/>
  <c r="P162" i="6"/>
  <c r="BI153" i="6"/>
  <c r="BH153" i="6"/>
  <c r="BG153" i="6"/>
  <c r="BF153" i="6"/>
  <c r="T153" i="6"/>
  <c r="R153" i="6"/>
  <c r="P153" i="6"/>
  <c r="BI151" i="6"/>
  <c r="BH151" i="6"/>
  <c r="BG151" i="6"/>
  <c r="BF151" i="6"/>
  <c r="T151" i="6"/>
  <c r="R151" i="6"/>
  <c r="P151" i="6"/>
  <c r="BI148" i="6"/>
  <c r="BH148" i="6"/>
  <c r="BG148" i="6"/>
  <c r="BF148" i="6"/>
  <c r="T148" i="6"/>
  <c r="R148" i="6"/>
  <c r="P148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38" i="6"/>
  <c r="BH138" i="6"/>
  <c r="BG138" i="6"/>
  <c r="BF138" i="6"/>
  <c r="T138" i="6"/>
  <c r="R138" i="6"/>
  <c r="P138" i="6"/>
  <c r="BI135" i="6"/>
  <c r="BH135" i="6"/>
  <c r="BG135" i="6"/>
  <c r="BF135" i="6"/>
  <c r="T135" i="6"/>
  <c r="R135" i="6"/>
  <c r="P135" i="6"/>
  <c r="BI131" i="6"/>
  <c r="BH131" i="6"/>
  <c r="BG131" i="6"/>
  <c r="BF131" i="6"/>
  <c r="T131" i="6"/>
  <c r="R131" i="6"/>
  <c r="P131" i="6"/>
  <c r="BI128" i="6"/>
  <c r="BH128" i="6"/>
  <c r="BG128" i="6"/>
  <c r="BF128" i="6"/>
  <c r="T128" i="6"/>
  <c r="R128" i="6"/>
  <c r="P128" i="6"/>
  <c r="J121" i="6"/>
  <c r="F121" i="6"/>
  <c r="F119" i="6"/>
  <c r="E117" i="6"/>
  <c r="J93" i="6"/>
  <c r="F93" i="6"/>
  <c r="F91" i="6"/>
  <c r="E89" i="6"/>
  <c r="J26" i="6"/>
  <c r="E26" i="6"/>
  <c r="J122" i="6" s="1"/>
  <c r="J25" i="6"/>
  <c r="J20" i="6"/>
  <c r="E20" i="6"/>
  <c r="F122" i="6"/>
  <c r="J19" i="6"/>
  <c r="J14" i="6"/>
  <c r="J119" i="6" s="1"/>
  <c r="E7" i="6"/>
  <c r="E113" i="6"/>
  <c r="J37" i="5"/>
  <c r="J36" i="5"/>
  <c r="AY98" i="1"/>
  <c r="J35" i="5"/>
  <c r="AX98" i="1"/>
  <c r="BI244" i="5"/>
  <c r="BH244" i="5"/>
  <c r="BG244" i="5"/>
  <c r="BF244" i="5"/>
  <c r="T244" i="5"/>
  <c r="T243" i="5" s="1"/>
  <c r="R244" i="5"/>
  <c r="R243" i="5" s="1"/>
  <c r="P244" i="5"/>
  <c r="P243" i="5"/>
  <c r="BI239" i="5"/>
  <c r="BH239" i="5"/>
  <c r="BG239" i="5"/>
  <c r="BF239" i="5"/>
  <c r="T239" i="5"/>
  <c r="R239" i="5"/>
  <c r="P239" i="5"/>
  <c r="BI236" i="5"/>
  <c r="BH236" i="5"/>
  <c r="BG236" i="5"/>
  <c r="BF236" i="5"/>
  <c r="T236" i="5"/>
  <c r="R236" i="5"/>
  <c r="P236" i="5"/>
  <c r="BI234" i="5"/>
  <c r="BH234" i="5"/>
  <c r="BG234" i="5"/>
  <c r="BF234" i="5"/>
  <c r="T234" i="5"/>
  <c r="R234" i="5"/>
  <c r="P234" i="5"/>
  <c r="BI231" i="5"/>
  <c r="BH231" i="5"/>
  <c r="BG231" i="5"/>
  <c r="BF231" i="5"/>
  <c r="T231" i="5"/>
  <c r="R231" i="5"/>
  <c r="P231" i="5"/>
  <c r="BI229" i="5"/>
  <c r="BH229" i="5"/>
  <c r="BG229" i="5"/>
  <c r="BF229" i="5"/>
  <c r="T229" i="5"/>
  <c r="R229" i="5"/>
  <c r="P229" i="5"/>
  <c r="BI227" i="5"/>
  <c r="BH227" i="5"/>
  <c r="BG227" i="5"/>
  <c r="BF227" i="5"/>
  <c r="T227" i="5"/>
  <c r="R227" i="5"/>
  <c r="P227" i="5"/>
  <c r="BI224" i="5"/>
  <c r="BH224" i="5"/>
  <c r="BG224" i="5"/>
  <c r="BF224" i="5"/>
  <c r="T224" i="5"/>
  <c r="R224" i="5"/>
  <c r="P224" i="5"/>
  <c r="BI220" i="5"/>
  <c r="BH220" i="5"/>
  <c r="BG220" i="5"/>
  <c r="BF220" i="5"/>
  <c r="T220" i="5"/>
  <c r="R220" i="5"/>
  <c r="P220" i="5"/>
  <c r="BI218" i="5"/>
  <c r="BH218" i="5"/>
  <c r="BG218" i="5"/>
  <c r="BF218" i="5"/>
  <c r="T218" i="5"/>
  <c r="R218" i="5"/>
  <c r="P218" i="5"/>
  <c r="BI216" i="5"/>
  <c r="BH216" i="5"/>
  <c r="BG216" i="5"/>
  <c r="BF216" i="5"/>
  <c r="T216" i="5"/>
  <c r="R216" i="5"/>
  <c r="P216" i="5"/>
  <c r="BI214" i="5"/>
  <c r="BH214" i="5"/>
  <c r="BG214" i="5"/>
  <c r="BF214" i="5"/>
  <c r="T214" i="5"/>
  <c r="R214" i="5"/>
  <c r="P214" i="5"/>
  <c r="BI212" i="5"/>
  <c r="BH212" i="5"/>
  <c r="BG212" i="5"/>
  <c r="BF212" i="5"/>
  <c r="T212" i="5"/>
  <c r="R212" i="5"/>
  <c r="P212" i="5"/>
  <c r="BI208" i="5"/>
  <c r="BH208" i="5"/>
  <c r="BG208" i="5"/>
  <c r="BF208" i="5"/>
  <c r="T208" i="5"/>
  <c r="R208" i="5"/>
  <c r="P208" i="5"/>
  <c r="BI206" i="5"/>
  <c r="BH206" i="5"/>
  <c r="BG206" i="5"/>
  <c r="BF206" i="5"/>
  <c r="T206" i="5"/>
  <c r="R206" i="5"/>
  <c r="P206" i="5"/>
  <c r="BI204" i="5"/>
  <c r="BH204" i="5"/>
  <c r="BG204" i="5"/>
  <c r="BF204" i="5"/>
  <c r="T204" i="5"/>
  <c r="R204" i="5"/>
  <c r="P204" i="5"/>
  <c r="BI200" i="5"/>
  <c r="BH200" i="5"/>
  <c r="BG200" i="5"/>
  <c r="BF200" i="5"/>
  <c r="T200" i="5"/>
  <c r="R200" i="5"/>
  <c r="P200" i="5"/>
  <c r="BI195" i="5"/>
  <c r="BH195" i="5"/>
  <c r="BG195" i="5"/>
  <c r="BF195" i="5"/>
  <c r="T195" i="5"/>
  <c r="R195" i="5"/>
  <c r="P195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86" i="5"/>
  <c r="BH186" i="5"/>
  <c r="BG186" i="5"/>
  <c r="BF186" i="5"/>
  <c r="T186" i="5"/>
  <c r="R186" i="5"/>
  <c r="P186" i="5"/>
  <c r="BI183" i="5"/>
  <c r="BH183" i="5"/>
  <c r="BG183" i="5"/>
  <c r="BF183" i="5"/>
  <c r="T183" i="5"/>
  <c r="R183" i="5"/>
  <c r="P183" i="5"/>
  <c r="BI179" i="5"/>
  <c r="BH179" i="5"/>
  <c r="BG179" i="5"/>
  <c r="BF179" i="5"/>
  <c r="T179" i="5"/>
  <c r="R179" i="5"/>
  <c r="P179" i="5"/>
  <c r="BI174" i="5"/>
  <c r="BH174" i="5"/>
  <c r="BG174" i="5"/>
  <c r="BF174" i="5"/>
  <c r="T174" i="5"/>
  <c r="T173" i="5" s="1"/>
  <c r="R174" i="5"/>
  <c r="R173" i="5"/>
  <c r="P174" i="5"/>
  <c r="P173" i="5"/>
  <c r="BI171" i="5"/>
  <c r="BH171" i="5"/>
  <c r="BG171" i="5"/>
  <c r="BF171" i="5"/>
  <c r="T171" i="5"/>
  <c r="R171" i="5"/>
  <c r="P171" i="5"/>
  <c r="BI164" i="5"/>
  <c r="BH164" i="5"/>
  <c r="BG164" i="5"/>
  <c r="BF164" i="5"/>
  <c r="T164" i="5"/>
  <c r="R164" i="5"/>
  <c r="P164" i="5"/>
  <c r="BI153" i="5"/>
  <c r="BH153" i="5"/>
  <c r="BG153" i="5"/>
  <c r="BF153" i="5"/>
  <c r="T153" i="5"/>
  <c r="R153" i="5"/>
  <c r="P153" i="5"/>
  <c r="BI151" i="5"/>
  <c r="BH151" i="5"/>
  <c r="BG151" i="5"/>
  <c r="BF151" i="5"/>
  <c r="T151" i="5"/>
  <c r="R151" i="5"/>
  <c r="P151" i="5"/>
  <c r="BI148" i="5"/>
  <c r="BH148" i="5"/>
  <c r="BG148" i="5"/>
  <c r="BF148" i="5"/>
  <c r="T148" i="5"/>
  <c r="R148" i="5"/>
  <c r="P148" i="5"/>
  <c r="BI143" i="5"/>
  <c r="BH143" i="5"/>
  <c r="BG143" i="5"/>
  <c r="BF143" i="5"/>
  <c r="T143" i="5"/>
  <c r="R143" i="5"/>
  <c r="P143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2" i="5"/>
  <c r="BH132" i="5"/>
  <c r="BG132" i="5"/>
  <c r="BF132" i="5"/>
  <c r="T132" i="5"/>
  <c r="R132" i="5"/>
  <c r="P132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J118" i="5"/>
  <c r="F118" i="5"/>
  <c r="F116" i="5"/>
  <c r="E114" i="5"/>
  <c r="J91" i="5"/>
  <c r="F91" i="5"/>
  <c r="F89" i="5"/>
  <c r="E87" i="5"/>
  <c r="J24" i="5"/>
  <c r="E24" i="5"/>
  <c r="J119" i="5"/>
  <c r="J23" i="5"/>
  <c r="J18" i="5"/>
  <c r="E18" i="5"/>
  <c r="F119" i="5" s="1"/>
  <c r="J17" i="5"/>
  <c r="J12" i="5"/>
  <c r="J116" i="5"/>
  <c r="E7" i="5"/>
  <c r="E112" i="5"/>
  <c r="J37" i="4"/>
  <c r="J36" i="4"/>
  <c r="AY97" i="1"/>
  <c r="J35" i="4"/>
  <c r="AX97" i="1" s="1"/>
  <c r="BI276" i="4"/>
  <c r="BH276" i="4"/>
  <c r="BG276" i="4"/>
  <c r="BF276" i="4"/>
  <c r="T276" i="4"/>
  <c r="T275" i="4" s="1"/>
  <c r="R276" i="4"/>
  <c r="R275" i="4" s="1"/>
  <c r="P276" i="4"/>
  <c r="P275" i="4"/>
  <c r="BI272" i="4"/>
  <c r="BH272" i="4"/>
  <c r="BG272" i="4"/>
  <c r="BF272" i="4"/>
  <c r="T272" i="4"/>
  <c r="R272" i="4"/>
  <c r="P272" i="4"/>
  <c r="BI269" i="4"/>
  <c r="BH269" i="4"/>
  <c r="BG269" i="4"/>
  <c r="BF269" i="4"/>
  <c r="T269" i="4"/>
  <c r="R269" i="4"/>
  <c r="P269" i="4"/>
  <c r="BI266" i="4"/>
  <c r="BH266" i="4"/>
  <c r="BG266" i="4"/>
  <c r="BF266" i="4"/>
  <c r="T266" i="4"/>
  <c r="R266" i="4"/>
  <c r="P266" i="4"/>
  <c r="BI263" i="4"/>
  <c r="BH263" i="4"/>
  <c r="BG263" i="4"/>
  <c r="BF263" i="4"/>
  <c r="T263" i="4"/>
  <c r="R263" i="4"/>
  <c r="P263" i="4"/>
  <c r="BI261" i="4"/>
  <c r="BH261" i="4"/>
  <c r="BG261" i="4"/>
  <c r="BF261" i="4"/>
  <c r="T261" i="4"/>
  <c r="R261" i="4"/>
  <c r="P261" i="4"/>
  <c r="BI259" i="4"/>
  <c r="BH259" i="4"/>
  <c r="BG259" i="4"/>
  <c r="BF259" i="4"/>
  <c r="T259" i="4"/>
  <c r="R259" i="4"/>
  <c r="P259" i="4"/>
  <c r="BI257" i="4"/>
  <c r="BH257" i="4"/>
  <c r="BG257" i="4"/>
  <c r="BF257" i="4"/>
  <c r="T257" i="4"/>
  <c r="R257" i="4"/>
  <c r="P257" i="4"/>
  <c r="BI255" i="4"/>
  <c r="BH255" i="4"/>
  <c r="BG255" i="4"/>
  <c r="BF255" i="4"/>
  <c r="T255" i="4"/>
  <c r="R255" i="4"/>
  <c r="P255" i="4"/>
  <c r="BI251" i="4"/>
  <c r="BH251" i="4"/>
  <c r="BG251" i="4"/>
  <c r="BF251" i="4"/>
  <c r="T251" i="4"/>
  <c r="R251" i="4"/>
  <c r="P251" i="4"/>
  <c r="BI249" i="4"/>
  <c r="BH249" i="4"/>
  <c r="BG249" i="4"/>
  <c r="BF249" i="4"/>
  <c r="T249" i="4"/>
  <c r="R249" i="4"/>
  <c r="P249" i="4"/>
  <c r="BI247" i="4"/>
  <c r="BH247" i="4"/>
  <c r="BG247" i="4"/>
  <c r="BF247" i="4"/>
  <c r="T247" i="4"/>
  <c r="R247" i="4"/>
  <c r="P247" i="4"/>
  <c r="BI245" i="4"/>
  <c r="BH245" i="4"/>
  <c r="BG245" i="4"/>
  <c r="BF245" i="4"/>
  <c r="T245" i="4"/>
  <c r="R245" i="4"/>
  <c r="P245" i="4"/>
  <c r="BI243" i="4"/>
  <c r="BH243" i="4"/>
  <c r="BG243" i="4"/>
  <c r="BF243" i="4"/>
  <c r="T243" i="4"/>
  <c r="R243" i="4"/>
  <c r="P243" i="4"/>
  <c r="BI241" i="4"/>
  <c r="BH241" i="4"/>
  <c r="BG241" i="4"/>
  <c r="BF241" i="4"/>
  <c r="T241" i="4"/>
  <c r="R241" i="4"/>
  <c r="P241" i="4"/>
  <c r="BI239" i="4"/>
  <c r="BH239" i="4"/>
  <c r="BG239" i="4"/>
  <c r="BF239" i="4"/>
  <c r="T239" i="4"/>
  <c r="R239" i="4"/>
  <c r="P239" i="4"/>
  <c r="BI235" i="4"/>
  <c r="BH235" i="4"/>
  <c r="BG235" i="4"/>
  <c r="BF235" i="4"/>
  <c r="T235" i="4"/>
  <c r="R235" i="4"/>
  <c r="P235" i="4"/>
  <c r="BI232" i="4"/>
  <c r="BH232" i="4"/>
  <c r="BG232" i="4"/>
  <c r="BF232" i="4"/>
  <c r="T232" i="4"/>
  <c r="R232" i="4"/>
  <c r="P232" i="4"/>
  <c r="BI230" i="4"/>
  <c r="BH230" i="4"/>
  <c r="BG230" i="4"/>
  <c r="BF230" i="4"/>
  <c r="T230" i="4"/>
  <c r="R230" i="4"/>
  <c r="P230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3" i="4"/>
  <c r="BH223" i="4"/>
  <c r="BG223" i="4"/>
  <c r="BF223" i="4"/>
  <c r="T223" i="4"/>
  <c r="R223" i="4"/>
  <c r="P223" i="4"/>
  <c r="BI221" i="4"/>
  <c r="BH221" i="4"/>
  <c r="BG221" i="4"/>
  <c r="BF221" i="4"/>
  <c r="T221" i="4"/>
  <c r="R221" i="4"/>
  <c r="P221" i="4"/>
  <c r="BI219" i="4"/>
  <c r="BH219" i="4"/>
  <c r="BG219" i="4"/>
  <c r="BF219" i="4"/>
  <c r="T219" i="4"/>
  <c r="R219" i="4"/>
  <c r="P219" i="4"/>
  <c r="BI215" i="4"/>
  <c r="BH215" i="4"/>
  <c r="BG215" i="4"/>
  <c r="BF215" i="4"/>
  <c r="T215" i="4"/>
  <c r="R215" i="4"/>
  <c r="P215" i="4"/>
  <c r="BI213" i="4"/>
  <c r="BH213" i="4"/>
  <c r="BG213" i="4"/>
  <c r="BF213" i="4"/>
  <c r="T213" i="4"/>
  <c r="R213" i="4"/>
  <c r="P213" i="4"/>
  <c r="BI209" i="4"/>
  <c r="BH209" i="4"/>
  <c r="BG209" i="4"/>
  <c r="BF209" i="4"/>
  <c r="T209" i="4"/>
  <c r="R209" i="4"/>
  <c r="P209" i="4"/>
  <c r="BI204" i="4"/>
  <c r="BH204" i="4"/>
  <c r="BG204" i="4"/>
  <c r="BF204" i="4"/>
  <c r="T204" i="4"/>
  <c r="R204" i="4"/>
  <c r="P204" i="4"/>
  <c r="BI200" i="4"/>
  <c r="BH200" i="4"/>
  <c r="BG200" i="4"/>
  <c r="BF200" i="4"/>
  <c r="T200" i="4"/>
  <c r="R200" i="4"/>
  <c r="P200" i="4"/>
  <c r="BI196" i="4"/>
  <c r="BH196" i="4"/>
  <c r="BG196" i="4"/>
  <c r="BF196" i="4"/>
  <c r="T196" i="4"/>
  <c r="R196" i="4"/>
  <c r="P196" i="4"/>
  <c r="BI192" i="4"/>
  <c r="BH192" i="4"/>
  <c r="BG192" i="4"/>
  <c r="BF192" i="4"/>
  <c r="T192" i="4"/>
  <c r="R192" i="4"/>
  <c r="P192" i="4"/>
  <c r="BI189" i="4"/>
  <c r="BH189" i="4"/>
  <c r="BG189" i="4"/>
  <c r="BF189" i="4"/>
  <c r="T189" i="4"/>
  <c r="R189" i="4"/>
  <c r="P189" i="4"/>
  <c r="BI184" i="4"/>
  <c r="BH184" i="4"/>
  <c r="BG184" i="4"/>
  <c r="BF184" i="4"/>
  <c r="T184" i="4"/>
  <c r="R184" i="4"/>
  <c r="P184" i="4"/>
  <c r="BI181" i="4"/>
  <c r="BH181" i="4"/>
  <c r="BG181" i="4"/>
  <c r="BF181" i="4"/>
  <c r="T181" i="4"/>
  <c r="R181" i="4"/>
  <c r="P181" i="4"/>
  <c r="BI179" i="4"/>
  <c r="BH179" i="4"/>
  <c r="BG179" i="4"/>
  <c r="BF179" i="4"/>
  <c r="T179" i="4"/>
  <c r="R179" i="4"/>
  <c r="P179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7" i="4"/>
  <c r="BH167" i="4"/>
  <c r="BG167" i="4"/>
  <c r="BF167" i="4"/>
  <c r="T167" i="4"/>
  <c r="R167" i="4"/>
  <c r="P167" i="4"/>
  <c r="BI162" i="4"/>
  <c r="BH162" i="4"/>
  <c r="BG162" i="4"/>
  <c r="BF162" i="4"/>
  <c r="T162" i="4"/>
  <c r="R162" i="4"/>
  <c r="P162" i="4"/>
  <c r="BI154" i="4"/>
  <c r="BH154" i="4"/>
  <c r="BG154" i="4"/>
  <c r="BF154" i="4"/>
  <c r="T154" i="4"/>
  <c r="R154" i="4"/>
  <c r="P154" i="4"/>
  <c r="BI152" i="4"/>
  <c r="BH152" i="4"/>
  <c r="BG152" i="4"/>
  <c r="BF152" i="4"/>
  <c r="T152" i="4"/>
  <c r="R152" i="4"/>
  <c r="P152" i="4"/>
  <c r="BI149" i="4"/>
  <c r="BH149" i="4"/>
  <c r="BG149" i="4"/>
  <c r="BF149" i="4"/>
  <c r="T149" i="4"/>
  <c r="R149" i="4"/>
  <c r="P149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2" i="4"/>
  <c r="BH132" i="4"/>
  <c r="BG132" i="4"/>
  <c r="BF132" i="4"/>
  <c r="T132" i="4"/>
  <c r="R132" i="4"/>
  <c r="P132" i="4"/>
  <c r="BI128" i="4"/>
  <c r="BH128" i="4"/>
  <c r="BG128" i="4"/>
  <c r="BF128" i="4"/>
  <c r="T128" i="4"/>
  <c r="R128" i="4"/>
  <c r="P128" i="4"/>
  <c r="BI125" i="4"/>
  <c r="BH125" i="4"/>
  <c r="BG125" i="4"/>
  <c r="BF125" i="4"/>
  <c r="T125" i="4"/>
  <c r="R125" i="4"/>
  <c r="P125" i="4"/>
  <c r="J118" i="4"/>
  <c r="F118" i="4"/>
  <c r="F116" i="4"/>
  <c r="E114" i="4"/>
  <c r="J91" i="4"/>
  <c r="F91" i="4"/>
  <c r="F89" i="4"/>
  <c r="E87" i="4"/>
  <c r="J24" i="4"/>
  <c r="E24" i="4"/>
  <c r="J119" i="4" s="1"/>
  <c r="J23" i="4"/>
  <c r="J18" i="4"/>
  <c r="E18" i="4"/>
  <c r="F119" i="4" s="1"/>
  <c r="J17" i="4"/>
  <c r="J12" i="4"/>
  <c r="J116" i="4" s="1"/>
  <c r="E7" i="4"/>
  <c r="E112" i="4" s="1"/>
  <c r="J37" i="3"/>
  <c r="J36" i="3"/>
  <c r="AY96" i="1" s="1"/>
  <c r="J35" i="3"/>
  <c r="AX96" i="1"/>
  <c r="BI658" i="3"/>
  <c r="BH658" i="3"/>
  <c r="BG658" i="3"/>
  <c r="BF658" i="3"/>
  <c r="T658" i="3"/>
  <c r="R658" i="3"/>
  <c r="P658" i="3"/>
  <c r="BI657" i="3"/>
  <c r="BH657" i="3"/>
  <c r="BG657" i="3"/>
  <c r="BF657" i="3"/>
  <c r="T657" i="3"/>
  <c r="R657" i="3"/>
  <c r="P657" i="3"/>
  <c r="BI652" i="3"/>
  <c r="BH652" i="3"/>
  <c r="BG652" i="3"/>
  <c r="BF652" i="3"/>
  <c r="T652" i="3"/>
  <c r="R652" i="3"/>
  <c r="P652" i="3"/>
  <c r="BI650" i="3"/>
  <c r="BH650" i="3"/>
  <c r="BG650" i="3"/>
  <c r="BF650" i="3"/>
  <c r="T650" i="3"/>
  <c r="R650" i="3"/>
  <c r="P650" i="3"/>
  <c r="BI646" i="3"/>
  <c r="BH646" i="3"/>
  <c r="BG646" i="3"/>
  <c r="BF646" i="3"/>
  <c r="T646" i="3"/>
  <c r="R646" i="3"/>
  <c r="P646" i="3"/>
  <c r="BI641" i="3"/>
  <c r="BH641" i="3"/>
  <c r="BG641" i="3"/>
  <c r="BF641" i="3"/>
  <c r="T641" i="3"/>
  <c r="R641" i="3"/>
  <c r="P641" i="3"/>
  <c r="BI635" i="3"/>
  <c r="BH635" i="3"/>
  <c r="BG635" i="3"/>
  <c r="BF635" i="3"/>
  <c r="T635" i="3"/>
  <c r="R635" i="3"/>
  <c r="P635" i="3"/>
  <c r="BI627" i="3"/>
  <c r="BH627" i="3"/>
  <c r="BG627" i="3"/>
  <c r="BF627" i="3"/>
  <c r="T627" i="3"/>
  <c r="R627" i="3"/>
  <c r="P627" i="3"/>
  <c r="BI619" i="3"/>
  <c r="BH619" i="3"/>
  <c r="BG619" i="3"/>
  <c r="BF619" i="3"/>
  <c r="T619" i="3"/>
  <c r="R619" i="3"/>
  <c r="P619" i="3"/>
  <c r="BI612" i="3"/>
  <c r="BH612" i="3"/>
  <c r="BG612" i="3"/>
  <c r="BF612" i="3"/>
  <c r="T612" i="3"/>
  <c r="R612" i="3"/>
  <c r="P612" i="3"/>
  <c r="BI605" i="3"/>
  <c r="BH605" i="3"/>
  <c r="BG605" i="3"/>
  <c r="BF605" i="3"/>
  <c r="T605" i="3"/>
  <c r="R605" i="3"/>
  <c r="P605" i="3"/>
  <c r="BI602" i="3"/>
  <c r="BH602" i="3"/>
  <c r="BG602" i="3"/>
  <c r="BF602" i="3"/>
  <c r="T602" i="3"/>
  <c r="R602" i="3"/>
  <c r="P602" i="3"/>
  <c r="BI594" i="3"/>
  <c r="BH594" i="3"/>
  <c r="BG594" i="3"/>
  <c r="BF594" i="3"/>
  <c r="T594" i="3"/>
  <c r="R594" i="3"/>
  <c r="P594" i="3"/>
  <c r="BI590" i="3"/>
  <c r="BH590" i="3"/>
  <c r="BG590" i="3"/>
  <c r="BF590" i="3"/>
  <c r="T590" i="3"/>
  <c r="R590" i="3"/>
  <c r="P590" i="3"/>
  <c r="BI585" i="3"/>
  <c r="BH585" i="3"/>
  <c r="BG585" i="3"/>
  <c r="BF585" i="3"/>
  <c r="T585" i="3"/>
  <c r="R585" i="3"/>
  <c r="P585" i="3"/>
  <c r="BI581" i="3"/>
  <c r="BH581" i="3"/>
  <c r="BG581" i="3"/>
  <c r="BF581" i="3"/>
  <c r="T581" i="3"/>
  <c r="R581" i="3"/>
  <c r="P581" i="3"/>
  <c r="BI579" i="3"/>
  <c r="BH579" i="3"/>
  <c r="BG579" i="3"/>
  <c r="BF579" i="3"/>
  <c r="T579" i="3"/>
  <c r="R579" i="3"/>
  <c r="P579" i="3"/>
  <c r="BI574" i="3"/>
  <c r="BH574" i="3"/>
  <c r="BG574" i="3"/>
  <c r="BF574" i="3"/>
  <c r="T574" i="3"/>
  <c r="R574" i="3"/>
  <c r="P574" i="3"/>
  <c r="BI571" i="3"/>
  <c r="BH571" i="3"/>
  <c r="BG571" i="3"/>
  <c r="BF571" i="3"/>
  <c r="T571" i="3"/>
  <c r="R571" i="3"/>
  <c r="P571" i="3"/>
  <c r="BI569" i="3"/>
  <c r="BH569" i="3"/>
  <c r="BG569" i="3"/>
  <c r="BF569" i="3"/>
  <c r="T569" i="3"/>
  <c r="R569" i="3"/>
  <c r="P569" i="3"/>
  <c r="BI567" i="3"/>
  <c r="BH567" i="3"/>
  <c r="BG567" i="3"/>
  <c r="BF567" i="3"/>
  <c r="T567" i="3"/>
  <c r="R567" i="3"/>
  <c r="P567" i="3"/>
  <c r="BI565" i="3"/>
  <c r="BH565" i="3"/>
  <c r="BG565" i="3"/>
  <c r="BF565" i="3"/>
  <c r="T565" i="3"/>
  <c r="R565" i="3"/>
  <c r="P565" i="3"/>
  <c r="BI561" i="3"/>
  <c r="BH561" i="3"/>
  <c r="BG561" i="3"/>
  <c r="BF561" i="3"/>
  <c r="T561" i="3"/>
  <c r="R561" i="3"/>
  <c r="P561" i="3"/>
  <c r="BI559" i="3"/>
  <c r="BH559" i="3"/>
  <c r="BG559" i="3"/>
  <c r="BF559" i="3"/>
  <c r="T559" i="3"/>
  <c r="R559" i="3"/>
  <c r="P559" i="3"/>
  <c r="BI557" i="3"/>
  <c r="BH557" i="3"/>
  <c r="BG557" i="3"/>
  <c r="BF557" i="3"/>
  <c r="T557" i="3"/>
  <c r="R557" i="3"/>
  <c r="P557" i="3"/>
  <c r="BI551" i="3"/>
  <c r="BH551" i="3"/>
  <c r="BG551" i="3"/>
  <c r="BF551" i="3"/>
  <c r="T551" i="3"/>
  <c r="R551" i="3"/>
  <c r="P551" i="3"/>
  <c r="BI547" i="3"/>
  <c r="BH547" i="3"/>
  <c r="BG547" i="3"/>
  <c r="BF547" i="3"/>
  <c r="T547" i="3"/>
  <c r="R547" i="3"/>
  <c r="P547" i="3"/>
  <c r="BI545" i="3"/>
  <c r="BH545" i="3"/>
  <c r="BG545" i="3"/>
  <c r="BF545" i="3"/>
  <c r="T545" i="3"/>
  <c r="R545" i="3"/>
  <c r="P545" i="3"/>
  <c r="BI543" i="3"/>
  <c r="BH543" i="3"/>
  <c r="BG543" i="3"/>
  <c r="BF543" i="3"/>
  <c r="T543" i="3"/>
  <c r="R543" i="3"/>
  <c r="P543" i="3"/>
  <c r="BI541" i="3"/>
  <c r="BH541" i="3"/>
  <c r="BG541" i="3"/>
  <c r="BF541" i="3"/>
  <c r="T541" i="3"/>
  <c r="R541" i="3"/>
  <c r="P541" i="3"/>
  <c r="BI539" i="3"/>
  <c r="BH539" i="3"/>
  <c r="BG539" i="3"/>
  <c r="BF539" i="3"/>
  <c r="T539" i="3"/>
  <c r="R539" i="3"/>
  <c r="P539" i="3"/>
  <c r="BI537" i="3"/>
  <c r="BH537" i="3"/>
  <c r="BG537" i="3"/>
  <c r="BF537" i="3"/>
  <c r="T537" i="3"/>
  <c r="R537" i="3"/>
  <c r="P537" i="3"/>
  <c r="BI533" i="3"/>
  <c r="BH533" i="3"/>
  <c r="BG533" i="3"/>
  <c r="BF533" i="3"/>
  <c r="T533" i="3"/>
  <c r="R533" i="3"/>
  <c r="P533" i="3"/>
  <c r="BI531" i="3"/>
  <c r="BH531" i="3"/>
  <c r="BG531" i="3"/>
  <c r="BF531" i="3"/>
  <c r="T531" i="3"/>
  <c r="R531" i="3"/>
  <c r="P531" i="3"/>
  <c r="BI527" i="3"/>
  <c r="BH527" i="3"/>
  <c r="BG527" i="3"/>
  <c r="BF527" i="3"/>
  <c r="T527" i="3"/>
  <c r="R527" i="3"/>
  <c r="P527" i="3"/>
  <c r="BI525" i="3"/>
  <c r="BH525" i="3"/>
  <c r="BG525" i="3"/>
  <c r="BF525" i="3"/>
  <c r="T525" i="3"/>
  <c r="R525" i="3"/>
  <c r="P525" i="3"/>
  <c r="BI523" i="3"/>
  <c r="BH523" i="3"/>
  <c r="BG523" i="3"/>
  <c r="BF523" i="3"/>
  <c r="T523" i="3"/>
  <c r="R523" i="3"/>
  <c r="P523" i="3"/>
  <c r="BI519" i="3"/>
  <c r="BH519" i="3"/>
  <c r="BG519" i="3"/>
  <c r="BF519" i="3"/>
  <c r="T519" i="3"/>
  <c r="R519" i="3"/>
  <c r="P519" i="3"/>
  <c r="BI517" i="3"/>
  <c r="BH517" i="3"/>
  <c r="BG517" i="3"/>
  <c r="BF517" i="3"/>
  <c r="T517" i="3"/>
  <c r="R517" i="3"/>
  <c r="P517" i="3"/>
  <c r="BI515" i="3"/>
  <c r="BH515" i="3"/>
  <c r="BG515" i="3"/>
  <c r="BF515" i="3"/>
  <c r="T515" i="3"/>
  <c r="R515" i="3"/>
  <c r="P515" i="3"/>
  <c r="BI513" i="3"/>
  <c r="BH513" i="3"/>
  <c r="BG513" i="3"/>
  <c r="BF513" i="3"/>
  <c r="T513" i="3"/>
  <c r="R513" i="3"/>
  <c r="P513" i="3"/>
  <c r="BI510" i="3"/>
  <c r="BH510" i="3"/>
  <c r="BG510" i="3"/>
  <c r="BF510" i="3"/>
  <c r="T510" i="3"/>
  <c r="R510" i="3"/>
  <c r="P510" i="3"/>
  <c r="BI507" i="3"/>
  <c r="BH507" i="3"/>
  <c r="BG507" i="3"/>
  <c r="BF507" i="3"/>
  <c r="T507" i="3"/>
  <c r="R507" i="3"/>
  <c r="P507" i="3"/>
  <c r="BI505" i="3"/>
  <c r="BH505" i="3"/>
  <c r="BG505" i="3"/>
  <c r="BF505" i="3"/>
  <c r="T505" i="3"/>
  <c r="R505" i="3"/>
  <c r="P505" i="3"/>
  <c r="BI503" i="3"/>
  <c r="BH503" i="3"/>
  <c r="BG503" i="3"/>
  <c r="BF503" i="3"/>
  <c r="T503" i="3"/>
  <c r="R503" i="3"/>
  <c r="P503" i="3"/>
  <c r="BI501" i="3"/>
  <c r="BH501" i="3"/>
  <c r="BG501" i="3"/>
  <c r="BF501" i="3"/>
  <c r="T501" i="3"/>
  <c r="R501" i="3"/>
  <c r="P501" i="3"/>
  <c r="BI499" i="3"/>
  <c r="BH499" i="3"/>
  <c r="BG499" i="3"/>
  <c r="BF499" i="3"/>
  <c r="T499" i="3"/>
  <c r="R499" i="3"/>
  <c r="P499" i="3"/>
  <c r="BI497" i="3"/>
  <c r="BH497" i="3"/>
  <c r="BG497" i="3"/>
  <c r="BF497" i="3"/>
  <c r="T497" i="3"/>
  <c r="R497" i="3"/>
  <c r="P497" i="3"/>
  <c r="BI495" i="3"/>
  <c r="BH495" i="3"/>
  <c r="BG495" i="3"/>
  <c r="BF495" i="3"/>
  <c r="T495" i="3"/>
  <c r="R495" i="3"/>
  <c r="P495" i="3"/>
  <c r="BI493" i="3"/>
  <c r="BH493" i="3"/>
  <c r="BG493" i="3"/>
  <c r="BF493" i="3"/>
  <c r="T493" i="3"/>
  <c r="R493" i="3"/>
  <c r="P493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7" i="3"/>
  <c r="BH487" i="3"/>
  <c r="BG487" i="3"/>
  <c r="BF487" i="3"/>
  <c r="T487" i="3"/>
  <c r="R487" i="3"/>
  <c r="P487" i="3"/>
  <c r="BI483" i="3"/>
  <c r="BH483" i="3"/>
  <c r="BG483" i="3"/>
  <c r="BF483" i="3"/>
  <c r="T483" i="3"/>
  <c r="R483" i="3"/>
  <c r="P483" i="3"/>
  <c r="BI481" i="3"/>
  <c r="BH481" i="3"/>
  <c r="BG481" i="3"/>
  <c r="BF481" i="3"/>
  <c r="T481" i="3"/>
  <c r="R481" i="3"/>
  <c r="P481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2" i="3"/>
  <c r="BH472" i="3"/>
  <c r="BG472" i="3"/>
  <c r="BF472" i="3"/>
  <c r="T472" i="3"/>
  <c r="R472" i="3"/>
  <c r="P472" i="3"/>
  <c r="BI469" i="3"/>
  <c r="BH469" i="3"/>
  <c r="BG469" i="3"/>
  <c r="BF469" i="3"/>
  <c r="T469" i="3"/>
  <c r="R469" i="3"/>
  <c r="P469" i="3"/>
  <c r="BI467" i="3"/>
  <c r="BH467" i="3"/>
  <c r="BG467" i="3"/>
  <c r="BF467" i="3"/>
  <c r="T467" i="3"/>
  <c r="R467" i="3"/>
  <c r="P467" i="3"/>
  <c r="BI465" i="3"/>
  <c r="BH465" i="3"/>
  <c r="BG465" i="3"/>
  <c r="BF465" i="3"/>
  <c r="T465" i="3"/>
  <c r="R465" i="3"/>
  <c r="P465" i="3"/>
  <c r="BI461" i="3"/>
  <c r="BH461" i="3"/>
  <c r="BG461" i="3"/>
  <c r="BF461" i="3"/>
  <c r="T461" i="3"/>
  <c r="R461" i="3"/>
  <c r="P461" i="3"/>
  <c r="BI456" i="3"/>
  <c r="BH456" i="3"/>
  <c r="BG456" i="3"/>
  <c r="BF456" i="3"/>
  <c r="T456" i="3"/>
  <c r="R456" i="3"/>
  <c r="P456" i="3"/>
  <c r="BI449" i="3"/>
  <c r="BH449" i="3"/>
  <c r="BG449" i="3"/>
  <c r="BF449" i="3"/>
  <c r="T449" i="3"/>
  <c r="R449" i="3"/>
  <c r="P449" i="3"/>
  <c r="BI447" i="3"/>
  <c r="BH447" i="3"/>
  <c r="BG447" i="3"/>
  <c r="BF447" i="3"/>
  <c r="T447" i="3"/>
  <c r="R447" i="3"/>
  <c r="P447" i="3"/>
  <c r="BI443" i="3"/>
  <c r="BH443" i="3"/>
  <c r="BG443" i="3"/>
  <c r="BF443" i="3"/>
  <c r="T443" i="3"/>
  <c r="R443" i="3"/>
  <c r="P443" i="3"/>
  <c r="BI440" i="3"/>
  <c r="BH440" i="3"/>
  <c r="BG440" i="3"/>
  <c r="BF440" i="3"/>
  <c r="T440" i="3"/>
  <c r="R440" i="3"/>
  <c r="P440" i="3"/>
  <c r="BI436" i="3"/>
  <c r="BH436" i="3"/>
  <c r="BG436" i="3"/>
  <c r="BF436" i="3"/>
  <c r="T436" i="3"/>
  <c r="R436" i="3"/>
  <c r="P436" i="3"/>
  <c r="BI432" i="3"/>
  <c r="BH432" i="3"/>
  <c r="BG432" i="3"/>
  <c r="BF432" i="3"/>
  <c r="T432" i="3"/>
  <c r="R432" i="3"/>
  <c r="P432" i="3"/>
  <c r="BI427" i="3"/>
  <c r="BH427" i="3"/>
  <c r="BG427" i="3"/>
  <c r="BF427" i="3"/>
  <c r="T427" i="3"/>
  <c r="R427" i="3"/>
  <c r="P427" i="3"/>
  <c r="BI423" i="3"/>
  <c r="BH423" i="3"/>
  <c r="BG423" i="3"/>
  <c r="BF423" i="3"/>
  <c r="T423" i="3"/>
  <c r="R423" i="3"/>
  <c r="P423" i="3"/>
  <c r="BI421" i="3"/>
  <c r="BH421" i="3"/>
  <c r="BG421" i="3"/>
  <c r="BF421" i="3"/>
  <c r="T421" i="3"/>
  <c r="R421" i="3"/>
  <c r="P421" i="3"/>
  <c r="BI418" i="3"/>
  <c r="BH418" i="3"/>
  <c r="BG418" i="3"/>
  <c r="BF418" i="3"/>
  <c r="T418" i="3"/>
  <c r="R418" i="3"/>
  <c r="P418" i="3"/>
  <c r="BI415" i="3"/>
  <c r="BH415" i="3"/>
  <c r="BG415" i="3"/>
  <c r="BF415" i="3"/>
  <c r="T415" i="3"/>
  <c r="R415" i="3"/>
  <c r="P415" i="3"/>
  <c r="BI412" i="3"/>
  <c r="BH412" i="3"/>
  <c r="BG412" i="3"/>
  <c r="BF412" i="3"/>
  <c r="T412" i="3"/>
  <c r="R412" i="3"/>
  <c r="P412" i="3"/>
  <c r="BI406" i="3"/>
  <c r="BH406" i="3"/>
  <c r="BG406" i="3"/>
  <c r="BF406" i="3"/>
  <c r="T406" i="3"/>
  <c r="R406" i="3"/>
  <c r="P406" i="3"/>
  <c r="BI401" i="3"/>
  <c r="BH401" i="3"/>
  <c r="BG401" i="3"/>
  <c r="BF401" i="3"/>
  <c r="T401" i="3"/>
  <c r="R401" i="3"/>
  <c r="P401" i="3"/>
  <c r="BI395" i="3"/>
  <c r="BH395" i="3"/>
  <c r="BG395" i="3"/>
  <c r="BF395" i="3"/>
  <c r="T395" i="3"/>
  <c r="R395" i="3"/>
  <c r="P395" i="3"/>
  <c r="BI392" i="3"/>
  <c r="BH392" i="3"/>
  <c r="BG392" i="3"/>
  <c r="BF392" i="3"/>
  <c r="T392" i="3"/>
  <c r="R392" i="3"/>
  <c r="P392" i="3"/>
  <c r="BI389" i="3"/>
  <c r="BH389" i="3"/>
  <c r="BG389" i="3"/>
  <c r="BF389" i="3"/>
  <c r="T389" i="3"/>
  <c r="R389" i="3"/>
  <c r="P389" i="3"/>
  <c r="BI387" i="3"/>
  <c r="BH387" i="3"/>
  <c r="BG387" i="3"/>
  <c r="BF387" i="3"/>
  <c r="T387" i="3"/>
  <c r="R387" i="3"/>
  <c r="P387" i="3"/>
  <c r="BI380" i="3"/>
  <c r="BH380" i="3"/>
  <c r="BG380" i="3"/>
  <c r="BF380" i="3"/>
  <c r="T380" i="3"/>
  <c r="R380" i="3"/>
  <c r="P380" i="3"/>
  <c r="BI378" i="3"/>
  <c r="BH378" i="3"/>
  <c r="BG378" i="3"/>
  <c r="BF378" i="3"/>
  <c r="T378" i="3"/>
  <c r="R378" i="3"/>
  <c r="P378" i="3"/>
  <c r="BI376" i="3"/>
  <c r="BH376" i="3"/>
  <c r="BG376" i="3"/>
  <c r="BF376" i="3"/>
  <c r="T376" i="3"/>
  <c r="R376" i="3"/>
  <c r="P376" i="3"/>
  <c r="BI374" i="3"/>
  <c r="BH374" i="3"/>
  <c r="BG374" i="3"/>
  <c r="BF374" i="3"/>
  <c r="T374" i="3"/>
  <c r="R374" i="3"/>
  <c r="P374" i="3"/>
  <c r="BI370" i="3"/>
  <c r="BH370" i="3"/>
  <c r="BG370" i="3"/>
  <c r="BF370" i="3"/>
  <c r="T370" i="3"/>
  <c r="R370" i="3"/>
  <c r="P370" i="3"/>
  <c r="BI365" i="3"/>
  <c r="BH365" i="3"/>
  <c r="BG365" i="3"/>
  <c r="BF365" i="3"/>
  <c r="T365" i="3"/>
  <c r="R365" i="3"/>
  <c r="P365" i="3"/>
  <c r="BI362" i="3"/>
  <c r="BH362" i="3"/>
  <c r="BG362" i="3"/>
  <c r="BF362" i="3"/>
  <c r="T362" i="3"/>
  <c r="R362" i="3"/>
  <c r="P362" i="3"/>
  <c r="BI359" i="3"/>
  <c r="BH359" i="3"/>
  <c r="BG359" i="3"/>
  <c r="BF359" i="3"/>
  <c r="T359" i="3"/>
  <c r="R359" i="3"/>
  <c r="P359" i="3"/>
  <c r="BI356" i="3"/>
  <c r="BH356" i="3"/>
  <c r="BG356" i="3"/>
  <c r="BF356" i="3"/>
  <c r="T356" i="3"/>
  <c r="R356" i="3"/>
  <c r="P356" i="3"/>
  <c r="BI354" i="3"/>
  <c r="BH354" i="3"/>
  <c r="BG354" i="3"/>
  <c r="BF354" i="3"/>
  <c r="T354" i="3"/>
  <c r="R354" i="3"/>
  <c r="P354" i="3"/>
  <c r="BI352" i="3"/>
  <c r="BH352" i="3"/>
  <c r="BG352" i="3"/>
  <c r="BF352" i="3"/>
  <c r="T352" i="3"/>
  <c r="R352" i="3"/>
  <c r="P352" i="3"/>
  <c r="BI349" i="3"/>
  <c r="BH349" i="3"/>
  <c r="BG349" i="3"/>
  <c r="BF349" i="3"/>
  <c r="T349" i="3"/>
  <c r="R349" i="3"/>
  <c r="P349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34" i="3"/>
  <c r="BH334" i="3"/>
  <c r="BG334" i="3"/>
  <c r="BF334" i="3"/>
  <c r="T334" i="3"/>
  <c r="R334" i="3"/>
  <c r="P334" i="3"/>
  <c r="BI331" i="3"/>
  <c r="BH331" i="3"/>
  <c r="BG331" i="3"/>
  <c r="BF331" i="3"/>
  <c r="T331" i="3"/>
  <c r="R331" i="3"/>
  <c r="P331" i="3"/>
  <c r="BI328" i="3"/>
  <c r="BH328" i="3"/>
  <c r="BG328" i="3"/>
  <c r="BF328" i="3"/>
  <c r="T328" i="3"/>
  <c r="R328" i="3"/>
  <c r="P328" i="3"/>
  <c r="BI325" i="3"/>
  <c r="BH325" i="3"/>
  <c r="BG325" i="3"/>
  <c r="BF325" i="3"/>
  <c r="T325" i="3"/>
  <c r="R325" i="3"/>
  <c r="P325" i="3"/>
  <c r="BI321" i="3"/>
  <c r="BH321" i="3"/>
  <c r="BG321" i="3"/>
  <c r="BF321" i="3"/>
  <c r="T321" i="3"/>
  <c r="R321" i="3"/>
  <c r="P321" i="3"/>
  <c r="BI314" i="3"/>
  <c r="BH314" i="3"/>
  <c r="BG314" i="3"/>
  <c r="BF314" i="3"/>
  <c r="T314" i="3"/>
  <c r="R314" i="3"/>
  <c r="P314" i="3"/>
  <c r="BI309" i="3"/>
  <c r="BH309" i="3"/>
  <c r="BG309" i="3"/>
  <c r="BF309" i="3"/>
  <c r="T309" i="3"/>
  <c r="R309" i="3"/>
  <c r="P309" i="3"/>
  <c r="BI307" i="3"/>
  <c r="BH307" i="3"/>
  <c r="BG307" i="3"/>
  <c r="BF307" i="3"/>
  <c r="T307" i="3"/>
  <c r="R307" i="3"/>
  <c r="P307" i="3"/>
  <c r="BI304" i="3"/>
  <c r="BH304" i="3"/>
  <c r="BG304" i="3"/>
  <c r="BF304" i="3"/>
  <c r="T304" i="3"/>
  <c r="R304" i="3"/>
  <c r="P304" i="3"/>
  <c r="BI301" i="3"/>
  <c r="BH301" i="3"/>
  <c r="BG301" i="3"/>
  <c r="BF301" i="3"/>
  <c r="T301" i="3"/>
  <c r="R301" i="3"/>
  <c r="P301" i="3"/>
  <c r="BI299" i="3"/>
  <c r="BH299" i="3"/>
  <c r="BG299" i="3"/>
  <c r="BF299" i="3"/>
  <c r="T299" i="3"/>
  <c r="R299" i="3"/>
  <c r="P299" i="3"/>
  <c r="BI295" i="3"/>
  <c r="BH295" i="3"/>
  <c r="BG295" i="3"/>
  <c r="BF295" i="3"/>
  <c r="T295" i="3"/>
  <c r="T286" i="3"/>
  <c r="R295" i="3"/>
  <c r="R286" i="3"/>
  <c r="P295" i="3"/>
  <c r="BI287" i="3"/>
  <c r="BH287" i="3"/>
  <c r="BG287" i="3"/>
  <c r="BF287" i="3"/>
  <c r="T287" i="3"/>
  <c r="R287" i="3"/>
  <c r="P287" i="3"/>
  <c r="P286" i="3" s="1"/>
  <c r="BI283" i="3"/>
  <c r="BH283" i="3"/>
  <c r="BG283" i="3"/>
  <c r="BF283" i="3"/>
  <c r="T283" i="3"/>
  <c r="R283" i="3"/>
  <c r="P283" i="3"/>
  <c r="BI278" i="3"/>
  <c r="BH278" i="3"/>
  <c r="BG278" i="3"/>
  <c r="BF278" i="3"/>
  <c r="T278" i="3"/>
  <c r="R278" i="3"/>
  <c r="P278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71" i="3"/>
  <c r="BH271" i="3"/>
  <c r="BG271" i="3"/>
  <c r="BF271" i="3"/>
  <c r="T271" i="3"/>
  <c r="R271" i="3"/>
  <c r="P271" i="3"/>
  <c r="BI269" i="3"/>
  <c r="BH269" i="3"/>
  <c r="BG269" i="3"/>
  <c r="BF269" i="3"/>
  <c r="T269" i="3"/>
  <c r="R269" i="3"/>
  <c r="P269" i="3"/>
  <c r="BI267" i="3"/>
  <c r="BH267" i="3"/>
  <c r="BG267" i="3"/>
  <c r="BF267" i="3"/>
  <c r="T267" i="3"/>
  <c r="R267" i="3"/>
  <c r="P267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50" i="3"/>
  <c r="BH250" i="3"/>
  <c r="BG250" i="3"/>
  <c r="BF250" i="3"/>
  <c r="T250" i="3"/>
  <c r="R250" i="3"/>
  <c r="P250" i="3"/>
  <c r="BI239" i="3"/>
  <c r="BH239" i="3"/>
  <c r="BG239" i="3"/>
  <c r="BF239" i="3"/>
  <c r="T239" i="3"/>
  <c r="R239" i="3"/>
  <c r="P239" i="3"/>
  <c r="BI222" i="3"/>
  <c r="BH222" i="3"/>
  <c r="BG222" i="3"/>
  <c r="BF222" i="3"/>
  <c r="T222" i="3"/>
  <c r="R222" i="3"/>
  <c r="P222" i="3"/>
  <c r="BI218" i="3"/>
  <c r="BH218" i="3"/>
  <c r="BG218" i="3"/>
  <c r="BF218" i="3"/>
  <c r="T218" i="3"/>
  <c r="R218" i="3"/>
  <c r="P218" i="3"/>
  <c r="BI215" i="3"/>
  <c r="BH215" i="3"/>
  <c r="BG215" i="3"/>
  <c r="BF215" i="3"/>
  <c r="T215" i="3"/>
  <c r="R215" i="3"/>
  <c r="P215" i="3"/>
  <c r="BI213" i="3"/>
  <c r="BH213" i="3"/>
  <c r="BG213" i="3"/>
  <c r="BF213" i="3"/>
  <c r="T213" i="3"/>
  <c r="R213" i="3"/>
  <c r="P213" i="3"/>
  <c r="BI210" i="3"/>
  <c r="BH210" i="3"/>
  <c r="BG210" i="3"/>
  <c r="BF210" i="3"/>
  <c r="T210" i="3"/>
  <c r="R210" i="3"/>
  <c r="P210" i="3"/>
  <c r="BI201" i="3"/>
  <c r="BH201" i="3"/>
  <c r="BG201" i="3"/>
  <c r="BF201" i="3"/>
  <c r="T201" i="3"/>
  <c r="R201" i="3"/>
  <c r="P201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8" i="3"/>
  <c r="BH188" i="3"/>
  <c r="BG188" i="3"/>
  <c r="BF188" i="3"/>
  <c r="T188" i="3"/>
  <c r="R188" i="3"/>
  <c r="P188" i="3"/>
  <c r="BI185" i="3"/>
  <c r="BH185" i="3"/>
  <c r="BG185" i="3"/>
  <c r="BF185" i="3"/>
  <c r="T185" i="3"/>
  <c r="R185" i="3"/>
  <c r="P185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1" i="3"/>
  <c r="BH141" i="3"/>
  <c r="BG141" i="3"/>
  <c r="BF141" i="3"/>
  <c r="T141" i="3"/>
  <c r="R141" i="3"/>
  <c r="P141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J121" i="3"/>
  <c r="F121" i="3"/>
  <c r="F119" i="3"/>
  <c r="E117" i="3"/>
  <c r="J91" i="3"/>
  <c r="F91" i="3"/>
  <c r="F89" i="3"/>
  <c r="E87" i="3"/>
  <c r="J24" i="3"/>
  <c r="E24" i="3"/>
  <c r="J122" i="3"/>
  <c r="J23" i="3"/>
  <c r="J18" i="3"/>
  <c r="E18" i="3"/>
  <c r="F122" i="3" s="1"/>
  <c r="J17" i="3"/>
  <c r="J12" i="3"/>
  <c r="J89" i="3"/>
  <c r="E7" i="3"/>
  <c r="E115" i="3" s="1"/>
  <c r="J124" i="2"/>
  <c r="J97" i="2" s="1"/>
  <c r="J37" i="2"/>
  <c r="J36" i="2"/>
  <c r="AY95" i="1"/>
  <c r="J35" i="2"/>
  <c r="AX95" i="1" s="1"/>
  <c r="BI178" i="2"/>
  <c r="BH178" i="2"/>
  <c r="BG178" i="2"/>
  <c r="BF178" i="2"/>
  <c r="T178" i="2"/>
  <c r="T177" i="2" s="1"/>
  <c r="R178" i="2"/>
  <c r="R177" i="2" s="1"/>
  <c r="P178" i="2"/>
  <c r="P177" i="2"/>
  <c r="BI175" i="2"/>
  <c r="BH175" i="2"/>
  <c r="BG175" i="2"/>
  <c r="BF175" i="2"/>
  <c r="T175" i="2"/>
  <c r="T174" i="2"/>
  <c r="R175" i="2"/>
  <c r="R174" i="2" s="1"/>
  <c r="P175" i="2"/>
  <c r="P174" i="2" s="1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9" i="2"/>
  <c r="BH159" i="2"/>
  <c r="BG159" i="2"/>
  <c r="BF159" i="2"/>
  <c r="T159" i="2"/>
  <c r="R159" i="2"/>
  <c r="P159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J119" i="2"/>
  <c r="F119" i="2"/>
  <c r="F117" i="2"/>
  <c r="E115" i="2"/>
  <c r="J91" i="2"/>
  <c r="F91" i="2"/>
  <c r="F89" i="2"/>
  <c r="E87" i="2"/>
  <c r="J24" i="2"/>
  <c r="E24" i="2"/>
  <c r="J92" i="2"/>
  <c r="J23" i="2"/>
  <c r="J18" i="2"/>
  <c r="E18" i="2"/>
  <c r="F120" i="2"/>
  <c r="J17" i="2"/>
  <c r="J12" i="2"/>
  <c r="J117" i="2"/>
  <c r="E7" i="2"/>
  <c r="E113" i="2" s="1"/>
  <c r="L90" i="1"/>
  <c r="AM90" i="1"/>
  <c r="AM89" i="1"/>
  <c r="L89" i="1"/>
  <c r="AM87" i="1"/>
  <c r="L87" i="1"/>
  <c r="L85" i="1"/>
  <c r="L84" i="1"/>
  <c r="BK178" i="2"/>
  <c r="J170" i="2"/>
  <c r="J163" i="2"/>
  <c r="BK154" i="2"/>
  <c r="BK148" i="2"/>
  <c r="BK141" i="2"/>
  <c r="BK137" i="2"/>
  <c r="J130" i="2"/>
  <c r="AS99" i="1"/>
  <c r="BK167" i="2"/>
  <c r="J154" i="2"/>
  <c r="J148" i="2"/>
  <c r="J141" i="2"/>
  <c r="J134" i="2"/>
  <c r="J127" i="2"/>
  <c r="BK657" i="3"/>
  <c r="J650" i="3"/>
  <c r="J646" i="3"/>
  <c r="BK641" i="3"/>
  <c r="BK635" i="3"/>
  <c r="BK627" i="3"/>
  <c r="J619" i="3"/>
  <c r="BK612" i="3"/>
  <c r="J605" i="3"/>
  <c r="BK602" i="3"/>
  <c r="J594" i="3"/>
  <c r="BK590" i="3"/>
  <c r="J585" i="3"/>
  <c r="BK581" i="3"/>
  <c r="J579" i="3"/>
  <c r="BK571" i="3"/>
  <c r="J569" i="3"/>
  <c r="J565" i="3"/>
  <c r="BK559" i="3"/>
  <c r="BK551" i="3"/>
  <c r="BK547" i="3"/>
  <c r="J541" i="3"/>
  <c r="BK537" i="3"/>
  <c r="BK531" i="3"/>
  <c r="J525" i="3"/>
  <c r="J519" i="3"/>
  <c r="J515" i="3"/>
  <c r="BK510" i="3"/>
  <c r="BK505" i="3"/>
  <c r="BK501" i="3"/>
  <c r="BK497" i="3"/>
  <c r="BK493" i="3"/>
  <c r="J489" i="3"/>
  <c r="BK483" i="3"/>
  <c r="J481" i="3"/>
  <c r="BK474" i="3"/>
  <c r="J469" i="3"/>
  <c r="J465" i="3"/>
  <c r="J456" i="3"/>
  <c r="BK447" i="3"/>
  <c r="J440" i="3"/>
  <c r="J432" i="3"/>
  <c r="BK423" i="3"/>
  <c r="J418" i="3"/>
  <c r="BK412" i="3"/>
  <c r="BK401" i="3"/>
  <c r="J392" i="3"/>
  <c r="BK387" i="3"/>
  <c r="J378" i="3"/>
  <c r="BK374" i="3"/>
  <c r="J365" i="3"/>
  <c r="BK359" i="3"/>
  <c r="J354" i="3"/>
  <c r="BK349" i="3"/>
  <c r="BK343" i="3"/>
  <c r="J331" i="3"/>
  <c r="J325" i="3"/>
  <c r="BK314" i="3"/>
  <c r="J307" i="3"/>
  <c r="J301" i="3"/>
  <c r="BK295" i="3"/>
  <c r="BK283" i="3"/>
  <c r="BK276" i="3"/>
  <c r="J271" i="3"/>
  <c r="BK267" i="3"/>
  <c r="BK261" i="3"/>
  <c r="BK250" i="3"/>
  <c r="J222" i="3"/>
  <c r="BK213" i="3"/>
  <c r="J201" i="3"/>
  <c r="J196" i="3"/>
  <c r="J188" i="3"/>
  <c r="BK179" i="3"/>
  <c r="J177" i="3"/>
  <c r="J169" i="3"/>
  <c r="BK162" i="3"/>
  <c r="J157" i="3"/>
  <c r="J152" i="3"/>
  <c r="BK144" i="3"/>
  <c r="J137" i="3"/>
  <c r="J133" i="3"/>
  <c r="J128" i="3"/>
  <c r="J657" i="3"/>
  <c r="BK650" i="3"/>
  <c r="J635" i="3"/>
  <c r="BK619" i="3"/>
  <c r="BK605" i="3"/>
  <c r="BK594" i="3"/>
  <c r="J590" i="3"/>
  <c r="J581" i="3"/>
  <c r="J574" i="3"/>
  <c r="BK569" i="3"/>
  <c r="BK565" i="3"/>
  <c r="J559" i="3"/>
  <c r="J551" i="3"/>
  <c r="J545" i="3"/>
  <c r="BK541" i="3"/>
  <c r="J537" i="3"/>
  <c r="J531" i="3"/>
  <c r="BK525" i="3"/>
  <c r="BK519" i="3"/>
  <c r="BK515" i="3"/>
  <c r="J510" i="3"/>
  <c r="J505" i="3"/>
  <c r="J501" i="3"/>
  <c r="J497" i="3"/>
  <c r="J493" i="3"/>
  <c r="BK489" i="3"/>
  <c r="J483" i="3"/>
  <c r="J477" i="3"/>
  <c r="BK472" i="3"/>
  <c r="J467" i="3"/>
  <c r="BK461" i="3"/>
  <c r="BK449" i="3"/>
  <c r="J443" i="3"/>
  <c r="BK436" i="3"/>
  <c r="BK427" i="3"/>
  <c r="J423" i="3"/>
  <c r="BK415" i="3"/>
  <c r="BK406" i="3"/>
  <c r="J395" i="3"/>
  <c r="BK389" i="3"/>
  <c r="J380" i="3"/>
  <c r="BK376" i="3"/>
  <c r="J370" i="3"/>
  <c r="J362" i="3"/>
  <c r="J356" i="3"/>
  <c r="BK352" i="3"/>
  <c r="J346" i="3"/>
  <c r="BK334" i="3"/>
  <c r="BK331" i="3"/>
  <c r="BK325" i="3"/>
  <c r="J314" i="3"/>
  <c r="BK307" i="3"/>
  <c r="BK301" i="3"/>
  <c r="J295" i="3"/>
  <c r="J283" i="3"/>
  <c r="J276" i="3"/>
  <c r="BK271" i="3"/>
  <c r="J267" i="3"/>
  <c r="J261" i="3"/>
  <c r="J250" i="3"/>
  <c r="BK222" i="3"/>
  <c r="J218" i="3"/>
  <c r="J213" i="3"/>
  <c r="BK201" i="3"/>
  <c r="BK196" i="3"/>
  <c r="BK188" i="3"/>
  <c r="J179" i="3"/>
  <c r="J171" i="3"/>
  <c r="J167" i="3"/>
  <c r="J162" i="3"/>
  <c r="BK157" i="3"/>
  <c r="BK152" i="3"/>
  <c r="J144" i="3"/>
  <c r="BK137" i="3"/>
  <c r="BK133" i="3"/>
  <c r="BK128" i="3"/>
  <c r="J272" i="4"/>
  <c r="BK266" i="4"/>
  <c r="BK261" i="4"/>
  <c r="J257" i="4"/>
  <c r="BK251" i="4"/>
  <c r="J247" i="4"/>
  <c r="BK243" i="4"/>
  <c r="J239" i="4"/>
  <c r="BK232" i="4"/>
  <c r="J227" i="4"/>
  <c r="BK223" i="4"/>
  <c r="J219" i="4"/>
  <c r="J213" i="4"/>
  <c r="J204" i="4"/>
  <c r="BK196" i="4"/>
  <c r="BK189" i="4"/>
  <c r="BK181" i="4"/>
  <c r="BK176" i="4"/>
  <c r="BK170" i="4"/>
  <c r="BK162" i="4"/>
  <c r="BK152" i="4"/>
  <c r="BK143" i="4"/>
  <c r="J139" i="4"/>
  <c r="J135" i="4"/>
  <c r="J128" i="4"/>
  <c r="BK272" i="4"/>
  <c r="J266" i="4"/>
  <c r="J261" i="4"/>
  <c r="BK257" i="4"/>
  <c r="J251" i="4"/>
  <c r="BK247" i="4"/>
  <c r="J243" i="4"/>
  <c r="BK239" i="4"/>
  <c r="J232" i="4"/>
  <c r="BK227" i="4"/>
  <c r="J223" i="4"/>
  <c r="BK219" i="4"/>
  <c r="BK213" i="4"/>
  <c r="BK204" i="4"/>
  <c r="J200" i="4"/>
  <c r="BK192" i="4"/>
  <c r="J184" i="4"/>
  <c r="BK179" i="4"/>
  <c r="BK174" i="4"/>
  <c r="BK167" i="4"/>
  <c r="J152" i="4"/>
  <c r="BK149" i="4"/>
  <c r="BK141" i="4"/>
  <c r="J137" i="4"/>
  <c r="J132" i="4"/>
  <c r="J125" i="4"/>
  <c r="J239" i="5"/>
  <c r="BK234" i="5"/>
  <c r="BK229" i="5"/>
  <c r="J224" i="5"/>
  <c r="J218" i="5"/>
  <c r="J214" i="5"/>
  <c r="BK208" i="5"/>
  <c r="J204" i="5"/>
  <c r="BK192" i="5"/>
  <c r="J188" i="5"/>
  <c r="J183" i="5"/>
  <c r="J174" i="5"/>
  <c r="J143" i="5"/>
  <c r="J141" i="5"/>
  <c r="J139" i="5"/>
  <c r="J137" i="5"/>
  <c r="J135" i="5"/>
  <c r="J132" i="5"/>
  <c r="J128" i="5"/>
  <c r="J125" i="5"/>
  <c r="BK239" i="5"/>
  <c r="J234" i="5"/>
  <c r="J229" i="5"/>
  <c r="J227" i="5"/>
  <c r="J220" i="5"/>
  <c r="BK216" i="5"/>
  <c r="J208" i="5"/>
  <c r="BK204" i="5"/>
  <c r="BK195" i="5"/>
  <c r="J192" i="5"/>
  <c r="J190" i="5"/>
  <c r="J186" i="5"/>
  <c r="BK179" i="5"/>
  <c r="BK171" i="5"/>
  <c r="BK164" i="5"/>
  <c r="BK153" i="5"/>
  <c r="BK151" i="5"/>
  <c r="BK148" i="5"/>
  <c r="BK214" i="6"/>
  <c r="BK207" i="6"/>
  <c r="BK203" i="6"/>
  <c r="J199" i="6"/>
  <c r="BK195" i="6"/>
  <c r="BK190" i="6"/>
  <c r="J186" i="6"/>
  <c r="J181" i="6"/>
  <c r="BK172" i="6"/>
  <c r="BK165" i="6"/>
  <c r="J153" i="6"/>
  <c r="BK148" i="6"/>
  <c r="BK141" i="6"/>
  <c r="BK135" i="6"/>
  <c r="J128" i="6"/>
  <c r="BK209" i="6"/>
  <c r="J205" i="6"/>
  <c r="BK201" i="6"/>
  <c r="BK197" i="6"/>
  <c r="J192" i="6"/>
  <c r="J190" i="6"/>
  <c r="BK186" i="6"/>
  <c r="BK183" i="6"/>
  <c r="BK181" i="6"/>
  <c r="BK176" i="6"/>
  <c r="J172" i="6"/>
  <c r="J168" i="6"/>
  <c r="J165" i="6"/>
  <c r="J162" i="6"/>
  <c r="BK153" i="6"/>
  <c r="BK151" i="6"/>
  <c r="J148" i="6"/>
  <c r="BK143" i="6"/>
  <c r="J141" i="6"/>
  <c r="BK138" i="6"/>
  <c r="J131" i="6"/>
  <c r="BK128" i="6"/>
  <c r="BK218" i="7"/>
  <c r="J214" i="7"/>
  <c r="J210" i="7"/>
  <c r="BK195" i="7"/>
  <c r="J190" i="7"/>
  <c r="J182" i="7"/>
  <c r="BK173" i="7"/>
  <c r="BK150" i="7"/>
  <c r="BK145" i="7"/>
  <c r="BK138" i="7"/>
  <c r="J132" i="7"/>
  <c r="BK221" i="7"/>
  <c r="J216" i="7"/>
  <c r="BK212" i="7"/>
  <c r="BK208" i="7"/>
  <c r="BK206" i="7"/>
  <c r="BK204" i="7"/>
  <c r="BK202" i="7"/>
  <c r="BK198" i="7"/>
  <c r="BK193" i="7"/>
  <c r="J188" i="7"/>
  <c r="J176" i="7"/>
  <c r="J164" i="7"/>
  <c r="J148" i="7"/>
  <c r="BK140" i="7"/>
  <c r="J135" i="7"/>
  <c r="J128" i="7"/>
  <c r="J257" i="8"/>
  <c r="J250" i="8"/>
  <c r="BK241" i="8"/>
  <c r="J236" i="8"/>
  <c r="BK230" i="8"/>
  <c r="BK226" i="8"/>
  <c r="J219" i="8"/>
  <c r="J214" i="8"/>
  <c r="BK208" i="8"/>
  <c r="BK202" i="8"/>
  <c r="J199" i="8"/>
  <c r="BK189" i="8"/>
  <c r="BK184" i="8"/>
  <c r="J179" i="8"/>
  <c r="J175" i="8"/>
  <c r="J171" i="8"/>
  <c r="BK167" i="8"/>
  <c r="BK163" i="8"/>
  <c r="BK159" i="8"/>
  <c r="BK154" i="8"/>
  <c r="J150" i="8"/>
  <c r="J145" i="8"/>
  <c r="J141" i="8"/>
  <c r="J137" i="8"/>
  <c r="J131" i="8"/>
  <c r="J127" i="8"/>
  <c r="BK246" i="8"/>
  <c r="BK239" i="8"/>
  <c r="J230" i="8"/>
  <c r="BK228" i="8"/>
  <c r="BK224" i="8"/>
  <c r="BK217" i="8"/>
  <c r="J208" i="8"/>
  <c r="BK205" i="8"/>
  <c r="J189" i="8"/>
  <c r="J184" i="8"/>
  <c r="BK179" i="8"/>
  <c r="BK175" i="8"/>
  <c r="BK171" i="8"/>
  <c r="J167" i="8"/>
  <c r="J163" i="8"/>
  <c r="J159" i="8"/>
  <c r="J154" i="8"/>
  <c r="BK150" i="8"/>
  <c r="BK145" i="8"/>
  <c r="BK141" i="8"/>
  <c r="BK137" i="8"/>
  <c r="BK131" i="8"/>
  <c r="BK127" i="8"/>
  <c r="J175" i="2"/>
  <c r="J167" i="2"/>
  <c r="J159" i="2"/>
  <c r="J151" i="2"/>
  <c r="J144" i="2"/>
  <c r="BK134" i="2"/>
  <c r="BK127" i="2"/>
  <c r="J178" i="2"/>
  <c r="BK175" i="2"/>
  <c r="BK170" i="2"/>
  <c r="BK163" i="2"/>
  <c r="BK159" i="2"/>
  <c r="BK151" i="2"/>
  <c r="BK144" i="2"/>
  <c r="J137" i="2"/>
  <c r="BK130" i="2"/>
  <c r="BK658" i="3"/>
  <c r="BK652" i="3"/>
  <c r="BK646" i="3"/>
  <c r="BK574" i="3"/>
  <c r="BK567" i="3"/>
  <c r="J561" i="3"/>
  <c r="J557" i="3"/>
  <c r="BK545" i="3"/>
  <c r="BK543" i="3"/>
  <c r="J539" i="3"/>
  <c r="BK533" i="3"/>
  <c r="BK527" i="3"/>
  <c r="BK523" i="3"/>
  <c r="J517" i="3"/>
  <c r="BK513" i="3"/>
  <c r="BK507" i="3"/>
  <c r="J503" i="3"/>
  <c r="BK499" i="3"/>
  <c r="BK495" i="3"/>
  <c r="J491" i="3"/>
  <c r="BK487" i="3"/>
  <c r="BK477" i="3"/>
  <c r="J472" i="3"/>
  <c r="BK467" i="3"/>
  <c r="J461" i="3"/>
  <c r="J449" i="3"/>
  <c r="BK443" i="3"/>
  <c r="J436" i="3"/>
  <c r="J427" i="3"/>
  <c r="J421" i="3"/>
  <c r="J415" i="3"/>
  <c r="J406" i="3"/>
  <c r="BK395" i="3"/>
  <c r="J389" i="3"/>
  <c r="BK380" i="3"/>
  <c r="J376" i="3"/>
  <c r="BK370" i="3"/>
  <c r="BK362" i="3"/>
  <c r="BK356" i="3"/>
  <c r="J352" i="3"/>
  <c r="BK346" i="3"/>
  <c r="J334" i="3"/>
  <c r="BK328" i="3"/>
  <c r="J321" i="3"/>
  <c r="BK309" i="3"/>
  <c r="BK304" i="3"/>
  <c r="BK299" i="3"/>
  <c r="BK287" i="3"/>
  <c r="J278" i="3"/>
  <c r="BK273" i="3"/>
  <c r="BK269" i="3"/>
  <c r="J264" i="3"/>
  <c r="BK259" i="3"/>
  <c r="J239" i="3"/>
  <c r="J215" i="3"/>
  <c r="BK210" i="3"/>
  <c r="BK198" i="3"/>
  <c r="BK192" i="3"/>
  <c r="BK185" i="3"/>
  <c r="BK171" i="3"/>
  <c r="BK167" i="3"/>
  <c r="BK165" i="3"/>
  <c r="J159" i="3"/>
  <c r="BK154" i="3"/>
  <c r="BK146" i="3"/>
  <c r="BK141" i="3"/>
  <c r="BK135" i="3"/>
  <c r="BK130" i="3"/>
  <c r="J658" i="3"/>
  <c r="J652" i="3"/>
  <c r="J641" i="3"/>
  <c r="J627" i="3"/>
  <c r="J612" i="3"/>
  <c r="J602" i="3"/>
  <c r="BK585" i="3"/>
  <c r="BK579" i="3"/>
  <c r="J571" i="3"/>
  <c r="J567" i="3"/>
  <c r="BK561" i="3"/>
  <c r="BK557" i="3"/>
  <c r="J547" i="3"/>
  <c r="J543" i="3"/>
  <c r="BK539" i="3"/>
  <c r="J533" i="3"/>
  <c r="J527" i="3"/>
  <c r="J523" i="3"/>
  <c r="BK517" i="3"/>
  <c r="J513" i="3"/>
  <c r="J507" i="3"/>
  <c r="BK503" i="3"/>
  <c r="J499" i="3"/>
  <c r="J495" i="3"/>
  <c r="BK491" i="3"/>
  <c r="J487" i="3"/>
  <c r="BK481" i="3"/>
  <c r="J474" i="3"/>
  <c r="BK469" i="3"/>
  <c r="BK465" i="3"/>
  <c r="BK456" i="3"/>
  <c r="J447" i="3"/>
  <c r="BK440" i="3"/>
  <c r="BK432" i="3"/>
  <c r="BK421" i="3"/>
  <c r="BK418" i="3"/>
  <c r="J412" i="3"/>
  <c r="J401" i="3"/>
  <c r="BK392" i="3"/>
  <c r="J387" i="3"/>
  <c r="BK378" i="3"/>
  <c r="J374" i="3"/>
  <c r="BK365" i="3"/>
  <c r="J359" i="3"/>
  <c r="BK354" i="3"/>
  <c r="J349" i="3"/>
  <c r="J343" i="3"/>
  <c r="J328" i="3"/>
  <c r="BK321" i="3"/>
  <c r="J309" i="3"/>
  <c r="J304" i="3"/>
  <c r="J299" i="3"/>
  <c r="J287" i="3"/>
  <c r="BK278" i="3"/>
  <c r="J273" i="3"/>
  <c r="J269" i="3"/>
  <c r="BK264" i="3"/>
  <c r="J259" i="3"/>
  <c r="BK239" i="3"/>
  <c r="BK218" i="3"/>
  <c r="BK215" i="3"/>
  <c r="J210" i="3"/>
  <c r="J198" i="3"/>
  <c r="J192" i="3"/>
  <c r="J185" i="3"/>
  <c r="BK177" i="3"/>
  <c r="BK169" i="3"/>
  <c r="J165" i="3"/>
  <c r="BK159" i="3"/>
  <c r="J154" i="3"/>
  <c r="J146" i="3"/>
  <c r="J141" i="3"/>
  <c r="J135" i="3"/>
  <c r="J130" i="3"/>
  <c r="J276" i="4"/>
  <c r="BK269" i="4"/>
  <c r="BK263" i="4"/>
  <c r="BK259" i="4"/>
  <c r="J255" i="4"/>
  <c r="BK249" i="4"/>
  <c r="BK245" i="4"/>
  <c r="BK241" i="4"/>
  <c r="BK235" i="4"/>
  <c r="J230" i="4"/>
  <c r="J225" i="4"/>
  <c r="J221" i="4"/>
  <c r="J215" i="4"/>
  <c r="BK209" i="4"/>
  <c r="BK200" i="4"/>
  <c r="J192" i="4"/>
  <c r="BK184" i="4"/>
  <c r="J179" i="4"/>
  <c r="J174" i="4"/>
  <c r="J167" i="4"/>
  <c r="J154" i="4"/>
  <c r="J149" i="4"/>
  <c r="J141" i="4"/>
  <c r="BK137" i="4"/>
  <c r="BK132" i="4"/>
  <c r="BK125" i="4"/>
  <c r="BK276" i="4"/>
  <c r="J269" i="4"/>
  <c r="J263" i="4"/>
  <c r="J259" i="4"/>
  <c r="BK255" i="4"/>
  <c r="J249" i="4"/>
  <c r="J245" i="4"/>
  <c r="J241" i="4"/>
  <c r="J235" i="4"/>
  <c r="BK230" i="4"/>
  <c r="BK225" i="4"/>
  <c r="BK221" i="4"/>
  <c r="BK215" i="4"/>
  <c r="J209" i="4"/>
  <c r="J196" i="4"/>
  <c r="J189" i="4"/>
  <c r="J181" i="4"/>
  <c r="J176" i="4"/>
  <c r="J170" i="4"/>
  <c r="J162" i="4"/>
  <c r="BK154" i="4"/>
  <c r="J143" i="4"/>
  <c r="BK139" i="4"/>
  <c r="BK135" i="4"/>
  <c r="BK128" i="4"/>
  <c r="J244" i="5"/>
  <c r="J236" i="5"/>
  <c r="BK231" i="5"/>
  <c r="BK227" i="5"/>
  <c r="BK220" i="5"/>
  <c r="J216" i="5"/>
  <c r="J212" i="5"/>
  <c r="BK206" i="5"/>
  <c r="J200" i="5"/>
  <c r="BK190" i="5"/>
  <c r="BK186" i="5"/>
  <c r="J179" i="5"/>
  <c r="BK143" i="5"/>
  <c r="BK141" i="5"/>
  <c r="BK139" i="5"/>
  <c r="BK137" i="5"/>
  <c r="BK135" i="5"/>
  <c r="BK132" i="5"/>
  <c r="BK128" i="5"/>
  <c r="BK125" i="5"/>
  <c r="BK244" i="5"/>
  <c r="BK236" i="5"/>
  <c r="J231" i="5"/>
  <c r="BK224" i="5"/>
  <c r="BK218" i="5"/>
  <c r="BK214" i="5"/>
  <c r="BK212" i="5"/>
  <c r="J206" i="5"/>
  <c r="BK200" i="5"/>
  <c r="J195" i="5"/>
  <c r="BK188" i="5"/>
  <c r="BK183" i="5"/>
  <c r="BK174" i="5"/>
  <c r="J171" i="5"/>
  <c r="J164" i="5"/>
  <c r="J153" i="5"/>
  <c r="J151" i="5"/>
  <c r="J148" i="5"/>
  <c r="J209" i="6"/>
  <c r="BK205" i="6"/>
  <c r="J201" i="6"/>
  <c r="J197" i="6"/>
  <c r="BK192" i="6"/>
  <c r="J183" i="6"/>
  <c r="J176" i="6"/>
  <c r="BK168" i="6"/>
  <c r="BK162" i="6"/>
  <c r="J151" i="6"/>
  <c r="J143" i="6"/>
  <c r="J138" i="6"/>
  <c r="BK131" i="6"/>
  <c r="J214" i="6"/>
  <c r="J207" i="6"/>
  <c r="J203" i="6"/>
  <c r="BK199" i="6"/>
  <c r="J195" i="6"/>
  <c r="J135" i="6"/>
  <c r="J221" i="7"/>
  <c r="BK216" i="7"/>
  <c r="J212" i="7"/>
  <c r="J198" i="7"/>
  <c r="J193" i="7"/>
  <c r="BK188" i="7"/>
  <c r="BK176" i="7"/>
  <c r="BK164" i="7"/>
  <c r="BK148" i="7"/>
  <c r="J140" i="7"/>
  <c r="BK135" i="7"/>
  <c r="BK128" i="7"/>
  <c r="J218" i="7"/>
  <c r="BK214" i="7"/>
  <c r="BK210" i="7"/>
  <c r="J208" i="7"/>
  <c r="J206" i="7"/>
  <c r="J204" i="7"/>
  <c r="J202" i="7"/>
  <c r="J195" i="7"/>
  <c r="BK190" i="7"/>
  <c r="BK182" i="7"/>
  <c r="J173" i="7"/>
  <c r="J150" i="7"/>
  <c r="J145" i="7"/>
  <c r="J138" i="7"/>
  <c r="BK132" i="7"/>
  <c r="J254" i="8"/>
  <c r="J246" i="8"/>
  <c r="J239" i="8"/>
  <c r="BK232" i="8"/>
  <c r="J228" i="8"/>
  <c r="J224" i="8"/>
  <c r="J217" i="8"/>
  <c r="BK211" i="8"/>
  <c r="J205" i="8"/>
  <c r="BK199" i="8"/>
  <c r="BK191" i="8"/>
  <c r="J186" i="8"/>
  <c r="BK182" i="8"/>
  <c r="J177" i="8"/>
  <c r="J173" i="8"/>
  <c r="BK169" i="8"/>
  <c r="J165" i="8"/>
  <c r="J161" i="8"/>
  <c r="J157" i="8"/>
  <c r="J152" i="8"/>
  <c r="BK147" i="8"/>
  <c r="BK143" i="8"/>
  <c r="J139" i="8"/>
  <c r="J133" i="8"/>
  <c r="J129" i="8"/>
  <c r="BK257" i="8"/>
  <c r="BK254" i="8"/>
  <c r="BK250" i="8"/>
  <c r="J241" i="8"/>
  <c r="BK236" i="8"/>
  <c r="J232" i="8"/>
  <c r="J226" i="8"/>
  <c r="BK219" i="8"/>
  <c r="BK214" i="8"/>
  <c r="J211" i="8"/>
  <c r="J202" i="8"/>
  <c r="J191" i="8"/>
  <c r="BK186" i="8"/>
  <c r="J182" i="8"/>
  <c r="BK177" i="8"/>
  <c r="BK173" i="8"/>
  <c r="J169" i="8"/>
  <c r="BK165" i="8"/>
  <c r="BK161" i="8"/>
  <c r="BK157" i="8"/>
  <c r="BK152" i="8"/>
  <c r="J147" i="8"/>
  <c r="J143" i="8"/>
  <c r="BK139" i="8"/>
  <c r="BK133" i="8"/>
  <c r="BK129" i="8"/>
  <c r="P126" i="2" l="1"/>
  <c r="T126" i="2"/>
  <c r="P147" i="2"/>
  <c r="T147" i="2"/>
  <c r="P158" i="2"/>
  <c r="T158" i="2"/>
  <c r="BK127" i="3"/>
  <c r="T127" i="3"/>
  <c r="BK298" i="3"/>
  <c r="J298" i="3"/>
  <c r="J100" i="3" s="1"/>
  <c r="BK313" i="3"/>
  <c r="J313" i="3" s="1"/>
  <c r="J101" i="3" s="1"/>
  <c r="T313" i="3"/>
  <c r="P464" i="3"/>
  <c r="T464" i="3"/>
  <c r="P522" i="3"/>
  <c r="R522" i="3"/>
  <c r="BK589" i="3"/>
  <c r="J589" i="3"/>
  <c r="J104" i="3"/>
  <c r="R589" i="3"/>
  <c r="BK656" i="3"/>
  <c r="J656" i="3" s="1"/>
  <c r="J105" i="3" s="1"/>
  <c r="T656" i="3"/>
  <c r="BK124" i="4"/>
  <c r="J124" i="4"/>
  <c r="J98" i="4"/>
  <c r="R124" i="4"/>
  <c r="BK169" i="4"/>
  <c r="J169" i="4"/>
  <c r="J99" i="4"/>
  <c r="R169" i="4"/>
  <c r="T169" i="4"/>
  <c r="P183" i="4"/>
  <c r="R183" i="4"/>
  <c r="BK268" i="4"/>
  <c r="J268" i="4" s="1"/>
  <c r="J101" i="4" s="1"/>
  <c r="T268" i="4"/>
  <c r="P124" i="5"/>
  <c r="R124" i="5"/>
  <c r="P178" i="5"/>
  <c r="T178" i="5"/>
  <c r="T123" i="5" s="1"/>
  <c r="T122" i="5" s="1"/>
  <c r="P194" i="5"/>
  <c r="T194" i="5"/>
  <c r="BK127" i="6"/>
  <c r="J127" i="6" s="1"/>
  <c r="J100" i="6" s="1"/>
  <c r="T127" i="6"/>
  <c r="BK175" i="6"/>
  <c r="J175" i="6" s="1"/>
  <c r="J102" i="6" s="1"/>
  <c r="T175" i="6"/>
  <c r="P127" i="7"/>
  <c r="T127" i="7"/>
  <c r="P187" i="7"/>
  <c r="T187" i="7"/>
  <c r="R126" i="8"/>
  <c r="R125" i="8" s="1"/>
  <c r="BK136" i="8"/>
  <c r="T136" i="8"/>
  <c r="P245" i="8"/>
  <c r="P181" i="8"/>
  <c r="T245" i="8"/>
  <c r="T181" i="8"/>
  <c r="BK253" i="8"/>
  <c r="J253" i="8"/>
  <c r="J104" i="8" s="1"/>
  <c r="P253" i="8"/>
  <c r="P252" i="8" s="1"/>
  <c r="R253" i="8"/>
  <c r="R252" i="8"/>
  <c r="BK126" i="2"/>
  <c r="J126" i="2"/>
  <c r="J99" i="2"/>
  <c r="R126" i="2"/>
  <c r="BK147" i="2"/>
  <c r="J147" i="2"/>
  <c r="J100" i="2"/>
  <c r="R147" i="2"/>
  <c r="BK158" i="2"/>
  <c r="J158" i="2" s="1"/>
  <c r="J101" i="2" s="1"/>
  <c r="R158" i="2"/>
  <c r="P127" i="3"/>
  <c r="R127" i="3"/>
  <c r="P298" i="3"/>
  <c r="R298" i="3"/>
  <c r="T298" i="3"/>
  <c r="P313" i="3"/>
  <c r="R313" i="3"/>
  <c r="BK464" i="3"/>
  <c r="J464" i="3"/>
  <c r="J102" i="3" s="1"/>
  <c r="R464" i="3"/>
  <c r="BK522" i="3"/>
  <c r="J522" i="3" s="1"/>
  <c r="J103" i="3" s="1"/>
  <c r="T522" i="3"/>
  <c r="P589" i="3"/>
  <c r="T589" i="3"/>
  <c r="P656" i="3"/>
  <c r="R656" i="3"/>
  <c r="P124" i="4"/>
  <c r="T124" i="4"/>
  <c r="P169" i="4"/>
  <c r="BK183" i="4"/>
  <c r="J183" i="4"/>
  <c r="J100" i="4" s="1"/>
  <c r="T183" i="4"/>
  <c r="P268" i="4"/>
  <c r="R268" i="4"/>
  <c r="BK124" i="5"/>
  <c r="T124" i="5"/>
  <c r="BK178" i="5"/>
  <c r="J178" i="5" s="1"/>
  <c r="J100" i="5" s="1"/>
  <c r="R178" i="5"/>
  <c r="BK194" i="5"/>
  <c r="J194" i="5" s="1"/>
  <c r="J101" i="5" s="1"/>
  <c r="R194" i="5"/>
  <c r="P127" i="6"/>
  <c r="R127" i="6"/>
  <c r="BK167" i="6"/>
  <c r="J167" i="6" s="1"/>
  <c r="J101" i="6" s="1"/>
  <c r="P167" i="6"/>
  <c r="R167" i="6"/>
  <c r="T167" i="6"/>
  <c r="P175" i="6"/>
  <c r="R175" i="6"/>
  <c r="BK127" i="7"/>
  <c r="BK126" i="7" s="1"/>
  <c r="J126" i="7" s="1"/>
  <c r="J99" i="7" s="1"/>
  <c r="J127" i="7"/>
  <c r="J100" i="7"/>
  <c r="R127" i="7"/>
  <c r="BK187" i="7"/>
  <c r="J187" i="7" s="1"/>
  <c r="J102" i="7" s="1"/>
  <c r="R187" i="7"/>
  <c r="BK126" i="8"/>
  <c r="BK125" i="8"/>
  <c r="J125" i="8" s="1"/>
  <c r="J97" i="8" s="1"/>
  <c r="P126" i="8"/>
  <c r="P125" i="8"/>
  <c r="T126" i="8"/>
  <c r="T125" i="8"/>
  <c r="P136" i="8"/>
  <c r="R136" i="8"/>
  <c r="BK245" i="8"/>
  <c r="J245" i="8" s="1"/>
  <c r="J102" i="8" s="1"/>
  <c r="R245" i="8"/>
  <c r="R181" i="8" s="1"/>
  <c r="T253" i="8"/>
  <c r="T252" i="8" s="1"/>
  <c r="BK173" i="5"/>
  <c r="J173" i="5"/>
  <c r="J99" i="5"/>
  <c r="BK174" i="2"/>
  <c r="J174" i="2" s="1"/>
  <c r="J102" i="2" s="1"/>
  <c r="BK177" i="2"/>
  <c r="J177" i="2"/>
  <c r="J103" i="2"/>
  <c r="BK286" i="3"/>
  <c r="J286" i="3" s="1"/>
  <c r="J99" i="3" s="1"/>
  <c r="BK275" i="4"/>
  <c r="J275" i="4"/>
  <c r="J102" i="4"/>
  <c r="BK243" i="5"/>
  <c r="J243" i="5" s="1"/>
  <c r="J102" i="5" s="1"/>
  <c r="BK213" i="6"/>
  <c r="J213" i="6"/>
  <c r="J103" i="6"/>
  <c r="BK175" i="7"/>
  <c r="J175" i="7" s="1"/>
  <c r="J101" i="7" s="1"/>
  <c r="BK220" i="7"/>
  <c r="J220" i="7"/>
  <c r="J103" i="7"/>
  <c r="BK181" i="8"/>
  <c r="J181" i="8" s="1"/>
  <c r="J101" i="8" s="1"/>
  <c r="F92" i="8"/>
  <c r="E114" i="8"/>
  <c r="BE131" i="8"/>
  <c r="BE137" i="8"/>
  <c r="BE139" i="8"/>
  <c r="BE143" i="8"/>
  <c r="BE147" i="8"/>
  <c r="BE154" i="8"/>
  <c r="BE159" i="8"/>
  <c r="BE163" i="8"/>
  <c r="BE169" i="8"/>
  <c r="BE171" i="8"/>
  <c r="BE175" i="8"/>
  <c r="BE177" i="8"/>
  <c r="BE184" i="8"/>
  <c r="BE217" i="8"/>
  <c r="BE226" i="8"/>
  <c r="BE228" i="8"/>
  <c r="BE232" i="8"/>
  <c r="BE236" i="8"/>
  <c r="BE246" i="8"/>
  <c r="BE254" i="8"/>
  <c r="BE257" i="8"/>
  <c r="J89" i="8"/>
  <c r="J92" i="8"/>
  <c r="BE127" i="8"/>
  <c r="BE129" i="8"/>
  <c r="BE133" i="8"/>
  <c r="BE141" i="8"/>
  <c r="BE145" i="8"/>
  <c r="BE150" i="8"/>
  <c r="BE152" i="8"/>
  <c r="BE157" i="8"/>
  <c r="BE161" i="8"/>
  <c r="BE165" i="8"/>
  <c r="BE167" i="8"/>
  <c r="BE173" i="8"/>
  <c r="BE179" i="8"/>
  <c r="BE182" i="8"/>
  <c r="BE186" i="8"/>
  <c r="BE189" i="8"/>
  <c r="BE191" i="8"/>
  <c r="BE199" i="8"/>
  <c r="BE202" i="8"/>
  <c r="BE205" i="8"/>
  <c r="BE208" i="8"/>
  <c r="BE211" i="8"/>
  <c r="BE214" i="8"/>
  <c r="BE219" i="8"/>
  <c r="BE224" i="8"/>
  <c r="BE230" i="8"/>
  <c r="BE239" i="8"/>
  <c r="BE241" i="8"/>
  <c r="BE250" i="8"/>
  <c r="BK126" i="6"/>
  <c r="BK125" i="6" s="1"/>
  <c r="J125" i="6" s="1"/>
  <c r="J98" i="6" s="1"/>
  <c r="E85" i="7"/>
  <c r="J94" i="7"/>
  <c r="BE128" i="7"/>
  <c r="BE138" i="7"/>
  <c r="BE164" i="7"/>
  <c r="BE173" i="7"/>
  <c r="BE176" i="7"/>
  <c r="BE188" i="7"/>
  <c r="BE190" i="7"/>
  <c r="BE202" i="7"/>
  <c r="BE204" i="7"/>
  <c r="BE206" i="7"/>
  <c r="BE208" i="7"/>
  <c r="BE210" i="7"/>
  <c r="BE212" i="7"/>
  <c r="J91" i="7"/>
  <c r="F94" i="7"/>
  <c r="BE132" i="7"/>
  <c r="BE135" i="7"/>
  <c r="BE140" i="7"/>
  <c r="BE145" i="7"/>
  <c r="BE148" i="7"/>
  <c r="BE150" i="7"/>
  <c r="BE182" i="7"/>
  <c r="BE193" i="7"/>
  <c r="BE195" i="7"/>
  <c r="BE198" i="7"/>
  <c r="BE214" i="7"/>
  <c r="BE216" i="7"/>
  <c r="BE218" i="7"/>
  <c r="BE221" i="7"/>
  <c r="J124" i="5"/>
  <c r="J98" i="5"/>
  <c r="E85" i="6"/>
  <c r="J91" i="6"/>
  <c r="F94" i="6"/>
  <c r="BE135" i="6"/>
  <c r="BE141" i="6"/>
  <c r="BE148" i="6"/>
  <c r="BE151" i="6"/>
  <c r="BE162" i="6"/>
  <c r="BE168" i="6"/>
  <c r="BE181" i="6"/>
  <c r="BE183" i="6"/>
  <c r="BE190" i="6"/>
  <c r="BE195" i="6"/>
  <c r="BE199" i="6"/>
  <c r="BE205" i="6"/>
  <c r="BE209" i="6"/>
  <c r="J94" i="6"/>
  <c r="BE128" i="6"/>
  <c r="BE131" i="6"/>
  <c r="BE138" i="6"/>
  <c r="BE143" i="6"/>
  <c r="BE153" i="6"/>
  <c r="BE165" i="6"/>
  <c r="BE172" i="6"/>
  <c r="BE176" i="6"/>
  <c r="BE186" i="6"/>
  <c r="BE192" i="6"/>
  <c r="BE197" i="6"/>
  <c r="BE201" i="6"/>
  <c r="BE203" i="6"/>
  <c r="BE207" i="6"/>
  <c r="BE214" i="6"/>
  <c r="BE143" i="5"/>
  <c r="BE148" i="5"/>
  <c r="BE151" i="5"/>
  <c r="BE153" i="5"/>
  <c r="BE164" i="5"/>
  <c r="BE171" i="5"/>
  <c r="BE174" i="5"/>
  <c r="BE179" i="5"/>
  <c r="BE183" i="5"/>
  <c r="BE190" i="5"/>
  <c r="BE192" i="5"/>
  <c r="BE204" i="5"/>
  <c r="BE206" i="5"/>
  <c r="BE214" i="5"/>
  <c r="BE218" i="5"/>
  <c r="BE220" i="5"/>
  <c r="BE224" i="5"/>
  <c r="BE229" i="5"/>
  <c r="BE231" i="5"/>
  <c r="BE234" i="5"/>
  <c r="BE239" i="5"/>
  <c r="BE244" i="5"/>
  <c r="E85" i="5"/>
  <c r="J89" i="5"/>
  <c r="F92" i="5"/>
  <c r="J92" i="5"/>
  <c r="BE125" i="5"/>
  <c r="BE128" i="5"/>
  <c r="BE132" i="5"/>
  <c r="BE135" i="5"/>
  <c r="BE137" i="5"/>
  <c r="BE139" i="5"/>
  <c r="BE141" i="5"/>
  <c r="BE186" i="5"/>
  <c r="BE188" i="5"/>
  <c r="BE195" i="5"/>
  <c r="BE200" i="5"/>
  <c r="BE208" i="5"/>
  <c r="BE212" i="5"/>
  <c r="BE216" i="5"/>
  <c r="BE227" i="5"/>
  <c r="BE236" i="5"/>
  <c r="J127" i="3"/>
  <c r="J98" i="3"/>
  <c r="E85" i="4"/>
  <c r="J89" i="4"/>
  <c r="F92" i="4"/>
  <c r="BE125" i="4"/>
  <c r="BE132" i="4"/>
  <c r="BE137" i="4"/>
  <c r="BE139" i="4"/>
  <c r="BE152" i="4"/>
  <c r="BE162" i="4"/>
  <c r="BE167" i="4"/>
  <c r="BE170" i="4"/>
  <c r="BE176" i="4"/>
  <c r="BE179" i="4"/>
  <c r="BE189" i="4"/>
  <c r="BE209" i="4"/>
  <c r="BE213" i="4"/>
  <c r="BE219" i="4"/>
  <c r="BE225" i="4"/>
  <c r="BE227" i="4"/>
  <c r="BE235" i="4"/>
  <c r="BE241" i="4"/>
  <c r="BE245" i="4"/>
  <c r="BE249" i="4"/>
  <c r="BE255" i="4"/>
  <c r="BE259" i="4"/>
  <c r="BE269" i="4"/>
  <c r="J92" i="4"/>
  <c r="BE128" i="4"/>
  <c r="BE135" i="4"/>
  <c r="BE141" i="4"/>
  <c r="BE143" i="4"/>
  <c r="BE149" i="4"/>
  <c r="BE154" i="4"/>
  <c r="BE174" i="4"/>
  <c r="BE181" i="4"/>
  <c r="BE184" i="4"/>
  <c r="BE192" i="4"/>
  <c r="BE196" i="4"/>
  <c r="BE200" i="4"/>
  <c r="BE204" i="4"/>
  <c r="BE215" i="4"/>
  <c r="BE221" i="4"/>
  <c r="BE223" i="4"/>
  <c r="BE230" i="4"/>
  <c r="BE232" i="4"/>
  <c r="BE239" i="4"/>
  <c r="BE243" i="4"/>
  <c r="BE247" i="4"/>
  <c r="BE251" i="4"/>
  <c r="BE257" i="4"/>
  <c r="BE261" i="4"/>
  <c r="BE263" i="4"/>
  <c r="BE266" i="4"/>
  <c r="BE272" i="4"/>
  <c r="BE276" i="4"/>
  <c r="J92" i="3"/>
  <c r="J119" i="3"/>
  <c r="BE133" i="3"/>
  <c r="BE135" i="3"/>
  <c r="BE146" i="3"/>
  <c r="BE154" i="3"/>
  <c r="BE167" i="3"/>
  <c r="BE179" i="3"/>
  <c r="BE185" i="3"/>
  <c r="BE198" i="3"/>
  <c r="BE210" i="3"/>
  <c r="BE213" i="3"/>
  <c r="BE218" i="3"/>
  <c r="BE222" i="3"/>
  <c r="BE250" i="3"/>
  <c r="BE261" i="3"/>
  <c r="BE269" i="3"/>
  <c r="BE276" i="3"/>
  <c r="BE283" i="3"/>
  <c r="BE299" i="3"/>
  <c r="BE304" i="3"/>
  <c r="BE309" i="3"/>
  <c r="BE314" i="3"/>
  <c r="BE321" i="3"/>
  <c r="BE328" i="3"/>
  <c r="BE331" i="3"/>
  <c r="BE346" i="3"/>
  <c r="BE354" i="3"/>
  <c r="BE356" i="3"/>
  <c r="BE362" i="3"/>
  <c r="BE374" i="3"/>
  <c r="BE378" i="3"/>
  <c r="BE389" i="3"/>
  <c r="BE401" i="3"/>
  <c r="BE406" i="3"/>
  <c r="BE412" i="3"/>
  <c r="BE418" i="3"/>
  <c r="BE421" i="3"/>
  <c r="BE423" i="3"/>
  <c r="BE427" i="3"/>
  <c r="BE440" i="3"/>
  <c r="BE443" i="3"/>
  <c r="BE447" i="3"/>
  <c r="BE456" i="3"/>
  <c r="BE461" i="3"/>
  <c r="BE467" i="3"/>
  <c r="BE469" i="3"/>
  <c r="BE487" i="3"/>
  <c r="BE491" i="3"/>
  <c r="BE493" i="3"/>
  <c r="BE499" i="3"/>
  <c r="BE501" i="3"/>
  <c r="BE503" i="3"/>
  <c r="BE507" i="3"/>
  <c r="BE517" i="3"/>
  <c r="BE525" i="3"/>
  <c r="BE527" i="3"/>
  <c r="BE533" i="3"/>
  <c r="BE541" i="3"/>
  <c r="BE547" i="3"/>
  <c r="BE551" i="3"/>
  <c r="BE557" i="3"/>
  <c r="BE559" i="3"/>
  <c r="BE565" i="3"/>
  <c r="BE579" i="3"/>
  <c r="BE594" i="3"/>
  <c r="BE605" i="3"/>
  <c r="BE635" i="3"/>
  <c r="BE641" i="3"/>
  <c r="BE646" i="3"/>
  <c r="BE650" i="3"/>
  <c r="BE658" i="3"/>
  <c r="E85" i="3"/>
  <c r="F92" i="3"/>
  <c r="BE128" i="3"/>
  <c r="BE130" i="3"/>
  <c r="BE137" i="3"/>
  <c r="BE141" i="3"/>
  <c r="BE144" i="3"/>
  <c r="BE152" i="3"/>
  <c r="BE157" i="3"/>
  <c r="BE159" i="3"/>
  <c r="BE162" i="3"/>
  <c r="BE165" i="3"/>
  <c r="BE169" i="3"/>
  <c r="BE171" i="3"/>
  <c r="BE177" i="3"/>
  <c r="BE188" i="3"/>
  <c r="BE192" i="3"/>
  <c r="BE196" i="3"/>
  <c r="BE201" i="3"/>
  <c r="BE215" i="3"/>
  <c r="BE239" i="3"/>
  <c r="BE259" i="3"/>
  <c r="BE264" i="3"/>
  <c r="BE267" i="3"/>
  <c r="BE271" i="3"/>
  <c r="BE273" i="3"/>
  <c r="BE278" i="3"/>
  <c r="BE287" i="3"/>
  <c r="BE295" i="3"/>
  <c r="BE301" i="3"/>
  <c r="BE307" i="3"/>
  <c r="BE325" i="3"/>
  <c r="BE334" i="3"/>
  <c r="BE343" i="3"/>
  <c r="BE349" i="3"/>
  <c r="BE352" i="3"/>
  <c r="BE359" i="3"/>
  <c r="BE365" i="3"/>
  <c r="BE370" i="3"/>
  <c r="BE376" i="3"/>
  <c r="BE380" i="3"/>
  <c r="BE387" i="3"/>
  <c r="BE392" i="3"/>
  <c r="BE395" i="3"/>
  <c r="BE415" i="3"/>
  <c r="BE432" i="3"/>
  <c r="BE436" i="3"/>
  <c r="BE449" i="3"/>
  <c r="BE465" i="3"/>
  <c r="BE472" i="3"/>
  <c r="BE474" i="3"/>
  <c r="BE477" i="3"/>
  <c r="BE481" i="3"/>
  <c r="BE483" i="3"/>
  <c r="BE489" i="3"/>
  <c r="BE495" i="3"/>
  <c r="BE497" i="3"/>
  <c r="BE505" i="3"/>
  <c r="BE510" i="3"/>
  <c r="BE513" i="3"/>
  <c r="BE515" i="3"/>
  <c r="BE519" i="3"/>
  <c r="BE523" i="3"/>
  <c r="BE531" i="3"/>
  <c r="BE537" i="3"/>
  <c r="BE539" i="3"/>
  <c r="BE543" i="3"/>
  <c r="BE545" i="3"/>
  <c r="BE561" i="3"/>
  <c r="BE567" i="3"/>
  <c r="BE569" i="3"/>
  <c r="BE571" i="3"/>
  <c r="BE574" i="3"/>
  <c r="BE581" i="3"/>
  <c r="BE585" i="3"/>
  <c r="BE590" i="3"/>
  <c r="BE602" i="3"/>
  <c r="BE612" i="3"/>
  <c r="BE619" i="3"/>
  <c r="BE627" i="3"/>
  <c r="BE652" i="3"/>
  <c r="BE657" i="3"/>
  <c r="E85" i="2"/>
  <c r="J120" i="2"/>
  <c r="BE127" i="2"/>
  <c r="BE148" i="2"/>
  <c r="BE154" i="2"/>
  <c r="BE167" i="2"/>
  <c r="J89" i="2"/>
  <c r="F92" i="2"/>
  <c r="BE130" i="2"/>
  <c r="BE134" i="2"/>
  <c r="BE137" i="2"/>
  <c r="BE141" i="2"/>
  <c r="BE144" i="2"/>
  <c r="BE151" i="2"/>
  <c r="BE159" i="2"/>
  <c r="BE163" i="2"/>
  <c r="BE170" i="2"/>
  <c r="BE175" i="2"/>
  <c r="BE178" i="2"/>
  <c r="F36" i="2"/>
  <c r="BC95" i="1" s="1"/>
  <c r="J34" i="2"/>
  <c r="AW95" i="1" s="1"/>
  <c r="F37" i="2"/>
  <c r="BD95" i="1"/>
  <c r="J34" i="3"/>
  <c r="AW96" i="1"/>
  <c r="F37" i="3"/>
  <c r="BD96" i="1" s="1"/>
  <c r="F34" i="4"/>
  <c r="BA97" i="1" s="1"/>
  <c r="J34" i="4"/>
  <c r="AW97" i="1" s="1"/>
  <c r="F36" i="4"/>
  <c r="BC97" i="1" s="1"/>
  <c r="J34" i="5"/>
  <c r="AW98" i="1"/>
  <c r="F35" i="5"/>
  <c r="BB98" i="1"/>
  <c r="F36" i="6"/>
  <c r="BA100" i="1" s="1"/>
  <c r="F38" i="6"/>
  <c r="BC100" i="1" s="1"/>
  <c r="F39" i="6"/>
  <c r="BD100" i="1" s="1"/>
  <c r="F36" i="7"/>
  <c r="BA101" i="1" s="1"/>
  <c r="F39" i="7"/>
  <c r="BD101" i="1"/>
  <c r="F34" i="8"/>
  <c r="BA102" i="1"/>
  <c r="F35" i="8"/>
  <c r="BB102" i="1" s="1"/>
  <c r="F34" i="2"/>
  <c r="BA95" i="1" s="1"/>
  <c r="F35" i="2"/>
  <c r="BB95" i="1" s="1"/>
  <c r="AS94" i="1"/>
  <c r="F34" i="3"/>
  <c r="BA96" i="1" s="1"/>
  <c r="F36" i="3"/>
  <c r="BC96" i="1"/>
  <c r="F35" i="3"/>
  <c r="BB96" i="1" s="1"/>
  <c r="F35" i="4"/>
  <c r="BB97" i="1" s="1"/>
  <c r="F37" i="4"/>
  <c r="BD97" i="1"/>
  <c r="F34" i="5"/>
  <c r="BA98" i="1"/>
  <c r="F36" i="5"/>
  <c r="BC98" i="1" s="1"/>
  <c r="F37" i="5"/>
  <c r="BD98" i="1"/>
  <c r="J36" i="6"/>
  <c r="AW100" i="1" s="1"/>
  <c r="F37" i="6"/>
  <c r="BB100" i="1" s="1"/>
  <c r="J36" i="7"/>
  <c r="AW101" i="1"/>
  <c r="F38" i="7"/>
  <c r="BC101" i="1"/>
  <c r="F37" i="7"/>
  <c r="BB101" i="1" s="1"/>
  <c r="F36" i="8"/>
  <c r="BC102" i="1"/>
  <c r="J34" i="8"/>
  <c r="AW102" i="1" s="1"/>
  <c r="F37" i="8"/>
  <c r="BD102" i="1" s="1"/>
  <c r="P135" i="8" l="1"/>
  <c r="P124" i="8"/>
  <c r="AU102" i="1"/>
  <c r="R126" i="7"/>
  <c r="R125" i="7" s="1"/>
  <c r="P126" i="6"/>
  <c r="P125" i="6"/>
  <c r="AU100" i="1"/>
  <c r="T123" i="4"/>
  <c r="T122" i="4"/>
  <c r="R126" i="3"/>
  <c r="R125" i="3"/>
  <c r="T135" i="8"/>
  <c r="P126" i="7"/>
  <c r="P125" i="7"/>
  <c r="AU101" i="1"/>
  <c r="P123" i="5"/>
  <c r="P122" i="5"/>
  <c r="AU98" i="1"/>
  <c r="T126" i="3"/>
  <c r="T125" i="3"/>
  <c r="T125" i="2"/>
  <c r="T123" i="2"/>
  <c r="R135" i="8"/>
  <c r="R124" i="8" s="1"/>
  <c r="T124" i="8"/>
  <c r="R126" i="6"/>
  <c r="R125" i="6"/>
  <c r="BK123" i="5"/>
  <c r="J123" i="5"/>
  <c r="J97" i="5"/>
  <c r="P123" i="4"/>
  <c r="P122" i="4"/>
  <c r="AU97" i="1"/>
  <c r="P126" i="3"/>
  <c r="P125" i="3"/>
  <c r="AU96" i="1" s="1"/>
  <c r="R125" i="2"/>
  <c r="R123" i="2" s="1"/>
  <c r="BK135" i="8"/>
  <c r="J135" i="8" s="1"/>
  <c r="J99" i="8" s="1"/>
  <c r="T126" i="7"/>
  <c r="T125" i="7"/>
  <c r="T126" i="6"/>
  <c r="T125" i="6"/>
  <c r="R123" i="5"/>
  <c r="R122" i="5"/>
  <c r="R123" i="4"/>
  <c r="R122" i="4"/>
  <c r="BK126" i="3"/>
  <c r="J126" i="3"/>
  <c r="J97" i="3" s="1"/>
  <c r="P125" i="2"/>
  <c r="P123" i="2"/>
  <c r="AU95" i="1"/>
  <c r="J126" i="8"/>
  <c r="J98" i="8"/>
  <c r="J136" i="8"/>
  <c r="J100" i="8"/>
  <c r="BK125" i="2"/>
  <c r="J125" i="2"/>
  <c r="J98" i="2"/>
  <c r="BK123" i="4"/>
  <c r="J123" i="4" s="1"/>
  <c r="J97" i="4" s="1"/>
  <c r="BK252" i="8"/>
  <c r="J252" i="8"/>
  <c r="J103" i="8"/>
  <c r="BK125" i="7"/>
  <c r="J125" i="7"/>
  <c r="J32" i="7" s="1"/>
  <c r="AG101" i="1" s="1"/>
  <c r="J126" i="6"/>
  <c r="J99" i="6" s="1"/>
  <c r="J33" i="2"/>
  <c r="AV95" i="1" s="1"/>
  <c r="AT95" i="1" s="1"/>
  <c r="F33" i="3"/>
  <c r="AZ96" i="1" s="1"/>
  <c r="F33" i="4"/>
  <c r="AZ97" i="1" s="1"/>
  <c r="F33" i="5"/>
  <c r="AZ98" i="1"/>
  <c r="F35" i="6"/>
  <c r="AZ100" i="1"/>
  <c r="BB99" i="1"/>
  <c r="AX99" i="1"/>
  <c r="BD99" i="1"/>
  <c r="BA99" i="1"/>
  <c r="AW99" i="1"/>
  <c r="F35" i="7"/>
  <c r="AZ101" i="1" s="1"/>
  <c r="F33" i="8"/>
  <c r="AZ102" i="1" s="1"/>
  <c r="F33" i="2"/>
  <c r="AZ95" i="1"/>
  <c r="J33" i="3"/>
  <c r="AV96" i="1" s="1"/>
  <c r="AT96" i="1" s="1"/>
  <c r="J33" i="4"/>
  <c r="AV97" i="1" s="1"/>
  <c r="AT97" i="1" s="1"/>
  <c r="J33" i="5"/>
  <c r="AV98" i="1" s="1"/>
  <c r="AT98" i="1" s="1"/>
  <c r="J35" i="6"/>
  <c r="AV100" i="1" s="1"/>
  <c r="AT100" i="1" s="1"/>
  <c r="BC99" i="1"/>
  <c r="AY99" i="1" s="1"/>
  <c r="J32" i="6"/>
  <c r="AG100" i="1"/>
  <c r="J35" i="7"/>
  <c r="AV101" i="1" s="1"/>
  <c r="AT101" i="1" s="1"/>
  <c r="J33" i="8"/>
  <c r="AV102" i="1" s="1"/>
  <c r="AT102" i="1" s="1"/>
  <c r="BK124" i="8" l="1"/>
  <c r="J124" i="8"/>
  <c r="J96" i="8"/>
  <c r="BK123" i="2"/>
  <c r="J123" i="2"/>
  <c r="J96" i="2"/>
  <c r="BK122" i="5"/>
  <c r="J122" i="5"/>
  <c r="J96" i="5"/>
  <c r="BK125" i="3"/>
  <c r="J125" i="3"/>
  <c r="J96" i="3" s="1"/>
  <c r="BK122" i="4"/>
  <c r="J122" i="4"/>
  <c r="J96" i="4"/>
  <c r="AN101" i="1"/>
  <c r="J98" i="7"/>
  <c r="AN100" i="1"/>
  <c r="J41" i="7"/>
  <c r="J41" i="6"/>
  <c r="AU99" i="1"/>
  <c r="AZ99" i="1"/>
  <c r="AV99" i="1" s="1"/>
  <c r="AT99" i="1" s="1"/>
  <c r="BD94" i="1"/>
  <c r="W33" i="1"/>
  <c r="BB94" i="1"/>
  <c r="W31" i="1"/>
  <c r="AG99" i="1"/>
  <c r="BC94" i="1"/>
  <c r="W32" i="1" s="1"/>
  <c r="BA94" i="1"/>
  <c r="W30" i="1"/>
  <c r="AN99" i="1" l="1"/>
  <c r="AU94" i="1"/>
  <c r="J30" i="8"/>
  <c r="AG102" i="1"/>
  <c r="J30" i="3"/>
  <c r="AG96" i="1"/>
  <c r="AN96" i="1" s="1"/>
  <c r="J30" i="5"/>
  <c r="AG98" i="1"/>
  <c r="AN98" i="1"/>
  <c r="J30" i="4"/>
  <c r="AG97" i="1" s="1"/>
  <c r="AZ94" i="1"/>
  <c r="W29" i="1"/>
  <c r="AX94" i="1"/>
  <c r="J30" i="2"/>
  <c r="AG95" i="1"/>
  <c r="AW94" i="1"/>
  <c r="AK30" i="1" s="1"/>
  <c r="AY94" i="1"/>
  <c r="AG94" i="1" l="1"/>
  <c r="AK26" i="1" s="1"/>
  <c r="J39" i="8"/>
  <c r="J39" i="4"/>
  <c r="J39" i="3"/>
  <c r="J39" i="5"/>
  <c r="J39" i="2"/>
  <c r="AN95" i="1"/>
  <c r="AN97" i="1"/>
  <c r="AN102" i="1"/>
  <c r="AV94" i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<sst xmlns="http://schemas.openxmlformats.org/spreadsheetml/2006/main" count="13987" uniqueCount="1870">
  <si>
    <t>Export Komplet</t>
  </si>
  <si>
    <t/>
  </si>
  <si>
    <t>2.0</t>
  </si>
  <si>
    <t>ZAMOK</t>
  </si>
  <si>
    <t>False</t>
  </si>
  <si>
    <t>{f507a81c-5f9f-49dd-a7b6-59e3ddfc2411}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</si>
  <si>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</si>
  <si>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</si>
  <si>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</si>
  <si>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</si>
  <si>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</si>
  <si>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</si>
  <si>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</si>
  <si>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</si>
  <si>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1215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</si>
  <si>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</si>
  <si>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</si>
  <si>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úpravy MK ul. Nádražní v Třeboni</t>
  </si>
  <si>
    <t>KSO:</t>
  </si>
  <si>
    <t>CC-CZ:</t>
  </si>
  <si>
    <t>Místo:</t>
  </si>
  <si>
    <t>Třeboň</t>
  </si>
  <si>
    <t>Datum:</t>
  </si>
  <si>
    <t>24. 3. 2025</t>
  </si>
  <si>
    <t>Zadavatel:</t>
  </si>
  <si>
    <t>IČ:</t>
  </si>
  <si>
    <t>Město Třeboň</t>
  </si>
  <si>
    <t>DIČ:</t>
  </si>
  <si>
    <t>Uchazeč:</t>
  </si>
  <si>
    <t>Vyplň údaj</t>
  </si>
  <si>
    <t>Projektant:</t>
  </si>
  <si>
    <t>63906601</t>
  </si>
  <si>
    <t>WAY project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</si>
  <si>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</si>
  <si>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</si>
  <si>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</si>
  <si>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</si>
  <si>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</si>
  <si>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</si>
  <si>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</si>
  <si>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</si>
  <si>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</si>
  <si>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</si>
  <si>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</si>
  <si>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</si>
  <si>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</si>
  <si>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</si>
  <si>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</si>
  <si>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</si>
  <si>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</si>
  <si>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</si>
  <si>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</si>
  <si>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</si>
  <si>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</si>
  <si>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</si>
  <si>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</si>
  <si>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</si>
  <si>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</si>
  <si>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</si>
  <si>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</si>
  <si>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</si>
  <si>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</si>
  <si>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</si>
  <si>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</si>
  <si>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</si>
  <si>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</si>
  <si>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</si>
  <si>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</si>
  <si>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</si>
  <si>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</si>
  <si>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</si>
  <si>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</si>
  <si>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</si>
  <si>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</si>
  <si>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</si>
  <si>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</si>
  <si>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</si>
  <si>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</si>
  <si>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</si>
  <si>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</si>
  <si>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</si>
  <si>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</si>
  <si>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</t>
  </si>
  <si>
    <t>Ostatní a vedlejší náklady</t>
  </si>
  <si>
    <t>STA</t>
  </si>
  <si>
    <t>1</t>
  </si>
  <si>
    <t>{31c633cc-9038-4249-9e32-e2f49546f0ef}</t>
  </si>
  <si>
    <t>2</t>
  </si>
  <si>
    <t>101</t>
  </si>
  <si>
    <t>Místní komunikace</t>
  </si>
  <si>
    <t>{229de260-407c-4904-8d51-c53547f225be}</t>
  </si>
  <si>
    <t>822 27 72</t>
  </si>
  <si>
    <t>301</t>
  </si>
  <si>
    <t>Vodovod</t>
  </si>
  <si>
    <t>{9d135268-0cc9-4089-a29e-c668ea205094}</t>
  </si>
  <si>
    <t>827 11 12</t>
  </si>
  <si>
    <t>302</t>
  </si>
  <si>
    <t>Dešťová kanalizace</t>
  </si>
  <si>
    <t>{6960ff34-40ad-4edc-bbcc-c9a7a1161398}</t>
  </si>
  <si>
    <t>303</t>
  </si>
  <si>
    <t>Vodovodní a kanalizační přípojky</t>
  </si>
  <si>
    <t>{a3fbd002-b74a-4fd9-9941-ecff3f04a2e0}</t>
  </si>
  <si>
    <t>303a</t>
  </si>
  <si>
    <t>Vodovodní přípojky</t>
  </si>
  <si>
    <t>Soupis</t>
  </si>
  <si>
    <t>{80d2d2fa-0f35-40fb-aa8a-88c48e47f125}</t>
  </si>
  <si>
    <t>303b</t>
  </si>
  <si>
    <t>Kanalizační dešťové přípojky</t>
  </si>
  <si>
    <t>{6e5d0d1d-9d7f-4aad-bf1c-070393f79cbe}</t>
  </si>
  <si>
    <t>401</t>
  </si>
  <si>
    <t>Veřejné osvětlení</t>
  </si>
  <si>
    <t>{e4ec8551-0664-435e-8591-81d5e6b7e4f6}</t>
  </si>
  <si>
    <t>KRYCÍ LIST SOUPISU PRACÍ</t>
  </si>
  <si>
    <t>Objekt:</t>
  </si>
  <si>
    <t>02 -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</si>
  <si>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</si>
  <si>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</si>
  <si>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</si>
  <si>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</si>
  <si>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</si>
  <si>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</si>
  <si>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</si>
  <si>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</si>
  <si>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</si>
  <si>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</si>
  <si>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</si>
  <si>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</si>
  <si>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</si>
  <si>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</si>
  <si>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</si>
  <si>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</si>
  <si>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</si>
  <si>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</si>
  <si>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</si>
  <si>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</si>
  <si>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</si>
  <si>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</si>
  <si>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</si>
  <si>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</si>
  <si>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</si>
  <si>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</si>
  <si>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</si>
  <si>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</si>
  <si>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</si>
  <si>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VRN</t>
  </si>
  <si>
    <t>Vedlejší rozpočtové náklady</t>
  </si>
  <si>
    <t>5</t>
  </si>
  <si>
    <t>VRN1</t>
  </si>
  <si>
    <t>Průzkumné, geodetické a projektové práce</t>
  </si>
  <si>
    <t>K</t>
  </si>
  <si>
    <t>011103000</t>
  </si>
  <si>
    <t>Geotechnický průzkum</t>
  </si>
  <si>
    <t>kpl</t>
  </si>
  <si>
    <t>CS ÚRS 2025 01</t>
  </si>
  <si>
    <t>1024</t>
  </si>
  <si>
    <t>1453692752</t>
  </si>
  <si>
    <t>VV</t>
  </si>
  <si>
    <t>prohlídka a posouzení podloží pozemních komunkací geotechnikem včetně návrhu opatření</t>
  </si>
  <si>
    <t>"pro stavbu jako celek" 1</t>
  </si>
  <si>
    <t>012203000</t>
  </si>
  <si>
    <t>Zeměměřičské práce před výstavbou</t>
  </si>
  <si>
    <t>783900981</t>
  </si>
  <si>
    <t>podrobné vytýčení podle vytyčovacích protokolů</t>
  </si>
  <si>
    <t>podrobné vytýčení výšek povrchu podle příčných řezů</t>
  </si>
  <si>
    <t>3</t>
  </si>
  <si>
    <t>012303000</t>
  </si>
  <si>
    <t>Zeměměřičské práce při provádění stavby</t>
  </si>
  <si>
    <t>1945371473</t>
  </si>
  <si>
    <t>Zaměření skutečného provedení stavby</t>
  </si>
  <si>
    <t>"pro objekty PK a vodohosp. objekty jako celek" 1</t>
  </si>
  <si>
    <t>013254000</t>
  </si>
  <si>
    <t>Dokumentace skutečného provedení stavby</t>
  </si>
  <si>
    <t>1847896869</t>
  </si>
  <si>
    <t>vypracování  dokumentace skutečného provedení</t>
  </si>
  <si>
    <t>pro objekty PK a vodohosp. objekty jako celek</t>
  </si>
  <si>
    <t>"PD ve 4 vyhotoveních" 1</t>
  </si>
  <si>
    <t>013254000w</t>
  </si>
  <si>
    <t>1342931243</t>
  </si>
  <si>
    <t>vypracování  dokumentace skutečného provedení v podrobnosti pro digitální technickou mapu Jihočeského kraje</t>
  </si>
  <si>
    <t>"pro stavbu jako celek, PD ve 4 vyhotoveních" 1</t>
  </si>
  <si>
    <t>6</t>
  </si>
  <si>
    <t>013294000</t>
  </si>
  <si>
    <t>Ostatní dokumentace stavby</t>
  </si>
  <si>
    <t>522170879</t>
  </si>
  <si>
    <t>realizační dokumentace dle potřeby zhotovitele</t>
  </si>
  <si>
    <t>VRN3</t>
  </si>
  <si>
    <t>Zařízení staveniště</t>
  </si>
  <si>
    <t>7</t>
  </si>
  <si>
    <t>032403000</t>
  </si>
  <si>
    <t>Provizorní komunikace</t>
  </si>
  <si>
    <t>pkl</t>
  </si>
  <si>
    <t>1907019671</t>
  </si>
  <si>
    <t>koridory pro pěší a cyklisty por zajištění požadavků BOZP</t>
  </si>
  <si>
    <t>"bere se pro stavbu jako celek" 1</t>
  </si>
  <si>
    <t>8</t>
  </si>
  <si>
    <t>034203000</t>
  </si>
  <si>
    <t>Opatření na ochranu pozemků sousedních se staveništěm</t>
  </si>
  <si>
    <t>-986983380</t>
  </si>
  <si>
    <t xml:space="preserve">Vypracování pasportu statického stavu přilehlé zástavby </t>
  </si>
  <si>
    <t>9</t>
  </si>
  <si>
    <t>034303000</t>
  </si>
  <si>
    <t>Dopravní značení na staveništi</t>
  </si>
  <si>
    <t>608775638</t>
  </si>
  <si>
    <t>dopravně inženýrské opatření</t>
  </si>
  <si>
    <t>označení omezení provozu, vč. přeznačování v průběhu stavby</t>
  </si>
  <si>
    <t>VRN4</t>
  </si>
  <si>
    <t>Inženýrská činnost</t>
  </si>
  <si>
    <t>10</t>
  </si>
  <si>
    <t>043103000w</t>
  </si>
  <si>
    <t>Zkoušky bez rozlišení -Zkoušky materiálů zkušebnou zhotovitele</t>
  </si>
  <si>
    <t>-1971255087</t>
  </si>
  <si>
    <t>zajištění všech zkoušek materiálů  dle požadavků TKP a ZTKP</t>
  </si>
  <si>
    <t>"Zkoušky materiálů zhotovitelem, pro stavbu jako celek" 1</t>
  </si>
  <si>
    <t>včetně zkoušek vzorkování dle vyhl. č. 283/2023 Sb.</t>
  </si>
  <si>
    <t>11</t>
  </si>
  <si>
    <t>043103000w1</t>
  </si>
  <si>
    <t>Zkoušky bez rozlišení -Zkoušky materiálů nezávislou zkušebnou</t>
  </si>
  <si>
    <t>-508693731</t>
  </si>
  <si>
    <t>"bere se pro stavbu jako celek" 15000</t>
  </si>
  <si>
    <t>Čerpat po odsouhlasení TDI.</t>
  </si>
  <si>
    <t>12</t>
  </si>
  <si>
    <t>043194000w</t>
  </si>
  <si>
    <t>Ostatní zkoušky - Zkoušky konstrukcí a prací zkušebnou zhotovitele</t>
  </si>
  <si>
    <t>-1158889668</t>
  </si>
  <si>
    <t>zajištění všech zkoušek konstrukcí a prací dle požadavků TKP a ZTKP</t>
  </si>
  <si>
    <t>"Pro stavbu jako celek" 1</t>
  </si>
  <si>
    <t>13</t>
  </si>
  <si>
    <t>043194000w1</t>
  </si>
  <si>
    <t>Ostatní zkoušky - Zkoušky konstrukcí a prací nezávislou zkušebnou</t>
  </si>
  <si>
    <t>1686548342</t>
  </si>
  <si>
    <t>"bere se pro celou stavbu jako celek" 15000</t>
  </si>
  <si>
    <t>VRN5</t>
  </si>
  <si>
    <t>Finanční náklady</t>
  </si>
  <si>
    <t>14</t>
  </si>
  <si>
    <t>053002000</t>
  </si>
  <si>
    <t>Poplatky</t>
  </si>
  <si>
    <t>-433381608</t>
  </si>
  <si>
    <t>"za vytýčení inženýrský sítí pro stavbu jako celek" 1</t>
  </si>
  <si>
    <t>VRN9</t>
  </si>
  <si>
    <t>Ostatní náklady</t>
  </si>
  <si>
    <t>091003000w</t>
  </si>
  <si>
    <t>Ostatní náklady - další opatření na BOZP při práci na staveništi</t>
  </si>
  <si>
    <t>-364273459</t>
  </si>
  <si>
    <t>101 - Místní komunikace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</si>
  <si>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</si>
  <si>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</si>
  <si>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</si>
  <si>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</si>
  <si>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</si>
  <si>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</si>
  <si>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</si>
  <si>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</si>
  <si>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</si>
  <si>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</si>
  <si>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</si>
  <si>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</si>
  <si>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111251103</t>
  </si>
  <si>
    <t>Odstranění křovin a stromů s odstraněním kořenů strojně průměru kmene do 100 mm v rovině nebo ve svahu sklonu terénu do 1:5, při celkové ploše přes 500 m2</t>
  </si>
  <si>
    <t>m2</t>
  </si>
  <si>
    <t>-1519776621</t>
  </si>
  <si>
    <t>"odstranění drobných dřevin (keřů), prům. kmenů do 100mm, dle výk. výměr" 30,0</t>
  </si>
  <si>
    <t>112155311</t>
  </si>
  <si>
    <t>Štěpkování s naložením na dopravní prostředek a odvozem do 20 km keřového porostu středně hustého</t>
  </si>
  <si>
    <t>1683221399</t>
  </si>
  <si>
    <t>"dle odstranění" 30,0</t>
  </si>
  <si>
    <t>včetně odvozu na místo dle určení stavebníka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</si>
  <si>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</si>
  <si>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</si>
  <si>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-552862434</t>
  </si>
  <si>
    <t>"odstranění kce chodníku ze ZD, dle výk. výměr" 24,12</t>
  </si>
  <si>
    <t>113106190</t>
  </si>
  <si>
    <t>Rozebrání dílců vozovek a ploch s přemístěním hmot na skládku na vzdálenost do 3 m nebo s naložením na dopravní prostředek, ze silničních dílců jakýchkoliv rozměrů, s ložem z kameniva nebo živice strojně plochy jednotlivě do 50 m2 se spárami vyplněnými kamenivem</t>
  </si>
  <si>
    <t>-261906623</t>
  </si>
  <si>
    <t>"odstranění  kce sjezdu z bet. panelu dle výk. výměr" 21,01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</si>
  <si>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</si>
  <si>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</si>
  <si>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-1369875374</t>
  </si>
  <si>
    <t>odstranění kce vozovky v tl. 70 + 200 mm = 270 mm</t>
  </si>
  <si>
    <t>"odstranění kce vozovky, vrstva ŠD+balv. sypanina, dle výk. výměr" 1998,18</t>
  </si>
  <si>
    <t>Použije se pro vrstvu ZSH, přebytek do výměny AZ.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</si>
  <si>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</si>
  <si>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</si>
  <si>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1277264606</t>
  </si>
  <si>
    <t>uvažuje se v tl. 150 mm</t>
  </si>
  <si>
    <t>"odstranění kce chodníku z LA, dle výk. výměr" 4,37</t>
  </si>
  <si>
    <t>113107330</t>
  </si>
  <si>
    <t>Odstranění podkladů nebo krytů strojně plochy jednotlivě do 50 m2 s přemístěním hmot na skládku na vzdálenost do 3 m nebo s naložením na dopravní prostředek z betonu prostého, o tl. vrstvy do 100 mm</t>
  </si>
  <si>
    <t>-334057769</t>
  </si>
  <si>
    <t>"odstranění kce vchodů, sjezdů, kryt z betonu, dle výk. výměr" 76,90</t>
  </si>
  <si>
    <t>113107321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</si>
  <si>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</si>
  <si>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-1556667615</t>
  </si>
  <si>
    <t>"odstranění kce chodníku, sjezdů z AB, dle výk. výměr" 252,83</t>
  </si>
  <si>
    <t>Součet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</si>
  <si>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</si>
  <si>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</si>
  <si>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1395472127</t>
  </si>
  <si>
    <t>113107243</t>
  </si>
  <si>
    <t>Odstranění podkladů nebo krytů strojně plochy jednotlivě přes 200 m2 s přemístěním hmot na skládku na vzdálenost do 20 m nebo s naložením na dopravní prostředek živičných, o tl. vrstvy přes 100 do 150 mm</t>
  </si>
  <si>
    <t>503380846</t>
  </si>
  <si>
    <t>"odstranění kce vozovky, vrstva PM, dle výk. výměr" 1998,18</t>
  </si>
  <si>
    <t>Použije se pro vrstvu RS, uvažuje se v tl. 150 mm.</t>
  </si>
  <si>
    <t>113107342</t>
  </si>
  <si>
    <t>Odstranění podkladů nebo krytů strojně plochy jednotlivě do 50 m2 s přemístěním hmot na skládku na vzdálenost do 3 m nebo s naložením na dopravní prostředek živičných, o tl. vrstvy přes 50 do 100 mm</t>
  </si>
  <si>
    <t>1485080240</t>
  </si>
  <si>
    <t>113154512</t>
  </si>
  <si>
    <t>Frézování živičného podkladu nebo krytu s naložením hmot na dopravní prostředek plochy do 500 m2 pruhu šířky do 0,5 m, tloušťky vrstvy 40 mm</t>
  </si>
  <si>
    <t>590669120</t>
  </si>
  <si>
    <t>"uvažuje se pro povrch úpravu vozovky, dle výk. výměr" 245,30</t>
  </si>
  <si>
    <t>Použije se pro vrstvu RS. Přebytek (ZAS-T1) použít do vrstvy ZSH.</t>
  </si>
  <si>
    <t>113154533</t>
  </si>
  <si>
    <t>Frézování živičného podkladu nebo krytu s naložením hmot na dopravní prostředek plochy přes 500 do 2 000 m2 pruhu šířky do 1 m, tloušťky vrstvy 50 mm</t>
  </si>
  <si>
    <t>138299316</t>
  </si>
  <si>
    <t>"odstranění krytu vozovky z AB, dle výk. výměr" 1998,18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</si>
  <si>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</si>
  <si>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</si>
  <si>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</si>
  <si>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1045617037</t>
  </si>
  <si>
    <t>"Vytrhání betonových obrubníků silničních stojatých dle výk. výměr" 8,78</t>
  </si>
  <si>
    <t>113204111</t>
  </si>
  <si>
    <t>Vytrhání obrub s vybouráním lože, s přemístěním hmot na skládku na vzdálenost do 3 m nebo s naložením na dopravní prostředek záhonových</t>
  </si>
  <si>
    <t>1464858976</t>
  </si>
  <si>
    <t>"Vytrhání betonových obrubníků parkových stojatých dle výk. výměr" 25,35</t>
  </si>
  <si>
    <t>16</t>
  </si>
  <si>
    <t>121151123</t>
  </si>
  <si>
    <t>Sejmutí ornice strojně při souvislé ploše přes 500 m2, tl. vrstvy do 200 mm</t>
  </si>
  <si>
    <t>-579185262</t>
  </si>
  <si>
    <t>"odhumusování tl. 0.1 m dle výk. výměr" 1394,62</t>
  </si>
  <si>
    <t>17</t>
  </si>
  <si>
    <t>122251106</t>
  </si>
  <si>
    <t>Odkopávky a prokopávky nezapažené strojně v hornině třídy těžitelnosti I skupiny 3 přes 1 000 do 5 000 m3</t>
  </si>
  <si>
    <t>m3</t>
  </si>
  <si>
    <t>-328410005</t>
  </si>
  <si>
    <t>"výkop pro nové konstrukce dle výk. výměr" 972,45</t>
  </si>
  <si>
    <t>odečte se odstr. nestm. vrstev vozovky započítaných do kubatury výkopu</t>
  </si>
  <si>
    <t>"v tl. 0.2 m, dle výk. výměr" -1998,18*0,2</t>
  </si>
  <si>
    <t>"výkop pro výměnu zeminy dle výk. výměr" 1114,61</t>
  </si>
  <si>
    <t>18</t>
  </si>
  <si>
    <t>129001101</t>
  </si>
  <si>
    <t>Příplatek k cenám vykopávek za ztížení vykopávky v blízkosti podzemního vedení nebo výbušnin v horninách jakékoliv třídy</t>
  </si>
  <si>
    <t>738686993</t>
  </si>
  <si>
    <t>"bere se cca 10% odkopávky" 1687,424*0,1</t>
  </si>
  <si>
    <t>19</t>
  </si>
  <si>
    <t>132251104</t>
  </si>
  <si>
    <t>Hloubení nezapažených rýh šířky do 800 mm strojně s urovnáním dna do předepsaného profilu a spádu v hornině třídy těžitelnosti I skupiny 3 přes 100 m3</t>
  </si>
  <si>
    <t>666211055</t>
  </si>
  <si>
    <t>pro drenáž DN100  š. 0.5 m, prům. hl. 0.6 m</t>
  </si>
  <si>
    <t>"délka dle výk. výměr" 0,5*0,6*(624,3-57,5-87,2)</t>
  </si>
  <si>
    <t>pro drenáž DN100  š. 0.5 m, prům. hl. 0.4 m</t>
  </si>
  <si>
    <t>"délka dle výk. výměr" 0,5*0,4*(57,5+87,2)</t>
  </si>
  <si>
    <t>20</t>
  </si>
  <si>
    <t>132254202</t>
  </si>
  <si>
    <t>Hloubení zapažených rýh šířky přes 800 do 2 000 mm strojně s urovnáním dna do předepsaného profilu a spádu v hornině třídy těžitelnosti I skupiny 3 přes 20 do 50 m3</t>
  </si>
  <si>
    <t>-1599175315</t>
  </si>
  <si>
    <t>výkop pro přípojky ul. vpustí  šířka rýhy 0,9 m</t>
  </si>
  <si>
    <t>"bere se prům. hl. 1,3 m pod plání " (7,7+30,10)*0,9*1,3</t>
  </si>
  <si>
    <t>133254102</t>
  </si>
  <si>
    <t>Hloubení zapažených šachet strojně v hornině třídy těžitelnosti I skupiny 3 přes 20 do 50 m3</t>
  </si>
  <si>
    <t>-448183291</t>
  </si>
  <si>
    <t>"pro jednoduché ul. vpusti, půdor. 1.2x1.2 m, cca hl. 1.7 m pod plání, dle výk. výměr" 1,2*1,2*1,7*(7+1)</t>
  </si>
  <si>
    <t>"pro dren. šachtu, půdor. 1.4x1.4 m, cca hl. 1.0 m pod plání, dle výk. výměr" 1,4*1,4*1,0*1</t>
  </si>
  <si>
    <t>22</t>
  </si>
  <si>
    <t>151101101</t>
  </si>
  <si>
    <t>Zřízení pažení a rozepření stěn rýh pro podzemní vedení příložné pro jakoukoliv mezerovitost, hloubky do 2 m</t>
  </si>
  <si>
    <t>-1558145004</t>
  </si>
  <si>
    <t>"Pro rýhy přípojek pod plání" 1,3*2*(7,70+30,10)</t>
  </si>
  <si>
    <t>"Pro šachty uličních vpustí pod plání" 1,2*4*1,7*(7+1)</t>
  </si>
  <si>
    <t>23</t>
  </si>
  <si>
    <t>151101111</t>
  </si>
  <si>
    <t>Odstranění pažení a rozepření stěn rýh pro podzemní vedení s uložením materiálu na vzdálenost do 3 m od kraje výkopu příložné, hloubky do 2 m</t>
  </si>
  <si>
    <t>-240507331</t>
  </si>
  <si>
    <t>"dle zřízení" 163,56</t>
  </si>
  <si>
    <t>24</t>
  </si>
  <si>
    <t>162551108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</si>
  <si>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</si>
  <si>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1443379047</t>
  </si>
  <si>
    <t>přebytečná ornice na deponii stavebníka do 3 km</t>
  </si>
  <si>
    <t>(1394,62*0,1)-((680,43+240,06)*0,1)</t>
  </si>
  <si>
    <t>25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</si>
  <si>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</si>
  <si>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</si>
  <si>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-476592062</t>
  </si>
  <si>
    <t>přebytečná zemina z výkopů</t>
  </si>
  <si>
    <t>uvažován odvoz na recyklační centrum do 19 km</t>
  </si>
  <si>
    <t>"odkopávka" 1687,424</t>
  </si>
  <si>
    <t>"rýhy" 172,82+44,226</t>
  </si>
  <si>
    <t>"šachty" 21,544</t>
  </si>
  <si>
    <t>"odečte se zásyp" -41,29</t>
  </si>
  <si>
    <t>"odečte se dod. násyp" -141,73</t>
  </si>
  <si>
    <t>26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</si>
  <si>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</si>
  <si>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</si>
  <si>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1330613470</t>
  </si>
  <si>
    <t>"dle přemístění" 1742,994*(19-10)</t>
  </si>
  <si>
    <t>27</t>
  </si>
  <si>
    <t>171201231</t>
  </si>
  <si>
    <t>Poplatek za uložení stavebního odpadu na recyklační skládce (skládkovné) zeminy a kamení zatříděného do Katalogu odpadů pod kódem 17 05 04</t>
  </si>
  <si>
    <t>t</t>
  </si>
  <si>
    <t>1855243398</t>
  </si>
  <si>
    <t>"přebytečná zemina dle přepravy" 1742,994*1,8</t>
  </si>
  <si>
    <t>28</t>
  </si>
  <si>
    <t>171152112</t>
  </si>
  <si>
    <t>Uložení sypaniny do zhutněných násypů pro silnice, dálnice a letiště s rozprostřením sypaniny ve vrstvách, s hrubým urovnáním a uzavřením povrchu násypu z hornin nesoudržných sypkých mimo aktivní zónu</t>
  </si>
  <si>
    <t>-1151528357</t>
  </si>
  <si>
    <t>"pro dodatečný násyp dle výk. výměr" 141,73</t>
  </si>
  <si>
    <t>využije se vhodná zemina z výkopů</t>
  </si>
  <si>
    <t>29</t>
  </si>
  <si>
    <t>171152111</t>
  </si>
  <si>
    <t>Uložení sypaniny do zhutněných násypů pro silnice, dálnice a letiště s rozprostřením sypaniny ve vrstvách, s hrubým urovnáním a uzavřením povrchu násypu z hornin nesoudržných sypkých v aktivní zóně</t>
  </si>
  <si>
    <t>-2142317063</t>
  </si>
  <si>
    <t>"násyp, dle výk.výměr" 16,56</t>
  </si>
  <si>
    <t>"násyp výměny zeminy AZ, tl.500 mm, dle výk.výměr" 1118,77</t>
  </si>
  <si>
    <t>30</t>
  </si>
  <si>
    <t>M</t>
  </si>
  <si>
    <t>583442290</t>
  </si>
  <si>
    <t>štěrkodrť frakce 0/125</t>
  </si>
  <si>
    <t>1535309411</t>
  </si>
  <si>
    <t>Vhodná nenamrzavá zemina do aktivní zóny dle ČSN 736133</t>
  </si>
  <si>
    <t>"materiál pro násyp a výměnu zeminy, dle uložení" 1135,33*2,0</t>
  </si>
  <si>
    <t>Mezisoučet</t>
  </si>
  <si>
    <t>Odečte se přebytek materiálu z vybourané konstrukce,</t>
  </si>
  <si>
    <t>materiál se primárně použije pro vrstvy ZSH a RS:</t>
  </si>
  <si>
    <t>odstraněný materiál</t>
  </si>
  <si>
    <t>"vyfrézovaný ACO" -245,3*0,04*2,0</t>
  </si>
  <si>
    <t>"odstraněný PM" -1998,18*0,15*2,0</t>
  </si>
  <si>
    <t>"odstraněná ŠD+balv. sypanina" -1998,18*0,27*2,0</t>
  </si>
  <si>
    <t>nakupované kamenivo v rámci RS</t>
  </si>
  <si>
    <t>"dle pol. 58344171" -33,69</t>
  </si>
  <si>
    <t>materiál potřebný pro vrstvy ZSH a RS</t>
  </si>
  <si>
    <t>"vrstva ZSH" 1945,81*0,25*2,0</t>
  </si>
  <si>
    <t>"vrstva RS" 1684,49*0,2*2,0</t>
  </si>
  <si>
    <t>31</t>
  </si>
  <si>
    <t>174101101</t>
  </si>
  <si>
    <t>Zásyp sypaninou z jakékoliv horniny strojně s uložením výkopku ve vrstvách se zhutněním jam, šachet, rýh nebo kolem objektů v těchto vykopávkách</t>
  </si>
  <si>
    <t>100568210</t>
  </si>
  <si>
    <t>"výkop rýh pro přípojky" 44,226</t>
  </si>
  <si>
    <t>"výkop šachet" 21,544</t>
  </si>
  <si>
    <t>"odečte se obsyp přípojek vč. potrubí" -16,733</t>
  </si>
  <si>
    <t xml:space="preserve">odečte se zemina vytlačená tělesy ul. vpustí </t>
  </si>
  <si>
    <t>-0,3*0,3*3,14*1,7*(7+1)</t>
  </si>
  <si>
    <t>odečte se zemina vytlačená tělesy dren. šachet</t>
  </si>
  <si>
    <t>-0,4*0,4*3,14*1,0*1</t>
  </si>
  <si>
    <t>odečte se lože pro potrubí</t>
  </si>
  <si>
    <t>-0,9*0,1*(7,7+30,1)</t>
  </si>
  <si>
    <t>32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</si>
  <si>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</si>
  <si>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</si>
  <si>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-472783130</t>
  </si>
  <si>
    <t>přípojky do výšky 0,3 m nad povrch potrubí</t>
  </si>
  <si>
    <t>"De160" (0,16+0,3)*0,9*7,7</t>
  </si>
  <si>
    <t>"De200" (0,20+0,3)*0,9*30,10</t>
  </si>
  <si>
    <t>odečte se zemina vytlačená potrubím</t>
  </si>
  <si>
    <t>"De160" -(0,08*0,08)*3,14*7,7</t>
  </si>
  <si>
    <t>"De200" -(0,1*0,1)*3,14*30,10</t>
  </si>
  <si>
    <t>33</t>
  </si>
  <si>
    <t>58331351</t>
  </si>
  <si>
    <t>kamenivo těžené drobné frakce 0/4</t>
  </si>
  <si>
    <t>-1644726491</t>
  </si>
  <si>
    <t>"pro obsyp, cca 2,0 t/m3" 15,663*2,0</t>
  </si>
  <si>
    <t>34</t>
  </si>
  <si>
    <t>181351113</t>
  </si>
  <si>
    <t>Rozprostření a urovnání ornice v rovině nebo ve svahu sklonu do 1:5 strojně při souvislé ploše přes 500 m2, tl. vrstvy do 200 mm</t>
  </si>
  <si>
    <t>590308626</t>
  </si>
  <si>
    <t>"ohumusování v rovině tl.100 mm dle výk. výměr" 680,43</t>
  </si>
  <si>
    <t>použije se sejmutá ornice</t>
  </si>
  <si>
    <t>35</t>
  </si>
  <si>
    <t>182351123</t>
  </si>
  <si>
    <t>Rozprostření a urovnání ornice ve svahu sklonu přes 1:5 strojně při souvislé ploše přes 100 do 500 m2, tl. vrstvy do 200 mm</t>
  </si>
  <si>
    <t>-1822474118</t>
  </si>
  <si>
    <t>"ohumusování ve svahu tl.100 mm dle výk. výměr" 240,06</t>
  </si>
  <si>
    <t>36</t>
  </si>
  <si>
    <t>182201101</t>
  </si>
  <si>
    <t>Svahování trvalých svahů do projektovaných profilů strojně s potřebným přemístěním výkopku při svahování násypů v jakékoliv hornině</t>
  </si>
  <si>
    <t>1061559051</t>
  </si>
  <si>
    <t>"dle ohumusování ve svahu, dle výk.výměr" 240,06</t>
  </si>
  <si>
    <t>37</t>
  </si>
  <si>
    <t>181411131</t>
  </si>
  <si>
    <t>Založení trávníku na půdě předem připravené plochy do 1000 m2 výsevem včetně utažení parkového v rovině nebo na svahu do 1:5</t>
  </si>
  <si>
    <t>998714460</t>
  </si>
  <si>
    <t>"dle ohumusování v rovině dle výk. výměr" 680,43</t>
  </si>
  <si>
    <t>38</t>
  </si>
  <si>
    <t>181411132</t>
  </si>
  <si>
    <t>Založení trávníku na půdě předem připravené plochy do 1000 m2 výsevem včetně utažení parkového na svahu přes 1:5 do 1:2</t>
  </si>
  <si>
    <t>1926804513</t>
  </si>
  <si>
    <t>"dle ohumusování ve svahu dle výk. výměr" 240,06</t>
  </si>
  <si>
    <t>39</t>
  </si>
  <si>
    <t>00572410</t>
  </si>
  <si>
    <t>osivo směs travní parková</t>
  </si>
  <si>
    <t>kg</t>
  </si>
  <si>
    <t>-1124438157</t>
  </si>
  <si>
    <t>dle ohumusování dle výk. výměr, cca 0.03 kg/m2</t>
  </si>
  <si>
    <t>(680,43+240,06)*0,03</t>
  </si>
  <si>
    <t>40</t>
  </si>
  <si>
    <t>181951111</t>
  </si>
  <si>
    <t>Úprava pláně vyrovnáním výškových rozdílů strojně v hornině třídy těžitelnosti I, skupiny 1 až 3 bez zhutnění</t>
  </si>
  <si>
    <t>2100996507</t>
  </si>
  <si>
    <t>"uvažuje se pro plochy ohumusování v rovině dle výk. výměr" 680,43</t>
  </si>
  <si>
    <t>41</t>
  </si>
  <si>
    <t>181252305</t>
  </si>
  <si>
    <t>Úprava pláně na stavbách silnic a dálnic strojně na násypech se zhutněním</t>
  </si>
  <si>
    <t>-746915973</t>
  </si>
  <si>
    <t>"plocha  parapláně, dle výk. výměr" 3123,64-302,94</t>
  </si>
  <si>
    <t>"plocha pláně, dle výk. výměr" 3123,64</t>
  </si>
  <si>
    <t>v zářezu i násypu</t>
  </si>
  <si>
    <t>42</t>
  </si>
  <si>
    <t>185804312</t>
  </si>
  <si>
    <t>Zalití rostlin vodou plochy záhonů jednotlivě přes 20 m2</t>
  </si>
  <si>
    <t>458163185</t>
  </si>
  <si>
    <t>uvažuje se 10x po 10 l na 1 m2 travnatých ploch</t>
  </si>
  <si>
    <t>(680,43+240,06)*10*10*0,001</t>
  </si>
  <si>
    <t>Zakládání</t>
  </si>
  <si>
    <t>43</t>
  </si>
  <si>
    <t>211561111</t>
  </si>
  <si>
    <t>Výplň kamenivem do rýh odvodňovacích žeber nebo trativodů bez zhutnění, s úpravou povrchu výplně kamenivem hrubým drceným frakce 4 až 16 mm</t>
  </si>
  <si>
    <t>1327113568</t>
  </si>
  <si>
    <t>pro výplň drenážních žeber nezapočtenou v pol. č. 212752101</t>
  </si>
  <si>
    <t>"pro DN100, uvažovaná fr. 8/16, dle výk. výměr" 0,5*0,6*(624,3-57,5-87,2)</t>
  </si>
  <si>
    <t>"pro DN100, uvažovaná fr. 8/16, dle výk. výměr" 0,5*0,4*(57,5+87,2)</t>
  </si>
  <si>
    <t>"odečte se obsyp započtený v pol. č. 212752101, 0.1 m3/m" -624,3*0,1</t>
  </si>
  <si>
    <t>44</t>
  </si>
  <si>
    <t>212752101</t>
  </si>
  <si>
    <t>Trativody z drenážních trubek pro liniové stavby a komunikace se zřízením štěrkového lože pod trubky a s jejich obsypem v otevřeném výkopu trubka korugovaná sendvičová PE-HD SN 4 celoperforovaná 360° DN 100</t>
  </si>
  <si>
    <t>433983656</t>
  </si>
  <si>
    <t>"drenáž dle výk.výměr" 624,30</t>
  </si>
  <si>
    <t>součástí položky je obsyp kamenivem v množstí 0.1m3/m</t>
  </si>
  <si>
    <t>Vodorovné konstrukce</t>
  </si>
  <si>
    <t>45</t>
  </si>
  <si>
    <t>451311111</t>
  </si>
  <si>
    <t>Podklad pod dlažbu z betonu prostého bez zvýšených nároků na prostředí tř. C 20/25 tl. do 100 mm</t>
  </si>
  <si>
    <t>-774370688</t>
  </si>
  <si>
    <t>"lože pod dlažbu z lomového kamene, tl. 100 mm, dle výk. výměr" 17,05</t>
  </si>
  <si>
    <t>46</t>
  </si>
  <si>
    <t>451572111</t>
  </si>
  <si>
    <t>Lože pod potrubí, stoky a drobné objekty v otevřeném výkopu z kameniva drobného těženého 0 až 4 mm</t>
  </si>
  <si>
    <t>1178178458</t>
  </si>
  <si>
    <t>pod přípojky dle výkazu výměr</t>
  </si>
  <si>
    <t>"kubatura" 0,9*0,1*(7,7+30,1)</t>
  </si>
  <si>
    <t>47</t>
  </si>
  <si>
    <t>452112122</t>
  </si>
  <si>
    <t>Osazení betonových dílců prstenců nebo rámů pod poklopy a mříže, výšky přes 100 do 200 mm</t>
  </si>
  <si>
    <t>kus</t>
  </si>
  <si>
    <t>1430797421</t>
  </si>
  <si>
    <t>pro nové uliční vpusti</t>
  </si>
  <si>
    <t>"dle výk. výměr" 7+1</t>
  </si>
  <si>
    <t>48</t>
  </si>
  <si>
    <t>592238640</t>
  </si>
  <si>
    <t>prstenec pro uliční vpusť vyrovnávací betonový 390x60x130mm</t>
  </si>
  <si>
    <t>-1026569966</t>
  </si>
  <si>
    <t>"dle osazení" 8</t>
  </si>
  <si>
    <t>49</t>
  </si>
  <si>
    <t>465511511</t>
  </si>
  <si>
    <t>Dlažba z lomového kamene upraveného vodorovná nebo plocha ve sklonu do 1:2 s dodáním hmot do cementové malty, s vyplněním spár a s vyspárováním cementovou maltou v ploše do 20 m2, tl. 200 mm</t>
  </si>
  <si>
    <t>2071059923</t>
  </si>
  <si>
    <t>Dlažba z lomového kamene upraveného, plocha ve sklonu do 1:2 s dodáním hmot do cementové malty</t>
  </si>
  <si>
    <t>s vyplněním spár cementovou maltou v ploše do 20 m2, tl. 200mm</t>
  </si>
  <si>
    <t>"dlažba z lomového kamene tl. 200mm, dle výk.výměr" 17,05</t>
  </si>
  <si>
    <t>Komunikace pozemní</t>
  </si>
  <si>
    <t>50</t>
  </si>
  <si>
    <t>561031121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</si>
  <si>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200 do 250 mm</t>
  </si>
  <si>
    <t>-126003094</t>
  </si>
  <si>
    <t>uvažována vrstva ZSH Rc C 1.5/2.5 MPa</t>
  </si>
  <si>
    <t>pro vrstvu ZSH se použijí vybourané a předrcené podkladní vrstvy st. vozovky</t>
  </si>
  <si>
    <t>"pro novou kci vozovky, dle výk. výměr" 1684,49</t>
  </si>
  <si>
    <t>přičte se rozšíření vrstvy dle vzor. řezu</t>
  </si>
  <si>
    <t>"š. 0.31 m, dl. 278.0x2" 0,47*278,0*2</t>
  </si>
  <si>
    <t>51</t>
  </si>
  <si>
    <t>58591003</t>
  </si>
  <si>
    <t>pojivo hydraulické pro stabilizaci zeminy 70% vápna</t>
  </si>
  <si>
    <t>1311199846</t>
  </si>
  <si>
    <t>směsné hydraulické pojivo v množství 5 % obj. hmotnosti</t>
  </si>
  <si>
    <t>1945,81*0,25*1,8*0,05</t>
  </si>
  <si>
    <t>skut. dávkování pojiva dle zkoušky ITT realizované v rámci stavby</t>
  </si>
  <si>
    <t>52</t>
  </si>
  <si>
    <t>564851011</t>
  </si>
  <si>
    <t>Podklad ze štěrkodrti ŠD s rozprostřením a zhutněním plochy jednotlivě do 100 m2, po zhutnění tl. 150 mm</t>
  </si>
  <si>
    <t>723868680</t>
  </si>
  <si>
    <t>vyvedení podkladní vrsty k podélné drenáži, ŠD 0/32, tl. 150 mm</t>
  </si>
  <si>
    <t>"v úseku pravostranného příkopu, dl. 36.5 + 44.3 m, š. 0.97 m" (36,5+44,3)*0,97</t>
  </si>
  <si>
    <t>53</t>
  </si>
  <si>
    <t>564871011</t>
  </si>
  <si>
    <t>Podklad ze štěrkodrti ŠD s rozprostřením a zhutněním plochy jednotlivě do 100 m2, po zhutnění tl. 250 mm</t>
  </si>
  <si>
    <t>1999716002</t>
  </si>
  <si>
    <t>ŠD v tl. min 250 mm, ŠDb 0/63</t>
  </si>
  <si>
    <t>"pro novou kci vozovky samost. sjezdů, pod kryt, dle výk. výměr" 189,48</t>
  </si>
  <si>
    <t>54</t>
  </si>
  <si>
    <t>564871016</t>
  </si>
  <si>
    <t>Podklad ze štěrkodrti ŠD s rozprostřením a zhutněním plochy jednotlivě do 100 m2, po zhutnění tl. 300 mm</t>
  </si>
  <si>
    <t>1065719199</t>
  </si>
  <si>
    <t>pro rozšíření vrstvy ŠD podél parkovacích ploch k drenáži, prům. tl. 300 mm</t>
  </si>
  <si>
    <t>"š. 0.9 m, dl. 127,8" 0,9*127,8</t>
  </si>
  <si>
    <t>55</t>
  </si>
  <si>
    <t>564861112</t>
  </si>
  <si>
    <t>Podklad ze štěrkodrti ŠD s rozprostřením a zhutněním plochy přes 100 m2, po zhutnění tl. 210 mm</t>
  </si>
  <si>
    <t>1334336039</t>
  </si>
  <si>
    <t>ŠD  v tl. min 200 mm, prům 210 mm, ŠDb 0/32</t>
  </si>
  <si>
    <t>"pro kci chodníku, ZD dle výk. výměr" 302,94</t>
  </si>
  <si>
    <t>Pro konstrukce z ŠD  v tl. min 200 mm, prům 210 mm, ŠDa 0/32</t>
  </si>
  <si>
    <t>"pro novou kci bezp. odstupů, dle výk. výměr" 62,24</t>
  </si>
  <si>
    <t>"pro novou kci park. stání, dle výk. výměr" 359,05</t>
  </si>
  <si>
    <t>"pro novou kci park. stání (invalida), dle výk. výměr" 27,0</t>
  </si>
  <si>
    <t>"pro novou kci zpev. plochy z drob. kostek, dle výk. výměr" 50,60</t>
  </si>
  <si>
    <t>56</t>
  </si>
  <si>
    <t>564911411</t>
  </si>
  <si>
    <t>Podklad nebo podsyp z asfaltového recyklátu s rozprostřením a zhutněním plochy přes 100 m2, po zhutnění tl. 50 mm</t>
  </si>
  <si>
    <t>1581664646</t>
  </si>
  <si>
    <t>stará asf. smšs získaná frézováním R-mat, tl. 50 mm, Ra</t>
  </si>
  <si>
    <t>57</t>
  </si>
  <si>
    <t>565135121</t>
  </si>
  <si>
    <t>Asfaltový beton vrstva podkladní ACP 16 (obalované kamenivo střednězrnné - OKS) s rozprostřením a zhutněním v pruhu šířky přes 3 m, po zhutnění tl. 50 mm</t>
  </si>
  <si>
    <t>-1558929082</t>
  </si>
  <si>
    <t>uvažováno ACP16+, tl. 50 mm, asf. pojivo 50/70</t>
  </si>
  <si>
    <t>58</t>
  </si>
  <si>
    <t>565145111</t>
  </si>
  <si>
    <t>Asfaltový beton vrstva podkladní ACP 16 (obalované kamenivo střednězrnné - OKS) s rozprostřením a zhutněním v pruhu šířky přes 1,5 do 3 m, po zhutnění tl. 60 mm</t>
  </si>
  <si>
    <t>-48248670</t>
  </si>
  <si>
    <t>uvažováno ACP16+, tl. 60 mm, asf. pojivo 50/70</t>
  </si>
  <si>
    <t>59</t>
  </si>
  <si>
    <t>566901232</t>
  </si>
  <si>
    <t>Vyspravení podkladu po překopech inženýrských sítí plochy přes 15 m2 s rozprostřením a zhutněním štěrkodrtí tl. 150 mm</t>
  </si>
  <si>
    <t>-727338506</t>
  </si>
  <si>
    <t>"vyspravení překopu po kanalizaci, ŠD 0/63, tl.150 mm, dle výk. výměr" 79,3</t>
  </si>
  <si>
    <t>60</t>
  </si>
  <si>
    <t>566901233</t>
  </si>
  <si>
    <t>Vyspravení podkladu po překopech inženýrských sítí plochy přes 15 m2 s rozprostřením a zhutněním štěrkodrtí tl. 200 mm</t>
  </si>
  <si>
    <t>1063843422</t>
  </si>
  <si>
    <t>"vyspravení po výměně vodovodu ŠD 0/32, tl.200 mm, dle výk. výměr" 79,30</t>
  </si>
  <si>
    <t>61</t>
  </si>
  <si>
    <t>566901261</t>
  </si>
  <si>
    <t>Vyspravení podkladu po překopech inženýrských sítí plochy přes 15 m2 s rozprostřením a zhutněním obalovaným kamenivem ACP (OK) tl. 100 mm</t>
  </si>
  <si>
    <t>-1953636415</t>
  </si>
  <si>
    <t>vyspravení překopu po kanalizaci, ACP16+, asf. pojivo 50/70</t>
  </si>
  <si>
    <t>"tl. 50 mm, dle výk. výměr" 79,3</t>
  </si>
  <si>
    <t>62</t>
  </si>
  <si>
    <t>572340111</t>
  </si>
  <si>
    <t>Vyspravení krytu komunikací po překopech inženýrských sítí plochy do 15 m2 asfaltovým betonem ACO (AB), po zhutnění tl. přes 30 do 50 mm</t>
  </si>
  <si>
    <t>1434588519</t>
  </si>
  <si>
    <t>pro povrchovou úpravu vozovky podél obtub v úzkých pruzích, asf. pojivo PmB 48/80-65</t>
  </si>
  <si>
    <t>"ACO 11+, tl. 40 mm, dle situace" 46,9</t>
  </si>
  <si>
    <t>63</t>
  </si>
  <si>
    <t>-185617576</t>
  </si>
  <si>
    <t>vyspravení překopu po kanalizaci, ACL 16+, asf. pojivo 50/70</t>
  </si>
  <si>
    <t>64</t>
  </si>
  <si>
    <t>567521121</t>
  </si>
  <si>
    <t>Recyklace podkladní vrstvy za studena na místě rozpojení a reprofilace podkladu s hutněním plochy přes 1 000 do 3 000 m2, tloušťky přes 150 do 200 mm</t>
  </si>
  <si>
    <t>709043938</t>
  </si>
  <si>
    <t>uvažuje se rozfrézování, odvoz na deponii, zpětné rozprostření, reprofilace a hutnění</t>
  </si>
  <si>
    <t>odstranění a přeprava na deponii a zpět vykazována samostatně</t>
  </si>
  <si>
    <t>pro RS budu použit vyfr. kryt a odstraněný PM</t>
  </si>
  <si>
    <t>"RS CA, tl. 200 mm, nová kce vozovky dle výk. výměr" 1684,49</t>
  </si>
  <si>
    <t>65</t>
  </si>
  <si>
    <t>567522124</t>
  </si>
  <si>
    <t>Recyklace podkladní vrstvy za studena na místě promísení rozpojené směsi s kamenivem a pojivem (materiál ve specifikaci) s rozhrnutím, zhutněním a vlhčením plochy přes 1 000 do 3 000 m2, tloušťky po zhutnění přes 180 do 200 mm</t>
  </si>
  <si>
    <t>-316339084</t>
  </si>
  <si>
    <t>Včetně zřízení zkušebního úseku, stanovení a ověření receptury,</t>
  </si>
  <si>
    <t>Včetně ověření dosažených vlastností hotové kompletní úpravy recyklace za studena.</t>
  </si>
  <si>
    <t>66</t>
  </si>
  <si>
    <t>58521130</t>
  </si>
  <si>
    <t>cement portlandský CEM I 42,5MPa</t>
  </si>
  <si>
    <t>1659179615</t>
  </si>
  <si>
    <t>"pro recyklaci v uvažovaném množství 5%" 1684,49*0,2*2,2*0,05</t>
  </si>
  <si>
    <t>67</t>
  </si>
  <si>
    <t>11162540</t>
  </si>
  <si>
    <t>emulze asfaltová obalovací pro použití za studena</t>
  </si>
  <si>
    <t>1976242598</t>
  </si>
  <si>
    <t>"pro recyklaci v uvažovaném množství 4%" 1684,49*0,2*2,2*0,04</t>
  </si>
  <si>
    <t>68</t>
  </si>
  <si>
    <t>58344171</t>
  </si>
  <si>
    <t>štěrkodrť frakce 0/32</t>
  </si>
  <si>
    <t>CS ÚRS 2024 02</t>
  </si>
  <si>
    <t>-1707429756</t>
  </si>
  <si>
    <t>"pro recyklaci v uvažovaném množství 5%" 1684,49*0,2*2,0*0,05</t>
  </si>
  <si>
    <t>69</t>
  </si>
  <si>
    <t>567921112</t>
  </si>
  <si>
    <t>Podklad z mezerovitého betonu MCB tl. 150 mm</t>
  </si>
  <si>
    <t>-1923257759</t>
  </si>
  <si>
    <t>mezerovitý beton MCB, tl. 140 mm</t>
  </si>
  <si>
    <t>"pro novou kci park. stání, dle výk. výměr" 395,05</t>
  </si>
  <si>
    <t>70</t>
  </si>
  <si>
    <t>569831111</t>
  </si>
  <si>
    <t>Zpevnění krajnic nebo komunikací pro pěší s rozprostřením a zhutněním, po zhutnění štěrkodrtí tl. 100 mm</t>
  </si>
  <si>
    <t>1588280121</t>
  </si>
  <si>
    <t>"dosypání ŠD do krajnic, tl.100, dle výk výměr" 170,58</t>
  </si>
  <si>
    <t>71</t>
  </si>
  <si>
    <t>573211106</t>
  </si>
  <si>
    <t>Postřik spojovací PS bez posypu kamenivem z asfaltu silničního, v množství 0,20 kg/m2</t>
  </si>
  <si>
    <t>-100340744</t>
  </si>
  <si>
    <t>PS-A, množství 0.2 kg/m2</t>
  </si>
  <si>
    <t>72</t>
  </si>
  <si>
    <t>573211109</t>
  </si>
  <si>
    <t>Postřik spojovací PS bez posypu kamenivem z asfaltu silničního, v množství 0,50 kg/m2</t>
  </si>
  <si>
    <t>-500579716</t>
  </si>
  <si>
    <t>PS-A, množství 0.5 kg/m2</t>
  </si>
  <si>
    <t>"pro novou kci chodníků, pod kryt, dle výk. výměr" 302,94</t>
  </si>
  <si>
    <t>73</t>
  </si>
  <si>
    <t>573231107</t>
  </si>
  <si>
    <t>Postřik spojovací PS bez posypu kamenivem ze silniční emulze, v množství 0,40 kg/m2</t>
  </si>
  <si>
    <t>-310488023</t>
  </si>
  <si>
    <t>PS-CP z modifik. kationaktivní asf. emulze, množství 0,4 kg/m2</t>
  </si>
  <si>
    <t>"pro novou kci vozovky, pod kryt, dle výk. výměr" 1684,49</t>
  </si>
  <si>
    <t>"pro kci výspravy vozovky, pod kryt, dle výk. výměr" 79,30</t>
  </si>
  <si>
    <t>"pro povrch. úpravu vozovky, pod kryt, dle výk. výměr" 245,30</t>
  </si>
  <si>
    <t>74</t>
  </si>
  <si>
    <t>1328148009</t>
  </si>
  <si>
    <t>PS-C z kationaktivní asf. emulze, množství 0,4 kg/m2</t>
  </si>
  <si>
    <t>"pro novou kci vozovky, pod ložnou, dle výk. výměr" 1684,49</t>
  </si>
  <si>
    <t>"pro kci výspravy vozovky, pod ložnou, dle výk. výměr" 79,30</t>
  </si>
  <si>
    <t>75</t>
  </si>
  <si>
    <t>577134141</t>
  </si>
  <si>
    <t>Asfaltový beton vrstva obrusná ACO 11 (ABS) s rozprostřením a se zhutněním z modifikovaného asfaltu v pruhu šířky přes 3 m, po zhutnění tl. 40 mm</t>
  </si>
  <si>
    <t>454852867</t>
  </si>
  <si>
    <t>uvažováno ACO 11+, tl. 40 mm, z modifik. pojiva PmB 45/80-65</t>
  </si>
  <si>
    <t>"pro kci výspravy vozovky, dle výk. výměr" 79,30</t>
  </si>
  <si>
    <t>"pro povrch. úpravu vozovky, dle výk. výměr" 245,30-46,90</t>
  </si>
  <si>
    <t>76</t>
  </si>
  <si>
    <t>577134211</t>
  </si>
  <si>
    <t>Asfaltový beton vrstva obrusná ACO 11 (ABS) s rozprostřením a se zhutněním z nemodifikovaného asfaltu v pruhu šířky do 3 m tř. II, po zhutnění tl. 40 mm</t>
  </si>
  <si>
    <t>1446183134</t>
  </si>
  <si>
    <t>uvažováno ACO 11, tl. 40 mm</t>
  </si>
  <si>
    <t>77</t>
  </si>
  <si>
    <t>577144211</t>
  </si>
  <si>
    <t>Asfaltový beton vrstva obrusná ACO 11 (ABS) s rozprostřením a se zhutněním z nemodifikovaného asfaltu v pruhu šířky do 3 m tř. II, po zhutnění tl. 50 mm</t>
  </si>
  <si>
    <t>429806833</t>
  </si>
  <si>
    <t>uvažováno ACO 11, tl. 50 mm</t>
  </si>
  <si>
    <t>78</t>
  </si>
  <si>
    <t>577145122</t>
  </si>
  <si>
    <t>Asfaltový beton vrstva ložní ACL 16 (ABH) s rozprostřením a zhutněním z nemodifikovaného asfaltu v pruhu šířky přes 3 m, po zhutnění tl. 50 mm</t>
  </si>
  <si>
    <t>-1891055135</t>
  </si>
  <si>
    <t>uvažováno ACL 16+, tl. 50 mm, pojivo 50/70</t>
  </si>
  <si>
    <t>79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</si>
  <si>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</si>
  <si>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</si>
  <si>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1716695239</t>
  </si>
  <si>
    <t>"pro kci zpev. plochy z drobných kostek, dle výk. výměr" 50,60</t>
  </si>
  <si>
    <t>80</t>
  </si>
  <si>
    <t>58381007</t>
  </si>
  <si>
    <t>kostka štípaná dlažební žula drobná 8/10</t>
  </si>
  <si>
    <t>-2068656388</t>
  </si>
  <si>
    <t>"dle kladení, přičteno ztratné 2%" 50,60</t>
  </si>
  <si>
    <t>barva světlá šedá</t>
  </si>
  <si>
    <t>50,6*1,02 'Přepočtené koeficientem množství</t>
  </si>
  <si>
    <t>81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</si>
  <si>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</si>
  <si>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</si>
  <si>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-657490720</t>
  </si>
  <si>
    <t>pro dlážděné prvky v chodníku a vozovce s krytem z ACO</t>
  </si>
  <si>
    <t>"var. a sig. pásy v chodníku, dle výk. výměr" 14,12</t>
  </si>
  <si>
    <t>"var. a sig. pásy ve vozovce, dle výk. výměr" 3,0</t>
  </si>
  <si>
    <t>82</t>
  </si>
  <si>
    <t>59245006</t>
  </si>
  <si>
    <t>dlažba pro nevidomé betonová 200x100mm tl 60mm barevná</t>
  </si>
  <si>
    <t>1002260509</t>
  </si>
  <si>
    <t>"dle kladení pro var. a sign. pásy, přičteno ztratné 3%" 17,12</t>
  </si>
  <si>
    <t>barva červená</t>
  </si>
  <si>
    <t>17,12*1,03 'Přepočtené koeficientem množství</t>
  </si>
  <si>
    <t>83</t>
  </si>
  <si>
    <t>596212211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</si>
  <si>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50 do 100 m2</t>
  </si>
  <si>
    <t>-599232094</t>
  </si>
  <si>
    <t>"pro kci bezp. odstupů, dle výk. výměr" 62,24</t>
  </si>
  <si>
    <t>84</t>
  </si>
  <si>
    <t>59245020</t>
  </si>
  <si>
    <t>dlažba skladebná betonová 200x100mm tl 80mm přírodní</t>
  </si>
  <si>
    <t>1809115885</t>
  </si>
  <si>
    <t>"pro kci bezp. odstupů dle kladení, přičteno ztratné 3%" 62,24</t>
  </si>
  <si>
    <t>62,24*1,03 'Přepočtené koeficientem množství</t>
  </si>
  <si>
    <t>85</t>
  </si>
  <si>
    <t>59245005</t>
  </si>
  <si>
    <t>dlažba skladebná betonová 200x100mm tl 80mm barevná</t>
  </si>
  <si>
    <t>-1201946875</t>
  </si>
  <si>
    <t>barva červená, přičteno ztratné 3%</t>
  </si>
  <si>
    <t>27*1,03 'Přepočtené koeficientem množství</t>
  </si>
  <si>
    <t>86</t>
  </si>
  <si>
    <t>596412115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</si>
  <si>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300 m2</t>
  </si>
  <si>
    <t>564322536</t>
  </si>
  <si>
    <t>"plocha park. zálivu, zatrav. dl. se širokou spárou, dle výk. výměr" 359,05</t>
  </si>
  <si>
    <t>87</t>
  </si>
  <si>
    <t>59245035</t>
  </si>
  <si>
    <t>dlažba plošná vegetační betonová 200x200mm tl 80mm přírodní</t>
  </si>
  <si>
    <t>-1940297286</t>
  </si>
  <si>
    <t>"plocha parkovacích stání, dle kladení" 359,05</t>
  </si>
  <si>
    <t>odečte se dlažba pro vyznačení jednotlivých stání (V10a)</t>
  </si>
  <si>
    <t>"dle výk. výměr"  -5,40</t>
  </si>
  <si>
    <t>přičteno ztratné 1%, barva červená</t>
  </si>
  <si>
    <t>353,65*1,01 'Přepočtené koeficientem množství</t>
  </si>
  <si>
    <t>88</t>
  </si>
  <si>
    <t>-790898969</t>
  </si>
  <si>
    <t>dlažba pro vyznačení jednotlivých stání (V10a)</t>
  </si>
  <si>
    <t>"dle výk. výměr" 5,40</t>
  </si>
  <si>
    <t>přičteno ztratné 3%, barva přírodní</t>
  </si>
  <si>
    <t>5,4*1,03 'Přepočtené koeficientem množství</t>
  </si>
  <si>
    <t>89</t>
  </si>
  <si>
    <t>58343810</t>
  </si>
  <si>
    <t>kamenivo drcené hrubé frakce 4/8</t>
  </si>
  <si>
    <t>800613046</t>
  </si>
  <si>
    <t>Pro výplň spár dlažby se širokou spárou, předpoklad 27,8% plochy</t>
  </si>
  <si>
    <t>359,05*0,278*0,08*2,0</t>
  </si>
  <si>
    <t>Trubní vedení</t>
  </si>
  <si>
    <t>90</t>
  </si>
  <si>
    <t>810391811</t>
  </si>
  <si>
    <t>Bourání stávajícího potrubí z betonu v otevřeném výkopu DN přes 200 do 400</t>
  </si>
  <si>
    <t>2054384865</t>
  </si>
  <si>
    <t>"odstranění betonových trub DN400, dle výk. výměr" 57,74</t>
  </si>
  <si>
    <t>91</t>
  </si>
  <si>
    <t>871313123</t>
  </si>
  <si>
    <t>Montáž kanalizačního potrubí z tvrdého PVC-U hladkého plnostěnného tuhost SN 12 DN 160</t>
  </si>
  <si>
    <t>-940721890</t>
  </si>
  <si>
    <t>"potrubí přípojek z PVC, De160, dle výk. výměr" 7,70</t>
  </si>
  <si>
    <t>92</t>
  </si>
  <si>
    <t>28611260</t>
  </si>
  <si>
    <t>trubka kanalizační PVC-U plnostěnná jednovrstvá DN 160x3000mm SN12</t>
  </si>
  <si>
    <t>-167805571</t>
  </si>
  <si>
    <t>"dle montáže, přičteno ztratné 3%" 7,7</t>
  </si>
  <si>
    <t>7,7*1,03 'Přepočtené koeficientem množství</t>
  </si>
  <si>
    <t>93</t>
  </si>
  <si>
    <t>871353123</t>
  </si>
  <si>
    <t>Montáž kanalizačního potrubí z tvrdého PVC-U hladkého plnostěnného tuhost SN 12 DN 200</t>
  </si>
  <si>
    <t>1357330800</t>
  </si>
  <si>
    <t>"potrubí přípojek z PVC, De200, dle výk. výměr" 30,10</t>
  </si>
  <si>
    <t>94</t>
  </si>
  <si>
    <t>28611262</t>
  </si>
  <si>
    <t>trubka kanalizační PVC-U plnostěnná jednovrstvá DN 200x3000mm SN12</t>
  </si>
  <si>
    <t>-757487926</t>
  </si>
  <si>
    <t>"dle montáže, přičteno ztratné 3%" 30,10</t>
  </si>
  <si>
    <t>30,1*1,03 'Přepočtené koeficientem množství</t>
  </si>
  <si>
    <t>95</t>
  </si>
  <si>
    <t>877310310</t>
  </si>
  <si>
    <t>Montáž tvarovek na kanalizačním plastovém potrubí z PP nebo PVC-U hladkého plnostěnného kolen, víček nebo hrdlových uzávěrů DN 150</t>
  </si>
  <si>
    <t>-1214202182</t>
  </si>
  <si>
    <t>bere se 1ks/přípojku</t>
  </si>
  <si>
    <t>"dle situace" 1</t>
  </si>
  <si>
    <t>vykazovat dle skutečnosti</t>
  </si>
  <si>
    <t>96</t>
  </si>
  <si>
    <t>28651202</t>
  </si>
  <si>
    <t>koleno kanalizační PVC-U plnostěnné 160x45°</t>
  </si>
  <si>
    <t>-472479994</t>
  </si>
  <si>
    <t>"dle montáže" 1</t>
  </si>
  <si>
    <t>97</t>
  </si>
  <si>
    <t>877350310</t>
  </si>
  <si>
    <t>Montáž tvarovek na kanalizačním plastovém potrubí z PP nebo PVC-U hladkého plnostěnného kolen, víček nebo hrdlových uzávěrů DN 200</t>
  </si>
  <si>
    <t>1496550983</t>
  </si>
  <si>
    <t>dle počtu přípojek na novou  kanalizaci, bere se 1ks/přípojku</t>
  </si>
  <si>
    <t>"dle situace 8 ks" 8</t>
  </si>
  <si>
    <t>98</t>
  </si>
  <si>
    <t>28651205</t>
  </si>
  <si>
    <t>koleno kanalizační PVC-U plnostěnné 200x45°</t>
  </si>
  <si>
    <t>-1428537522</t>
  </si>
  <si>
    <t>"dle montáže" 8</t>
  </si>
  <si>
    <t>99</t>
  </si>
  <si>
    <t>895111121</t>
  </si>
  <si>
    <t>Drenážní šachtice normální z betonových dílců DN 600 mm hloubky do 1 m</t>
  </si>
  <si>
    <t>-823604300</t>
  </si>
  <si>
    <t>"podpovrchová dle výk. výměr" 1</t>
  </si>
  <si>
    <t>100</t>
  </si>
  <si>
    <t>895941343</t>
  </si>
  <si>
    <t>Osazení vpusti uliční z betonových dílců DN 500 dno vysoké s kalištěm</t>
  </si>
  <si>
    <t>1974550308</t>
  </si>
  <si>
    <t>"nová uliční vpust, dle výk. výměr" 7+1</t>
  </si>
  <si>
    <t>59224470</t>
  </si>
  <si>
    <t>vpusť uliční DN 500 kaliště vysoké 500/525x65mm</t>
  </si>
  <si>
    <t>1992022814</t>
  </si>
  <si>
    <t>102</t>
  </si>
  <si>
    <t>895941361</t>
  </si>
  <si>
    <t>Osazení vpusti uliční z betonových dílců DN 500 skruž středová 290 mm</t>
  </si>
  <si>
    <t>1342412357</t>
  </si>
  <si>
    <t>103</t>
  </si>
  <si>
    <t>59224461</t>
  </si>
  <si>
    <t>vpusť uliční DN 500 skruž průběžná nízká betonová 500/290x65mm</t>
  </si>
  <si>
    <t>-2069244074</t>
  </si>
  <si>
    <t>104</t>
  </si>
  <si>
    <t>895941362</t>
  </si>
  <si>
    <t>Osazení vpusti uliční z betonových dílců DN 500 skruž středová 590 mm</t>
  </si>
  <si>
    <t>-1064216944</t>
  </si>
  <si>
    <t>"nové uliční vpusti, dle výk. výměr" 7+1</t>
  </si>
  <si>
    <t>105</t>
  </si>
  <si>
    <t>59224462</t>
  </si>
  <si>
    <t>vpusť uliční DN 500 skruž průběžná vysoká betonová 500/590x65mm</t>
  </si>
  <si>
    <t>-1330331527</t>
  </si>
  <si>
    <t>106</t>
  </si>
  <si>
    <t>895941366</t>
  </si>
  <si>
    <t>Osazení vpusti uliční z betonových dílců DN 500 skruž průběžná s výtokem</t>
  </si>
  <si>
    <t>1375634080</t>
  </si>
  <si>
    <t>107</t>
  </si>
  <si>
    <t>59224465</t>
  </si>
  <si>
    <t>vpusť uliční DN 500 skruž průběžná 500/590x65mm betonová s odtokem 200mm PVC</t>
  </si>
  <si>
    <t>1213114751</t>
  </si>
  <si>
    <t>108</t>
  </si>
  <si>
    <t>899132121</t>
  </si>
  <si>
    <t>Výměna (výšková úprava) poklopu kanalizačního s rámem pevným s ošetřením podkladních vrstev hloubky do 25 cm</t>
  </si>
  <si>
    <t>6283190</t>
  </si>
  <si>
    <t>výšková úprava kanalizačních poklopů</t>
  </si>
  <si>
    <t>"dle výk. výměr" 5,0</t>
  </si>
  <si>
    <t>109</t>
  </si>
  <si>
    <t>899132211</t>
  </si>
  <si>
    <t>Výměna (výšková úprava) poklopu vodovodního samonivelačního nebo pevného ventilového</t>
  </si>
  <si>
    <t>954809637</t>
  </si>
  <si>
    <t>výšková úprava krycích hrnců</t>
  </si>
  <si>
    <t>"dle výk. výměr" 4,0</t>
  </si>
  <si>
    <t>110</t>
  </si>
  <si>
    <t>899204112</t>
  </si>
  <si>
    <t>Osazení mříží litinových včetně rámů a košů na bahno pro třídu zatížení D400, E600</t>
  </si>
  <si>
    <t>41670198</t>
  </si>
  <si>
    <t>111</t>
  </si>
  <si>
    <t>28661789</t>
  </si>
  <si>
    <t>koš kalový ocelový pro silniční vpusť 425mm vč. madla</t>
  </si>
  <si>
    <t>-618815205</t>
  </si>
  <si>
    <t>112</t>
  </si>
  <si>
    <t>59224481</t>
  </si>
  <si>
    <t>mříž vtoková s rámem pro uliční vpusť 500x500, zatížení 40 tun</t>
  </si>
  <si>
    <t>-1252333428</t>
  </si>
  <si>
    <t>"pro ul. vpust, s pantem, dle osazení" 7</t>
  </si>
  <si>
    <t>113</t>
  </si>
  <si>
    <t>000Vlček SLV</t>
  </si>
  <si>
    <t>Obrubníková vpusť šikmá</t>
  </si>
  <si>
    <t>ks</t>
  </si>
  <si>
    <t>-1532709841</t>
  </si>
  <si>
    <t>pro betonové silniční obrubníky s úkosem, B125</t>
  </si>
  <si>
    <t>"dle výk. výměr" 1</t>
  </si>
  <si>
    <t>Ostatní konstrukce a práce, bourání</t>
  </si>
  <si>
    <t>114</t>
  </si>
  <si>
    <t>912211111</t>
  </si>
  <si>
    <t>Montáž směrového sloupku plastového s odrazkou prostým uložením bez betonového základu silničního</t>
  </si>
  <si>
    <t>1247639870</t>
  </si>
  <si>
    <t>"červené sloupky Z11g, dle výk. výměr" 4</t>
  </si>
  <si>
    <t>115</t>
  </si>
  <si>
    <t>40445162</t>
  </si>
  <si>
    <t>sloupek směrový silniční plastový 1,0m</t>
  </si>
  <si>
    <t>679478978</t>
  </si>
  <si>
    <t>"červené sloupky Z11g, dle montáže" 4</t>
  </si>
  <si>
    <t>116</t>
  </si>
  <si>
    <t>914111111</t>
  </si>
  <si>
    <t>Montáž svislé dopravní značky základní velikosti do 1 m2 objímkami na sloupky nebo konzoly</t>
  </si>
  <si>
    <t>-1617752067</t>
  </si>
  <si>
    <t>"svislé DZ, IP12, dle výk. výměr" 1</t>
  </si>
  <si>
    <t>"přemisťované SDZ dle výk. výměr" 2</t>
  </si>
  <si>
    <t>117</t>
  </si>
  <si>
    <t>40445625</t>
  </si>
  <si>
    <t>informativní značky provozní IP8, IP9, IP11-IP13 500x700mm</t>
  </si>
  <si>
    <t>39853601</t>
  </si>
  <si>
    <t>"IP12 dle montáže" 1</t>
  </si>
  <si>
    <t>118</t>
  </si>
  <si>
    <t>914511112</t>
  </si>
  <si>
    <t>Montáž sloupku dopravních značek délky do 3,5 m do hliníkové patky pro sloupek D 60 mm</t>
  </si>
  <si>
    <t>100931841</t>
  </si>
  <si>
    <t>"přemisťované sloupky SDZ dle výk. výměr" 2</t>
  </si>
  <si>
    <t>119</t>
  </si>
  <si>
    <t>40445225</t>
  </si>
  <si>
    <t>sloupek pro dopravní značku Zn D 60mm v 3,5m</t>
  </si>
  <si>
    <t>-648904891</t>
  </si>
  <si>
    <t>120</t>
  </si>
  <si>
    <t>915111122</t>
  </si>
  <si>
    <t>Vodorovné dopravní značení stříkané barvou dělící čára šířky 125 mm přerušovaná bílá retroreflexní</t>
  </si>
  <si>
    <t>757287043</t>
  </si>
  <si>
    <t>"V2b (3/1.5/0.125), dle výk. výměr" 18,10</t>
  </si>
  <si>
    <t>121</t>
  </si>
  <si>
    <t>915131111</t>
  </si>
  <si>
    <t>Vodorovné dopravní značení stříkané barvou přechody pro chodce, šipky, symboly bílé základní</t>
  </si>
  <si>
    <t>-1757322496</t>
  </si>
  <si>
    <t>"V10f, cca 1.0 m2, dle výk.výměr" 1,0*1</t>
  </si>
  <si>
    <t>122</t>
  </si>
  <si>
    <t>915611111</t>
  </si>
  <si>
    <t>Předznačení pro vodorovné značení stříkané barvou nebo prováděné z nátěrových hmot liniové dělicí čáry, vodicí proužky</t>
  </si>
  <si>
    <t>1650818082</t>
  </si>
  <si>
    <t>"dle liniového VDZ" 18,1</t>
  </si>
  <si>
    <t>123</t>
  </si>
  <si>
    <t>915621111</t>
  </si>
  <si>
    <t>Předznačení pro vodorovné značení stříkané barvou nebo prováděné z nátěrových hmot plošné šipky, symboly, nápisy</t>
  </si>
  <si>
    <t>1234881619</t>
  </si>
  <si>
    <t>"dle plošného VDZ" 1,0</t>
  </si>
  <si>
    <t>124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</si>
  <si>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</si>
  <si>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</si>
  <si>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391426279</t>
  </si>
  <si>
    <t>"osazení bet. silničních obrubníků do lože z betonu C20/25n XF3 dle výk. výměr" 534,30</t>
  </si>
  <si>
    <t>včetně vynechání mezer š. 0.1 m pro odvodnění v úsecích dle situace stavby - 38 ks mezer</t>
  </si>
  <si>
    <t>do mezer vložit skladebnou dlažbu 0.1 x 0.2 m</t>
  </si>
  <si>
    <t>125</t>
  </si>
  <si>
    <t>59217031</t>
  </si>
  <si>
    <t>obrubník silniční betonový 1000x150x250mm</t>
  </si>
  <si>
    <t>-323639300</t>
  </si>
  <si>
    <t>"bet. silniční obrubníky dle výk. výměr" 534,30</t>
  </si>
  <si>
    <t>"odečte se nájezdový, dle výk. výměr" -181,0</t>
  </si>
  <si>
    <t>"odečte se přechodový, dle výk. výměr" -20,0</t>
  </si>
  <si>
    <t>včetně dodání dlaždic do mezer</t>
  </si>
  <si>
    <t>126</t>
  </si>
  <si>
    <t>59217029</t>
  </si>
  <si>
    <t>obrubník silniční betonový nájezdový 1000x150x150mm</t>
  </si>
  <si>
    <t>-374463290</t>
  </si>
  <si>
    <t>"silniční nájezdový, dle výk.výměr" 181,0</t>
  </si>
  <si>
    <t>127</t>
  </si>
  <si>
    <t>59217076</t>
  </si>
  <si>
    <t>obrubník silniční betonový přechodový 1000x150x250mm</t>
  </si>
  <si>
    <t>501197969</t>
  </si>
  <si>
    <t>"silniční přechodový, dle výk.výměr" 20,0</t>
  </si>
  <si>
    <t>128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</si>
  <si>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</si>
  <si>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</si>
  <si>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-1992690748</t>
  </si>
  <si>
    <t>"osazení chodníkových obrubníků, dle výk.výměr" 343,60</t>
  </si>
  <si>
    <t>"osazení parkových obrubníků, dle výk.výměr" 167,50</t>
  </si>
  <si>
    <t>129</t>
  </si>
  <si>
    <t>59217016</t>
  </si>
  <si>
    <t>obrubník betonový chodníkový 1000x80x250mm</t>
  </si>
  <si>
    <t>-957813265</t>
  </si>
  <si>
    <t>"parkový obrubník, dle osazení" 167,50</t>
  </si>
  <si>
    <t>130</t>
  </si>
  <si>
    <t>59217017</t>
  </si>
  <si>
    <t>obrubník betonový chodníkový 1000x100x250mm</t>
  </si>
  <si>
    <t>1945567909</t>
  </si>
  <si>
    <t>"chodníkový obrubník, dle osazení" 343,60</t>
  </si>
  <si>
    <t>131</t>
  </si>
  <si>
    <t>919112213</t>
  </si>
  <si>
    <t>Řezání dilatačních spár v živičném krytu vytvoření komůrky pro těsnící zálivku šířky 10 mm, hloubky 25 mm</t>
  </si>
  <si>
    <t>-1690523126</t>
  </si>
  <si>
    <t>"dle řezání AB krytu" 226,3</t>
  </si>
  <si>
    <t>132</t>
  </si>
  <si>
    <t>919121213</t>
  </si>
  <si>
    <t>Utěsnění dilatačních spár zálivkou za studena v cementobetonovém nebo živičném krytu včetně adhezního nátěru bez těsnicího profilu pod zálivkou, pro komůrky šířky 10 mm, hloubky 25 mm</t>
  </si>
  <si>
    <t>1863658957</t>
  </si>
  <si>
    <t>Uvažovat vytryskání spáry horkým vzduchem, aplikaci vysoce modifikované bitumenové zálivky s následným posypem plastovou drtí.</t>
  </si>
  <si>
    <t>133</t>
  </si>
  <si>
    <t>919726202</t>
  </si>
  <si>
    <t>Geotextilie tkaná pro vyztužení, separaci nebo filtraci z polypropylenu, podélná pevnost v tahu přes 15 do 50 kN/m</t>
  </si>
  <si>
    <t>469897062</t>
  </si>
  <si>
    <t>separační geotextilie na parapláň</t>
  </si>
  <si>
    <t>"plocha  parapláně, dle výk. výměr" 3223,90-302,94</t>
  </si>
  <si>
    <t>"přičtou se svislé, šikmé plochy (cca 20%)" (3223,90-302,94)*0,20</t>
  </si>
  <si>
    <t>134</t>
  </si>
  <si>
    <t>919735112</t>
  </si>
  <si>
    <t>Řezání stávajícího živičného krytu nebo podkladu hloubky přes 50 do 100 mm</t>
  </si>
  <si>
    <t>-1843732894</t>
  </si>
  <si>
    <t>"řezání AB krytu dle výk. výměr" 226,3</t>
  </si>
  <si>
    <t>135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</si>
  <si>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</si>
  <si>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</si>
  <si>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1735637509</t>
  </si>
  <si>
    <t>"rušené sloupky SDZ dle výk. výměr" 3</t>
  </si>
  <si>
    <t>136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</si>
  <si>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</si>
  <si>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</si>
  <si>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757370938</t>
  </si>
  <si>
    <t>"rušené SDZ dle výk. výměr" 7,0</t>
  </si>
  <si>
    <t>997</t>
  </si>
  <si>
    <t>Přesun sutě</t>
  </si>
  <si>
    <t>137</t>
  </si>
  <si>
    <t>997006005</t>
  </si>
  <si>
    <t>Úprava stavebního odpadu drcení s dopravou na vzdálenost do 100 m a naložením do drtícího zařízení ze zdiva cihelného, kamenného a smíšeného</t>
  </si>
  <si>
    <t>-1986553313</t>
  </si>
  <si>
    <t>drcení vybour. podkladních vrstev vozovky se štětem na fr. 0/63</t>
  </si>
  <si>
    <t>"vybourané kamenivo z vozovky, použít do ZSH, přebytek do výměny AZ" (1998,18*0,27)*2,0</t>
  </si>
  <si>
    <t>138</t>
  </si>
  <si>
    <t>997221551</t>
  </si>
  <si>
    <t>Vodorovná doprava suti bez naložení, ale se složením a s hrubým urovnáním ze sypkých materiálů, na vzdálenost do 1 km</t>
  </si>
  <si>
    <t>1839912100</t>
  </si>
  <si>
    <t>"Kamenivo drcené" 1,267+63,726</t>
  </si>
  <si>
    <t>odvoz na meziskládku v rámci staveniště do 500 m - etapizace stavby a zpět</t>
  </si>
  <si>
    <t>"vyfrézovaný asfalt, použít do RS, přebytek do ZSH" (245,3*0,04+1998,18*0,05)*2,3*2</t>
  </si>
  <si>
    <t>"vybouraný PM z vozovky, použít do RS" (1998,18*0,15)*2,3*2</t>
  </si>
  <si>
    <t>"vybourané kamenivo z vozovky, použít do ZSH, přebytek do výměny AZ" (1998,18*0,27)*2,0*2</t>
  </si>
  <si>
    <t>139</t>
  </si>
  <si>
    <t>997221559</t>
  </si>
  <si>
    <t>Vodorovná doprava suti bez naložení, ale se složením a s hrubým urovnáním Příplatek k ceně za každý další započatý 1 km přes 1 km</t>
  </si>
  <si>
    <t>-1657802041</t>
  </si>
  <si>
    <t>"Kamenivo drcené" (1,267+63,726)*(19-1)</t>
  </si>
  <si>
    <t>140</t>
  </si>
  <si>
    <t>997221561</t>
  </si>
  <si>
    <t>Vodorovná doprava suti bez naložení, ale se složením a s hrubým urovnáním z kusových materiálů, na vzdálenost do 1 km</t>
  </si>
  <si>
    <t>-282444511</t>
  </si>
  <si>
    <t>"odstraněná ZD" 6,271</t>
  </si>
  <si>
    <t>"odstraněný beton. kryt" 18,456</t>
  </si>
  <si>
    <t>"odstraněný asf. kryt - LA" 0,428</t>
  </si>
  <si>
    <t>"odstraněný asf. kryt - AB" 55,623</t>
  </si>
  <si>
    <t>141</t>
  </si>
  <si>
    <t>997221569</t>
  </si>
  <si>
    <t>1892259922</t>
  </si>
  <si>
    <t>"odstraněná ZD" 6,271*(19-1)</t>
  </si>
  <si>
    <t>"odstraněný beton. kryt" 18,456*(19-1)</t>
  </si>
  <si>
    <t>"odstraněný asf. kryt - LA" 0,428*(19-1)</t>
  </si>
  <si>
    <t>"odstraněný asf. kryt - AB" 55,623*(19-1)</t>
  </si>
  <si>
    <t>142</t>
  </si>
  <si>
    <t>997221571</t>
  </si>
  <si>
    <t>Vodorovná doprava vybouraných hmot bez naložení, ale se složením a s hrubým urovnáním na vzdálenost do 1 km</t>
  </si>
  <si>
    <t>1192178560</t>
  </si>
  <si>
    <t>Na recyklační centrum do 19 km</t>
  </si>
  <si>
    <t>"odstraněné panely" 8,404</t>
  </si>
  <si>
    <t>"vybourané obrubníky" 1,80+1,014</t>
  </si>
  <si>
    <t>"vybourané potrubí" 18,477</t>
  </si>
  <si>
    <t>na deponii stavebníka do 3 km</t>
  </si>
  <si>
    <t>"odstraněné DZ" 0,082*3+0,004*7</t>
  </si>
  <si>
    <t>143</t>
  </si>
  <si>
    <t>997221579</t>
  </si>
  <si>
    <t>Vodorovná doprava vybouraných hmot bez naložení, ale se složením a s hrubým urovnáním na vzdálenost Příplatek k ceně za každý další započatý 1 km přes 1 km</t>
  </si>
  <si>
    <t>-624302324</t>
  </si>
  <si>
    <t>"odstraněné panely" 8,404*(19-1)</t>
  </si>
  <si>
    <t>"vybourané obrubníky" (1,80+1,014)*(19-1)</t>
  </si>
  <si>
    <t>"vybourané potrubí" 18,477*(19-1)</t>
  </si>
  <si>
    <t>"odstraněné DZ" 0,082*3+0,004*7*(3-1)</t>
  </si>
  <si>
    <t>144</t>
  </si>
  <si>
    <t>997221611</t>
  </si>
  <si>
    <t>Nakládání na dopravní prostředky pro vodorovnou dopravu suti</t>
  </si>
  <si>
    <t>-1703333172</t>
  </si>
  <si>
    <t>nakládání na mezideponii</t>
  </si>
  <si>
    <t>"vyfrézovaný asfalt, použít do RS, přebytek do ZSH" (245,3*0,04+1998,18*0,05)*2,3</t>
  </si>
  <si>
    <t>"vybouraný PM z vozovky, použít do RS" (1998,18*0,15)*2,3</t>
  </si>
  <si>
    <t>145</t>
  </si>
  <si>
    <t>997221861</t>
  </si>
  <si>
    <t>Poplatek za uložení stavebního odpadu na recyklační skládce (skládkovné) z prostého betonu zatříděného do Katalogu odpadů pod kódem 17 01 01</t>
  </si>
  <si>
    <t>1461805405</t>
  </si>
  <si>
    <t>146</t>
  </si>
  <si>
    <t>997221862</t>
  </si>
  <si>
    <t>Poplatek za uložení stavebního odpadu na recyklační skládce (skládkovné) z armovaného betonu zatříděného do Katalogu odpadů pod kódem 17 01 01</t>
  </si>
  <si>
    <t>CS ÚRS 2023 01</t>
  </si>
  <si>
    <t>-626530407</t>
  </si>
  <si>
    <t>147</t>
  </si>
  <si>
    <t>997221873</t>
  </si>
  <si>
    <t>-1747843607</t>
  </si>
  <si>
    <t>148</t>
  </si>
  <si>
    <t>997221875</t>
  </si>
  <si>
    <t>Poplatek za uložení stavebního odpadu na recyklační skládce (skládkovné) asfaltového bez obsahu dehtu zatříděného do Katalogu odpadů pod kódem 17 03 02</t>
  </si>
  <si>
    <t>-992747754</t>
  </si>
  <si>
    <t>998</t>
  </si>
  <si>
    <t>Přesun hmot</t>
  </si>
  <si>
    <t>149</t>
  </si>
  <si>
    <t>998225111</t>
  </si>
  <si>
    <t>Přesun hmot pro komunikace s krytem z kameniva, monolitickým betonovým nebo živičným dopravní vzdálenost do 200 m jakékoliv délky objektu</t>
  </si>
  <si>
    <t>-649799546</t>
  </si>
  <si>
    <t>150</t>
  </si>
  <si>
    <t>000Překl 24</t>
  </si>
  <si>
    <t>Úprava polohy kabelu, včetně doplnění ochrany</t>
  </si>
  <si>
    <t>-491832113</t>
  </si>
  <si>
    <t>zahloubení kabelů dle požadavků správce</t>
  </si>
  <si>
    <t>"silové kabely NN dle výk. výměr" 60,0</t>
  </si>
  <si>
    <t>Vykazovat dle skutečnosti.</t>
  </si>
  <si>
    <t>V rozsahu dle požadavku správců technické infrastruktury.</t>
  </si>
  <si>
    <t>Čerpat po odsouhlasení stavebníka a TDS.</t>
  </si>
  <si>
    <t>301 - Vodovod</t>
  </si>
  <si>
    <t>115101202</t>
  </si>
  <si>
    <t>Čerpání vody na dopravní výšku do 10 m s uvažovaným průměrným přítokem přes 500 do 1 000 l/min</t>
  </si>
  <si>
    <t>hod</t>
  </si>
  <si>
    <t>414461956</t>
  </si>
  <si>
    <t xml:space="preserve">pro přečerpávání spodní vody </t>
  </si>
  <si>
    <t>"uvažuje se 10 prac. dní po 8 hod" 10*8</t>
  </si>
  <si>
    <t>132254204</t>
  </si>
  <si>
    <t>Hloubení zapažených rýh šířky přes 800 do 2 000 mm strojně s urovnáním dna do předepsaného profilu a spádu v hornině třídy těžitelnosti I skupiny 3 přes 100 do 500 m3</t>
  </si>
  <si>
    <t>-1337199817</t>
  </si>
  <si>
    <t>"Pro řad A dle výkazu výměr" 100,35</t>
  </si>
  <si>
    <t>Těžitelnost uvažována 100% ve tř. 3</t>
  </si>
  <si>
    <t>těžitelnost vykazovat dle skutečnosti</t>
  </si>
  <si>
    <t>139001101</t>
  </si>
  <si>
    <t>Příplatek k cenám hloubených vykopávek za ztížení vykopávky v blízkosti podzemního vedení nebo výbušnin pro jakoukoliv třídu horniny</t>
  </si>
  <si>
    <t>648664767</t>
  </si>
  <si>
    <t>uvažováno 25% z výkopu rýhy dle výkazu výměr</t>
  </si>
  <si>
    <t>100,35*0,25</t>
  </si>
  <si>
    <t>64116741</t>
  </si>
  <si>
    <t>"pažení rýh dle výk. výměr" 186,52</t>
  </si>
  <si>
    <t>151101102</t>
  </si>
  <si>
    <t>Zřízení pažení a rozepření stěn rýh pro podzemní vedení příložné pro jakoukoliv mezerovitost, hloubky přes 2 do 4 m</t>
  </si>
  <si>
    <t>-908006864</t>
  </si>
  <si>
    <t>"pažení rýh dle výk. výměr" 82,84</t>
  </si>
  <si>
    <t>-1726112972</t>
  </si>
  <si>
    <t>"dle zřízení" 186,52</t>
  </si>
  <si>
    <t>151101112</t>
  </si>
  <si>
    <t>Odstranění pažení a rozepření stěn rýh pro podzemní vedení s uložením materiálu na vzdálenost do 3 m od kraje výkopu příložné, hloubky přes 2 do 4 m</t>
  </si>
  <si>
    <t>1271786465</t>
  </si>
  <si>
    <t>"dle zřízení" 82,84</t>
  </si>
  <si>
    <t>-103338968</t>
  </si>
  <si>
    <t>"rýhy" 100,35</t>
  </si>
  <si>
    <t>"odečte se zásyp" -63,126</t>
  </si>
  <si>
    <t>-2111946661</t>
  </si>
  <si>
    <t>"dle přemístění" 37,224*(19-10)</t>
  </si>
  <si>
    <t>-1122214322</t>
  </si>
  <si>
    <t>"přebytečná zemina dle přepravy" 37,224*1,8</t>
  </si>
  <si>
    <t>174151101</t>
  </si>
  <si>
    <t>-1229880877</t>
  </si>
  <si>
    <t>zásyp uvažován zeminou z výkopu rýh těž.tř.3</t>
  </si>
  <si>
    <t>"celkový výkop rýh" 100,35</t>
  </si>
  <si>
    <t>"odečte se obsyp včetně potrubí" -23,124</t>
  </si>
  <si>
    <t>"odečte se lože pod potrubí řadů" -0,1*0,8*70,50</t>
  </si>
  <si>
    <t>"odečte se sanace zákl. spáry" -0,15*0,8*70,50</t>
  </si>
  <si>
    <t>Poznámka: pro zásyp použít vhodbou zeminu z výkopu.</t>
  </si>
  <si>
    <t>1836998666</t>
  </si>
  <si>
    <t>"řad A, De 110" 0,80*(0,11+0,3)*70,50</t>
  </si>
  <si>
    <t>odečte se zemina vytlačená potrubím řadů</t>
  </si>
  <si>
    <t>"De 110"-3,14*0,055*0,055*70,50</t>
  </si>
  <si>
    <t>-2124721596</t>
  </si>
  <si>
    <t>"pro obsyp" 22,454*2,0</t>
  </si>
  <si>
    <t>451541111</t>
  </si>
  <si>
    <t>Lože pod potrubí, stoky a drobné objekty v otevřeném výkopu ze štěrkodrtě 0-63 mm</t>
  </si>
  <si>
    <t>-61191012</t>
  </si>
  <si>
    <t>pro sanaci základové spáry v tl. 0.15 m</t>
  </si>
  <si>
    <t>uvažovat kam. drcené fr. 32-63</t>
  </si>
  <si>
    <t>0,15*0,8*70,50</t>
  </si>
  <si>
    <t>-1516010730</t>
  </si>
  <si>
    <t>"lože pod potrubí " 0,1*0,8*70,50</t>
  </si>
  <si>
    <t>452313131</t>
  </si>
  <si>
    <t>Podkladní a zajišťovací konstrukce z betonu prostého v otevřeném výkopu bez zvýšených nároků na prostředí bloky pro potrubí z betonu tř. C 12/15</t>
  </si>
  <si>
    <t>246282165</t>
  </si>
  <si>
    <t xml:space="preserve">betonové bloky -1 blok cca á 0,1 m3  </t>
  </si>
  <si>
    <t>"dle klad. schéma" 2*0,1</t>
  </si>
  <si>
    <t>452353111</t>
  </si>
  <si>
    <t>Bednění podkladních a zajišťovacích konstrukcí v otevřeném výkopu bloků pro potrubí zřízení</t>
  </si>
  <si>
    <t>-42838390</t>
  </si>
  <si>
    <t>"uvažuje se 1 m2/blok" 2*1</t>
  </si>
  <si>
    <t>452353112</t>
  </si>
  <si>
    <t>Bednění podkladních a zajišťovacích konstrukcí v otevřeném výkopu bloků pro potrubí odstranění</t>
  </si>
  <si>
    <t>1891876105</t>
  </si>
  <si>
    <t>"dle zřízení" 2,0</t>
  </si>
  <si>
    <t>850311811</t>
  </si>
  <si>
    <t>Bourání stávajícího potrubí z trub litinových hrdlových nebo přírubových v otevřeném výkopu DN do 150</t>
  </si>
  <si>
    <t>944245500</t>
  </si>
  <si>
    <t>odstranění st. potrubí vodovodu z litiny DN 100</t>
  </si>
  <si>
    <t>"dle výk. výměr" 70,50</t>
  </si>
  <si>
    <t>včetně likvidace vyboutaného potrubí</t>
  </si>
  <si>
    <t xml:space="preserve">náklady i výnos zahrnout do ceny položky </t>
  </si>
  <si>
    <t>871161141</t>
  </si>
  <si>
    <t>Montáž vodovodního potrubí z polyetylenu PE100 RC v otevřeném výkopu svařovaných na tupo SDR 11/PN16 d 32 x 3,0 mm</t>
  </si>
  <si>
    <t>2058847943</t>
  </si>
  <si>
    <t>přípojky suchovodu 2 ks</t>
  </si>
  <si>
    <t>"bere se cca 5.0m na přípojku" 5,0*2</t>
  </si>
  <si>
    <t>28613524</t>
  </si>
  <si>
    <t>potrubí vodovodní třívrstvé PE100 RC SDR11 32x3,0mm</t>
  </si>
  <si>
    <t>115966795</t>
  </si>
  <si>
    <t>"pro suchovod dle montáže" 10</t>
  </si>
  <si>
    <t>přičteno ztratné 1.5%</t>
  </si>
  <si>
    <t>10*1,015 'Přepočtené koeficientem množství</t>
  </si>
  <si>
    <t>871211141</t>
  </si>
  <si>
    <t>Montáž vodovodního potrubí z polyetylenu PE100 RC v otevřeném výkopu svařovaných na tupo SDR 11/PN16 d 63 x 5,8 mm</t>
  </si>
  <si>
    <t>-565646053</t>
  </si>
  <si>
    <t>"pro suchovod, dle řadu A" 75,0</t>
  </si>
  <si>
    <t>uvažovat potrubí z PE, De63x3.8 mm, SDR 17</t>
  </si>
  <si>
    <t>včetně dodání potřebných tvarovek pro přepojení</t>
  </si>
  <si>
    <t>28613843</t>
  </si>
  <si>
    <t>potrubí vodovodní jednovrstvé HDPE-100 D 63x3,8mm PN10</t>
  </si>
  <si>
    <t>-267020699</t>
  </si>
  <si>
    <t>"dle montáže" 75,0</t>
  </si>
  <si>
    <t>75*1,015 'Přepočtené koeficientem množství</t>
  </si>
  <si>
    <t>871251141</t>
  </si>
  <si>
    <t>Montáž vodovodního potrubí z polyetylenu PE100 RC v otevřeném výkopu svařovaných na tupo SDR 11/PN16 d 110 x 10,0 mm</t>
  </si>
  <si>
    <t>-1364260264</t>
  </si>
  <si>
    <t>"řad A, bez tvarovek a armatur, dle klad. schéma" 69,84</t>
  </si>
  <si>
    <t>včetně úpravy st. potrubí v místech napojení</t>
  </si>
  <si>
    <t>včetně montáže přírub v místech napojení na tvarovky a armatury</t>
  </si>
  <si>
    <t>včetně úpravy prostupu ve stávající armaturní šachtě</t>
  </si>
  <si>
    <t>28613550</t>
  </si>
  <si>
    <t>potrubí vodovodní dvouvrstvé PE100 RC SDR11 110x10mm</t>
  </si>
  <si>
    <t>-866895570</t>
  </si>
  <si>
    <t>"dle montáže" 69,84</t>
  </si>
  <si>
    <t>69,84*1,015 'Přepočtené koeficientem množství</t>
  </si>
  <si>
    <t>550010011016</t>
  </si>
  <si>
    <t>PŘÍRUBA ISO 100/110</t>
  </si>
  <si>
    <t>-1740601045</t>
  </si>
  <si>
    <t>"dle klad. schéma 1 ks" 1</t>
  </si>
  <si>
    <t>857261131</t>
  </si>
  <si>
    <t>Montáž litinových tvarovek na potrubí litinovém tlakovém jednoosých na potrubí z trub hrdlových v otevřeném výkopu, kanálu nebo v šachtě s integrovaným těsněním DN 100</t>
  </si>
  <si>
    <t>-1438603010</t>
  </si>
  <si>
    <t>"multitoleranční spojka hrdlo/hrdlo, dle klad. schéma" 1</t>
  </si>
  <si>
    <t>"K90°, De110, dle klad. schéma" 1</t>
  </si>
  <si>
    <t>797410000016</t>
  </si>
  <si>
    <t>SYNOFLEX - SPOJKA 100 (104-132)</t>
  </si>
  <si>
    <t>-1761234706</t>
  </si>
  <si>
    <t>"spojka dle montáže" 1</t>
  </si>
  <si>
    <t>853511000016</t>
  </si>
  <si>
    <t>TVAROVKA S2000 OBLOUK 90° 110</t>
  </si>
  <si>
    <t>-2092440998</t>
  </si>
  <si>
    <t>"koleno dle montáže" 1</t>
  </si>
  <si>
    <t>852261122</t>
  </si>
  <si>
    <t>Montáž potrubí z trub litinových tlakových přírubových normálních délek v otevřeném výkopu, kanálu nebo v šachtě DN 100</t>
  </si>
  <si>
    <t>1914339947</t>
  </si>
  <si>
    <t>"FFK 90°, DN 100, dle klad. schéma" 1</t>
  </si>
  <si>
    <t>853010000016</t>
  </si>
  <si>
    <t>TVAROVKA OBLOUK 90° 100</t>
  </si>
  <si>
    <t>1636501860</t>
  </si>
  <si>
    <t>" dle montáže" 1</t>
  </si>
  <si>
    <t>891173911</t>
  </si>
  <si>
    <t>Výměna vodovodních armatur na potrubí ventilů hlavních pro přípojky DN 32</t>
  </si>
  <si>
    <t>-1667872424</t>
  </si>
  <si>
    <t xml:space="preserve"> montáž pro přípojky suchovodu</t>
  </si>
  <si>
    <t>"dle počtu přípojek, 2 ks" 2</t>
  </si>
  <si>
    <t>28654338</t>
  </si>
  <si>
    <t>kohout kulový PPR D 32mm</t>
  </si>
  <si>
    <t>534873427</t>
  </si>
  <si>
    <t>"dle montáže" 2</t>
  </si>
  <si>
    <t>000S1</t>
  </si>
  <si>
    <t>Přechod na potrubí stávající přípojky</t>
  </si>
  <si>
    <t>-1696011509</t>
  </si>
  <si>
    <t>včetně prací a materiálu</t>
  </si>
  <si>
    <t>"pro přípojky suchovodu, 2 ks" 2</t>
  </si>
  <si>
    <t>000S2</t>
  </si>
  <si>
    <t>Demontáž potrubí suchovodu včetně likvidace</t>
  </si>
  <si>
    <t>1810921998</t>
  </si>
  <si>
    <t>"pro suchovod - přípojky" 0*5</t>
  </si>
  <si>
    <t>"pro suchovod - řad" 70,50</t>
  </si>
  <si>
    <t>891249111</t>
  </si>
  <si>
    <t>Montáž vodovodních armatur na potrubí navrtávacích pasů s ventilem Jt 1 MPa, na potrubí z trub litinových, ocelových nebo plastických hmot DN 80</t>
  </si>
  <si>
    <t>827666010</t>
  </si>
  <si>
    <t>"pro přípojky suchovodu na potrubí De 63 mm, 2 ks" 2</t>
  </si>
  <si>
    <t>531006305416</t>
  </si>
  <si>
    <t>PAS NAVRTÁVACÍ UZAVÍRACÍ HAKU 63-5/4''</t>
  </si>
  <si>
    <t>1450621867</t>
  </si>
  <si>
    <t>891261222</t>
  </si>
  <si>
    <t>Montáž vodovodních armatur na potrubí šoupátek nebo klapek uzavíracích v šachtách s ručním kolečkem DN 100</t>
  </si>
  <si>
    <t>-1892839679</t>
  </si>
  <si>
    <t>"šoupě DN100 + ruční kolo, dle klad. schéma" 1</t>
  </si>
  <si>
    <t>400210000016</t>
  </si>
  <si>
    <t>ŠOUPĚ E2 PŘÍRUBOVÉ KRÁTKÉ 100</t>
  </si>
  <si>
    <t>1108263599</t>
  </si>
  <si>
    <t>780010000000</t>
  </si>
  <si>
    <t>KOLO RUČNÍ 100</t>
  </si>
  <si>
    <t>1336920572</t>
  </si>
  <si>
    <t>891261811</t>
  </si>
  <si>
    <t>Demontáž vodovodních armatur na potrubí šoupátek nebo klapek uzavíracích v otevřeném výkopu nebo v šachtách DN 100</t>
  </si>
  <si>
    <t>-882141854</t>
  </si>
  <si>
    <t>"demontáž šoupat, dle výk. výměr" 2</t>
  </si>
  <si>
    <t>892233122</t>
  </si>
  <si>
    <t>Proplach a dezinfekce vodovodního potrubí DN od 40 do 70</t>
  </si>
  <si>
    <t>945036372</t>
  </si>
  <si>
    <t>"pro suchovod De63" 75,0</t>
  </si>
  <si>
    <t>"pro suchovod-přípojky" 10</t>
  </si>
  <si>
    <t>892241111</t>
  </si>
  <si>
    <t>Tlakové zkoušky vodou na potrubí DN do 80</t>
  </si>
  <si>
    <t>-1817955651</t>
  </si>
  <si>
    <t>"pro suchovod" 75,0</t>
  </si>
  <si>
    <t>892271111</t>
  </si>
  <si>
    <t>Tlakové zkoušky vodou na potrubí DN 100 nebo 125</t>
  </si>
  <si>
    <t>83003859</t>
  </si>
  <si>
    <t>"pro řad A, De 110, dle výk. výměr" 70,50</t>
  </si>
  <si>
    <t>892273122</t>
  </si>
  <si>
    <t>Proplach a dezinfekce vodovodního potrubí DN od 80 do 125</t>
  </si>
  <si>
    <t>1213089359</t>
  </si>
  <si>
    <t>892372111</t>
  </si>
  <si>
    <t>Tlakové zkoušky vodou zabezpečení konců potrubí při tlakových zkouškách DN do 300</t>
  </si>
  <si>
    <t>-1503562027</t>
  </si>
  <si>
    <t>"uvažuje se 1x" 1</t>
  </si>
  <si>
    <t>899721111</t>
  </si>
  <si>
    <t>Signalizační vodič na potrubí DN do 150 mm</t>
  </si>
  <si>
    <t>705507658</t>
  </si>
  <si>
    <t>dle požadavku správce vodič CY 6 mm2</t>
  </si>
  <si>
    <t>899722113</t>
  </si>
  <si>
    <t>Krytí potrubí z plastů výstražnou fólií z PVC šířky přes 25 do 34 cm</t>
  </si>
  <si>
    <t>-1359424892</t>
  </si>
  <si>
    <t>1926521482</t>
  </si>
  <si>
    <t>na deponii do 3 km</t>
  </si>
  <si>
    <t>"vybouraná šoupata" 0,045</t>
  </si>
  <si>
    <t>1898334143</t>
  </si>
  <si>
    <t>nadeponii do 3 km</t>
  </si>
  <si>
    <t>"vybouraná šoupata" 0,045*(3-1)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</si>
  <si>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</si>
  <si>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</si>
  <si>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-384745524</t>
  </si>
  <si>
    <t>302 - Dešťová kanalizace</t>
  </si>
  <si>
    <t xml:space="preserve">    3 - Svislé a kompletní konstrukce</t>
  </si>
  <si>
    <t>-177567322</t>
  </si>
  <si>
    <t>pro přečerpávání spodní vody a deštové vody</t>
  </si>
  <si>
    <t>"uvažuje se 30 prac. dní po 8 hod" 30*8</t>
  </si>
  <si>
    <t>132254205</t>
  </si>
  <si>
    <t>Hloubení zapažených rýh šířky přes 800 do 2 000 mm strojně s urovnáním dna do předepsaného profilu a spádu v hornině třídy těžitelnosti I skupiny 3 přes 500 do 1 000 m3</t>
  </si>
  <si>
    <t>-1506488110</t>
  </si>
  <si>
    <t>"Pro sběrač dle výkazu výměr" 733,82</t>
  </si>
  <si>
    <t>1015579821</t>
  </si>
  <si>
    <t>uvažováno 5% z výkopu rýh</t>
  </si>
  <si>
    <t>733,82*0,05</t>
  </si>
  <si>
    <t>-1903223914</t>
  </si>
  <si>
    <t>"dle výk. výměr" 76,64</t>
  </si>
  <si>
    <t>663858719</t>
  </si>
  <si>
    <t>"dle výk. výměr" 1300,63</t>
  </si>
  <si>
    <t>-1633451640</t>
  </si>
  <si>
    <t>"dle zřízení" 76,64</t>
  </si>
  <si>
    <t>-1736810607</t>
  </si>
  <si>
    <t>"dle zřízení" 1300,63</t>
  </si>
  <si>
    <t>-863476317</t>
  </si>
  <si>
    <t>"dle hloubení rýh tř. těž. I" 733,82</t>
  </si>
  <si>
    <t>"odečte se zásyp" -359,525</t>
  </si>
  <si>
    <t>2098556526</t>
  </si>
  <si>
    <t>"dle vodor. přemístění" 374,295*(19-10)</t>
  </si>
  <si>
    <t>708668845</t>
  </si>
  <si>
    <t>"dle vodorovného přemístění" 374,295*1,8</t>
  </si>
  <si>
    <t>-650795464</t>
  </si>
  <si>
    <t>"rýhy dle výk. výměr" 733,82</t>
  </si>
  <si>
    <t>"odečte se obsyp včetně potrubí" -257,985</t>
  </si>
  <si>
    <t>odečte se lože pod potrubí sběrače</t>
  </si>
  <si>
    <t>"De 400" -0,1*1,35*(281,0-8,0)</t>
  </si>
  <si>
    <t>odečte se sanace zákl. spáry</t>
  </si>
  <si>
    <t>"De 400" -0,15*1,35*(281,0+1,4)</t>
  </si>
  <si>
    <t>odečtou se tělesa šachet</t>
  </si>
  <si>
    <t>"DN 1000, prům. hl. 2.05 m" -0,62*0,62*3,14*2,05*9</t>
  </si>
  <si>
    <t>761820191</t>
  </si>
  <si>
    <t>0,3 m nad povrch potrubí z PVC</t>
  </si>
  <si>
    <t>"De 400" 1,35*(0,4+0,3)*(281,0-8,0)</t>
  </si>
  <si>
    <t>odečte se zemina vytlačená potrubím z PVC</t>
  </si>
  <si>
    <t>"DN 400" -3,14*0,2*0,2*(281,0-8,0)</t>
  </si>
  <si>
    <t>-1834109991</t>
  </si>
  <si>
    <t>"dle obsypání" 223,696*2,0</t>
  </si>
  <si>
    <t>Svislé a kompletní konstrukce</t>
  </si>
  <si>
    <t>359901211</t>
  </si>
  <si>
    <t>Monitoring stok (kamerový systém) jakékoli výšky nová kanalizace</t>
  </si>
  <si>
    <t>-1650669494</t>
  </si>
  <si>
    <t>"kamerová prohlídka dle délky sběrače B" 281,0</t>
  </si>
  <si>
    <t>"kamerová prohlídka st. stoky jedn. kanalizace, dle výk. výměr" 267,80</t>
  </si>
  <si>
    <t>-2030079544</t>
  </si>
  <si>
    <t>"DN 400" 0,15*1,35*(281,0+1,4)</t>
  </si>
  <si>
    <t>-1893679246</t>
  </si>
  <si>
    <t>lože pod potrubí sběrače A</t>
  </si>
  <si>
    <t>"De 400" 0,1*1,35*(281,0-8,0)</t>
  </si>
  <si>
    <t>452112112</t>
  </si>
  <si>
    <t>Osazení betonových dílců prstenců nebo rámů pod poklopy a mříže, výšky do 100 mm</t>
  </si>
  <si>
    <t>-541026864</t>
  </si>
  <si>
    <t>"dle tabulky šachet" 6+6+4</t>
  </si>
  <si>
    <t>59224011</t>
  </si>
  <si>
    <t>prstenec šachtový vyrovnávací betonový 625x100x60mm</t>
  </si>
  <si>
    <t>1110938619</t>
  </si>
  <si>
    <t>"dle tabulky šachet" 4</t>
  </si>
  <si>
    <t>59224012</t>
  </si>
  <si>
    <t>prstenec šachtový vyrovnávací betonový 625x100x80mm</t>
  </si>
  <si>
    <t>-831506997</t>
  </si>
  <si>
    <t>"dle tabulky šachet" 6</t>
  </si>
  <si>
    <t>59224013</t>
  </si>
  <si>
    <t>prstenec šachtový vyrovnávací betonový 625x100x100mm</t>
  </si>
  <si>
    <t>218153788</t>
  </si>
  <si>
    <t>871393123</t>
  </si>
  <si>
    <t>Montáž kanalizačního potrubí z tvrdého PVC-U hladkého plnostěnného tuhost SN 12 DN 400</t>
  </si>
  <si>
    <t>-407921751</t>
  </si>
  <si>
    <t>"hladké potrubí z PVC-U, DN 400, dle výk. výměr" 281,0</t>
  </si>
  <si>
    <t>"odečtou se revizní šachty, dle tab. šachet a situace" -8,0</t>
  </si>
  <si>
    <t>"odečte se délka odboček, dle výk. výměr" -(12+1)*0,82</t>
  </si>
  <si>
    <t>28611110</t>
  </si>
  <si>
    <t>trubka kanalizační PVC-U plnostěnná jednovrstvá s rázovou odolností DN 400x6000mm SN12</t>
  </si>
  <si>
    <t>-72390962</t>
  </si>
  <si>
    <t>"dle montáže potrubí" 262,34</t>
  </si>
  <si>
    <t>přičteno ztratné 3.0%</t>
  </si>
  <si>
    <t>262,34*1,03 'Přepočtené koeficientem množství</t>
  </si>
  <si>
    <t>1438658012</t>
  </si>
  <si>
    <t>"pro montáž víčka na odbočce pro budoucí přípojku, 1 kus" 1</t>
  </si>
  <si>
    <t>28611724</t>
  </si>
  <si>
    <t>víčko kanalizace plastové KG DN 200</t>
  </si>
  <si>
    <t>489756377</t>
  </si>
  <si>
    <t>877390320</t>
  </si>
  <si>
    <t>Montáž tvarovek na kanalizačním plastovém potrubí z PP nebo PVC-U hladkého plnostěnného odboček DN 400</t>
  </si>
  <si>
    <t>1754433268</t>
  </si>
  <si>
    <t>"odbočka PVC De400/De160, dle výk. výměr" 1,0</t>
  </si>
  <si>
    <t>"odbočka PVC De400/De200, dle výk. výměr" 12,0</t>
  </si>
  <si>
    <t>28651041</t>
  </si>
  <si>
    <t>odbočka kanalizační PVC-U plnostěnná s rázovou odolností DN 400/160/45°</t>
  </si>
  <si>
    <t>-359119457</t>
  </si>
  <si>
    <t>"celková dl. 1.0 m, dle montáže" 1</t>
  </si>
  <si>
    <t>28651042</t>
  </si>
  <si>
    <t>odbočka kanalizační PVC-U plnostěnná s rázovou odolností DN 400/200/45°</t>
  </si>
  <si>
    <t>-1483239513</t>
  </si>
  <si>
    <t>"celková dl. 1.0 m, dle montáže" 12</t>
  </si>
  <si>
    <t>892392121</t>
  </si>
  <si>
    <t>Tlakové zkoušky vzduchem těsnícími vaky ucpávkovými DN 400</t>
  </si>
  <si>
    <t>úsek</t>
  </si>
  <si>
    <t>36037144</t>
  </si>
  <si>
    <t>"včetně ucpávek přípojek, 8 úseků" 8</t>
  </si>
  <si>
    <t>894411131</t>
  </si>
  <si>
    <t>Zřízení šachet kanalizačních z betonových dílců výšky vstupu do 1,50 m s obložením dna betonem tř. C 25/30, na potrubí DN přes 300 do 400</t>
  </si>
  <si>
    <t>-232064726</t>
  </si>
  <si>
    <t>"pro bet. prefa šachty, dle výk. výměr a  tab. šachet" 8,0</t>
  </si>
  <si>
    <t>896222212</t>
  </si>
  <si>
    <t>Spadiště kanalizační z prostého betonu kruhové výšky vstupu do 0,90 m a základní výšky spadiště 0,60 m boční se dnem obloženým čedičem, při úhlu sevřeném mezi horním a dolním potrubím 90° s horním potrubím DN 350 nebo 400</t>
  </si>
  <si>
    <t>-1850599463</t>
  </si>
  <si>
    <t>pro SDP1 s bočním spadištěm, s monolit. dnem, na stáv. potrubí bet. DN400</t>
  </si>
  <si>
    <t>"dle výk. výměr a  tab. šachet" 1</t>
  </si>
  <si>
    <t>včetně úpravy stávajícího potrubí a likvidace suti</t>
  </si>
  <si>
    <t>59224038</t>
  </si>
  <si>
    <t>dno betonové šachtové DN 400 betonový žlab i nástupnice 100x88,5x23cm</t>
  </si>
  <si>
    <t>753112631</t>
  </si>
  <si>
    <t>dle tab. šachet uvažovat dno 1000x885</t>
  </si>
  <si>
    <t>"dle tab. šachet" 8</t>
  </si>
  <si>
    <t>59224160</t>
  </si>
  <si>
    <t>skruž betonová kanalizační se stupadly 100x25x12cm</t>
  </si>
  <si>
    <t>476956820</t>
  </si>
  <si>
    <t>"dle tab. šachet" 4</t>
  </si>
  <si>
    <t>59224161</t>
  </si>
  <si>
    <t>skruž betonová kanalizační se stupadly 100x50x12cm</t>
  </si>
  <si>
    <t>748482445</t>
  </si>
  <si>
    <t>"dle tab. šachet" 5</t>
  </si>
  <si>
    <t>59224162</t>
  </si>
  <si>
    <t>skruž betonová kanalizační se stupadly 100x100x12cm</t>
  </si>
  <si>
    <t>683160656</t>
  </si>
  <si>
    <t>"dle tab. šachet" 3</t>
  </si>
  <si>
    <t>pro SPD1 uvažovat 1x skruž s čedič. obkladem a přívodem De 400</t>
  </si>
  <si>
    <t>59224056</t>
  </si>
  <si>
    <t>konus betonové šachty DN 1000 kanalizační 100x62,5x67cm kapsové stupadlo</t>
  </si>
  <si>
    <t>-1342720986</t>
  </si>
  <si>
    <t>"dle tab. šachet" 9</t>
  </si>
  <si>
    <t>899104112</t>
  </si>
  <si>
    <t>Osazení poklopů šachtových litinových, ocelových nebo železobetonových včetně rámů pro třídu zatížení D400, E600</t>
  </si>
  <si>
    <t>-1451245018</t>
  </si>
  <si>
    <t>"poklopy revizních šachet dle tabulky poklopů" 9</t>
  </si>
  <si>
    <t>uvažovat osazení samonivelačních rámů a poklopů s logem města</t>
  </si>
  <si>
    <t>55241033</t>
  </si>
  <si>
    <t>poklop šachtový litinový kruhový DN 600 bez ventilace tř D400 v samonivelačním rámu pro intenzivní provoz</t>
  </si>
  <si>
    <t>-1239823366</t>
  </si>
  <si>
    <t>"dle osazení" 9</t>
  </si>
  <si>
    <t>uvažovat samonivelační poklopy s logem Města Třeboň</t>
  </si>
  <si>
    <t>poklopy poptat u společnosti Městská vodohospodářská s.r.o.</t>
  </si>
  <si>
    <t>303 - Vodovodní a kanalizační přípojky</t>
  </si>
  <si>
    <t>Soupis:</t>
  </si>
  <si>
    <t>303a - Vodovodní přípojky</t>
  </si>
  <si>
    <t>115101201</t>
  </si>
  <si>
    <t>Čerpání vody na dopravní výšku do 10 m s uvažovaným průměrným přítokem do 500 l/min</t>
  </si>
  <si>
    <t>939611231</t>
  </si>
  <si>
    <t>"uvažuje se 1 prac. den po 8 hod" 1*8</t>
  </si>
  <si>
    <t>132254201</t>
  </si>
  <si>
    <t>Hloubení zapažených rýh šířky přes 800 do 2 000 mm strojně s urovnáním dna do předepsaného profilu a spádu v hornině třídy těžitelnosti I skupiny 3 do 20 m3</t>
  </si>
  <si>
    <t>2138435432</t>
  </si>
  <si>
    <t>"Pro vodovodní přípojky dle výkazu výměr z úrovně silniční pláně" 2,46</t>
  </si>
  <si>
    <t>třídu těžitelnosti vykazovat dle skutečnosti</t>
  </si>
  <si>
    <t>720923250</t>
  </si>
  <si>
    <t>uvažováno 50% z výkopu rýh</t>
  </si>
  <si>
    <t>"dle hloubení rýh" 2,46*0,5</t>
  </si>
  <si>
    <t>-1360357044</t>
  </si>
  <si>
    <t>plocha pažení rýh vodovodních přípojek</t>
  </si>
  <si>
    <t>"dle výk. výměr" 6,16</t>
  </si>
  <si>
    <t>-1471698305</t>
  </si>
  <si>
    <t>"dle zřízení" 6,16</t>
  </si>
  <si>
    <t>398153329</t>
  </si>
  <si>
    <t>"dle hloubení rýh tř. těž. I" 2,46</t>
  </si>
  <si>
    <t>"odečte se zásyp" -1,439</t>
  </si>
  <si>
    <t>1874548166</t>
  </si>
  <si>
    <t>"dle vodor. přemístění" 1,021*(19-10)</t>
  </si>
  <si>
    <t>-850673370</t>
  </si>
  <si>
    <t>"dle vodor. přemístění" 1,021*1,8</t>
  </si>
  <si>
    <t>965969141</t>
  </si>
  <si>
    <t>"výkop rýh" 2,46</t>
  </si>
  <si>
    <t>"odečte se obsyp včetně potrubí" -0,581</t>
  </si>
  <si>
    <t>odečte se lože pod potrubí vodovodních přípojek</t>
  </si>
  <si>
    <t>-0,1*0,8*2,20</t>
  </si>
  <si>
    <t>-0,15*0,8*2,20</t>
  </si>
  <si>
    <t>-2068067809</t>
  </si>
  <si>
    <t>0,3 m nad povrch potrubí vodovodních přípojek</t>
  </si>
  <si>
    <t>"De32" 0,8*0,33*2,20</t>
  </si>
  <si>
    <t>1575933097</t>
  </si>
  <si>
    <t>"pro obsyp" 0,581*2,0</t>
  </si>
  <si>
    <t>-545660314</t>
  </si>
  <si>
    <t>0,15*0,8*2,20</t>
  </si>
  <si>
    <t>1881853034</t>
  </si>
  <si>
    <t xml:space="preserve"> lože pod potrubí vodovodních přípojek</t>
  </si>
  <si>
    <t>0,1*0,8*2,20</t>
  </si>
  <si>
    <t>871211811</t>
  </si>
  <si>
    <t>Bourání stávajícího potrubí z polyetylenu v otevřeném výkopu D do 50 mm</t>
  </si>
  <si>
    <t>-320531743</t>
  </si>
  <si>
    <t>odstranění st. potrubí vodovod. přípojek z PE De32</t>
  </si>
  <si>
    <t>"dle dl. nových přípojek" 2,20</t>
  </si>
  <si>
    <t>včetně likvidace vybouraného potrubí</t>
  </si>
  <si>
    <t xml:space="preserve">náklady zahrnout do ceny položky </t>
  </si>
  <si>
    <t>1347876920</t>
  </si>
  <si>
    <t>"vodovodní přípojky De32, dle výk. výměr" 2,20</t>
  </si>
  <si>
    <t>28613110</t>
  </si>
  <si>
    <t>potrubí vodovodní jednovrstvé PE100 RC PN 16 SDR11 32x3,0mm</t>
  </si>
  <si>
    <t>-1100640635</t>
  </si>
  <si>
    <t>"dle montáže, přičteno ztratné 1.5%" 2,20</t>
  </si>
  <si>
    <t>2,2*1,015 'Přepočtené koeficientem množství</t>
  </si>
  <si>
    <t>879171111</t>
  </si>
  <si>
    <t>Montáž napojení vodovodní přípojky v otevřeném výkopu DN 32</t>
  </si>
  <si>
    <t>1422396945</t>
  </si>
  <si>
    <t>uvažuje se pro napojení přípojek De32 na stávající potrubí</t>
  </si>
  <si>
    <t>včetně dodání tvarovek pro napojení</t>
  </si>
  <si>
    <t>"dle výk. výměr" 2,0</t>
  </si>
  <si>
    <t>891269111</t>
  </si>
  <si>
    <t>Montáž vodovodních armatur na potrubí navrtávacích pasů s ventilem Jt 1 MPa, na potrubí z trub litinových, ocelových nebo plastických hmot DN 100</t>
  </si>
  <si>
    <t>-1662283106</t>
  </si>
  <si>
    <t>"dle počtu vodovod. přípojek dle výk. výměr na potrubí PE, De 110" 2,0</t>
  </si>
  <si>
    <t>532011003400</t>
  </si>
  <si>
    <t>PAS NAVRTÁVACÍ UZAVÍRACÍ - HAKU ZAK 110/34</t>
  </si>
  <si>
    <t>1426551952</t>
  </si>
  <si>
    <t>navrtávací pas pro potrubí z plastů</t>
  </si>
  <si>
    <t>"dle počtu přípojek De32 dle výk. výměr" 2</t>
  </si>
  <si>
    <t>281003203416</t>
  </si>
  <si>
    <t>ŠOUPÁTKO ISO-ZAK GGG 32/34</t>
  </si>
  <si>
    <t>398120555</t>
  </si>
  <si>
    <t>"dle počtu vodovodních přípojek De32 dle výk. výměr" 2,0</t>
  </si>
  <si>
    <t>960113018004</t>
  </si>
  <si>
    <t>SOUPRAVA ZEMNÍ TELESKOPICKÁ DOM. ŠOUPÁTKA-1,3-1,8 3/4"-2" (1,3-1,8m)</t>
  </si>
  <si>
    <t>-1854607300</t>
  </si>
  <si>
    <t>"dle počtu vodovodních přípojek dle výk. výměr" 2,0</t>
  </si>
  <si>
    <t>-560370471</t>
  </si>
  <si>
    <t>"vodovod. přípojky dle výkazu výměr" 2,20</t>
  </si>
  <si>
    <t>-1965602793</t>
  </si>
  <si>
    <t>899401111</t>
  </si>
  <si>
    <t>Osazení poklopů uličních s pevným rámem litinových ventilových</t>
  </si>
  <si>
    <t>353461410</t>
  </si>
  <si>
    <t>"dle počtu vodovod. přípojek dle výk. výměr" 2,0</t>
  </si>
  <si>
    <t>42291402</t>
  </si>
  <si>
    <t>poklop litinový ventilový</t>
  </si>
  <si>
    <t>682111216</t>
  </si>
  <si>
    <t>"dle osazení" 2,0</t>
  </si>
  <si>
    <t>56230636</t>
  </si>
  <si>
    <t>deska podkladová uličního poklopu plastového ventilkového a šoupatového</t>
  </si>
  <si>
    <t>1309275424</t>
  </si>
  <si>
    <t>827084966</t>
  </si>
  <si>
    <t>použije se vodič přůřezu 6 mm2</t>
  </si>
  <si>
    <t>"pro vodovod. přípojky dle výk. výměr" 2,20+(2*1,6)</t>
  </si>
  <si>
    <t>včetně vytažení do krycích hrnců a poklopů</t>
  </si>
  <si>
    <t>2064036089</t>
  </si>
  <si>
    <t>303b - Kanalizační dešťové přípojky</t>
  </si>
  <si>
    <t>"Pro kanalizační dešťové přípojky dle výkazu výměr z úrovně silniční pláně" 100,94</t>
  </si>
  <si>
    <t>uvažováno 20% z výkopu rýh</t>
  </si>
  <si>
    <t>"dle hloubení rýh" 100,94*0,2</t>
  </si>
  <si>
    <t>plocha pažení rýh kanalizačních přípojek</t>
  </si>
  <si>
    <t>"dle výk. výměr" 224,31</t>
  </si>
  <si>
    <t>"dle zřízení" 224,31</t>
  </si>
  <si>
    <t>"dle hloubení rýh tř. těž. I" 100,94</t>
  </si>
  <si>
    <t>"odečte se zásyp" -58,496</t>
  </si>
  <si>
    <t>"dle vodor. přemístění" 42,444*(19-10)</t>
  </si>
  <si>
    <t>"dle vodor. přemístění" 42,444*1,8</t>
  </si>
  <si>
    <t>"výkop rýh" 100,94</t>
  </si>
  <si>
    <t>"odečte se obsyp včetně potrubí" -26,485</t>
  </si>
  <si>
    <t>odečte se lože pod potrubí kanalizačních přípojek</t>
  </si>
  <si>
    <t>"De200" -0,1*0,90*28,30</t>
  </si>
  <si>
    <t>"De250" -0,1*1,0*25,0</t>
  </si>
  <si>
    <t>"De200" -0,15*0,90*28,30</t>
  </si>
  <si>
    <t>"De250" -0,15*1,0*25,0</t>
  </si>
  <si>
    <t>odečtou se tělesa šachet, prům hl. 1.9 m</t>
  </si>
  <si>
    <t>"DN 600" -3,14*0,3*0,3*1,9*4</t>
  </si>
  <si>
    <t>"DN 400" -3,14*0,2*0,2*1,9*5</t>
  </si>
  <si>
    <t>0,3 m nad povrch potrubí kanalizačních přípojek</t>
  </si>
  <si>
    <t>"De200" 0,9*0,50*28,30</t>
  </si>
  <si>
    <t>"De250" 1,0*0,55*25,0</t>
  </si>
  <si>
    <t>"De200" -3,14*0,1*0,1*28,30</t>
  </si>
  <si>
    <t>"De250" -3,14*0,125*0,125*25,0</t>
  </si>
  <si>
    <t>"pro obsyp" 24,369*2,0</t>
  </si>
  <si>
    <t>1463012080</t>
  </si>
  <si>
    <t>"De200" 0,15*0,90*28,30</t>
  </si>
  <si>
    <t>"De250" 0,15*1,0*25,0</t>
  </si>
  <si>
    <t>lože pod potrubí kanalizačních přípojek</t>
  </si>
  <si>
    <t>"De200" 0,1*0,90*28,30</t>
  </si>
  <si>
    <t>"De250" 0,1*1,0*25,0</t>
  </si>
  <si>
    <t>1075168100</t>
  </si>
  <si>
    <t>"potrubí přípojek z PVC, De200, dle výk. výměr" 28,30</t>
  </si>
  <si>
    <t>-1235250447</t>
  </si>
  <si>
    <t>"dle montáže, přičteno ztratné 3.0%" 28,30</t>
  </si>
  <si>
    <t>28,3*1,03 'Přepočtené koeficientem množství</t>
  </si>
  <si>
    <t>871363123</t>
  </si>
  <si>
    <t>Montáž kanalizačního potrubí z tvrdého PVC-U hladkého plnostěnného tuhost SN 12 DN 250</t>
  </si>
  <si>
    <t>-1144877365</t>
  </si>
  <si>
    <t>"potrubí přípojek z PVC, De250, dle výk. výměr" 25,0</t>
  </si>
  <si>
    <t>28611108</t>
  </si>
  <si>
    <t>trubka kanalizační PVC-U plnostěnná jednovrstvá s rázovou odolností DN 250x6000mm SN12</t>
  </si>
  <si>
    <t>-245134339</t>
  </si>
  <si>
    <t>"dle montáže, přičteno ztratné 3.0%" 25,0</t>
  </si>
  <si>
    <t>25*1,03 'Přepočtené koeficientem množství</t>
  </si>
  <si>
    <t>-82967304</t>
  </si>
  <si>
    <t>dle počtu přípojek De200 do odboček, bere se 1ks/přípojku</t>
  </si>
  <si>
    <t>-1182079404</t>
  </si>
  <si>
    <t>"dle montáže" 5,0</t>
  </si>
  <si>
    <t>894812006</t>
  </si>
  <si>
    <t>Revizní a čistící šachta z polypropylenu PP pro hladké trouby DN 400 šachtové dno (DN šachty / DN trubního vedení) DN 400/200 přímý tok</t>
  </si>
  <si>
    <t>-2101177210</t>
  </si>
  <si>
    <t>"pro šachty DN400 dle výk. výměr" 5</t>
  </si>
  <si>
    <t>894812033</t>
  </si>
  <si>
    <t>Revizní a čistící šachta z polypropylenu PP pro hladké trouby DN 400 roura šachtová korugovaná bez hrdla, světlé hloubky 2000 mm</t>
  </si>
  <si>
    <t>-387230875</t>
  </si>
  <si>
    <t>894812041</t>
  </si>
  <si>
    <t>Revizní a čistící šachta z polypropylenu PP pro hladké trouby DN 400 roura šachtová korugovaná Příplatek k cenám 2031 - 2035 za uříznutí šachtové roury</t>
  </si>
  <si>
    <t>-133435711</t>
  </si>
  <si>
    <t>894812062</t>
  </si>
  <si>
    <t>Revizní a čistící šachta z polypropylenu PP pro hladké trouby DN 400 poklop litinový (pro třídu zatížení) s betonovým rámem (B125)</t>
  </si>
  <si>
    <t>-700482037</t>
  </si>
  <si>
    <t>894812321</t>
  </si>
  <si>
    <t>Revizní a čistící šachta z polypropylenu PP pro hladké trouby DN 600 šachtové dno (DN šachty / DN trubního vedení) DN 600/250 průtočné</t>
  </si>
  <si>
    <t>298034323</t>
  </si>
  <si>
    <t>"pro šachty DN600 dle výk. výměr" 4</t>
  </si>
  <si>
    <t>894812332</t>
  </si>
  <si>
    <t>Revizní a čistící šachta z polypropylenu PP pro hladké trouby DN 600 roura šachtová korugovaná, světlé hloubky 2 000 mm</t>
  </si>
  <si>
    <t>-1705887321</t>
  </si>
  <si>
    <t>894812339</t>
  </si>
  <si>
    <t>Revizní a čistící šachta z polypropylenu PP pro hladké trouby DN 600 Příplatek k cenám 2331 - 2334 za uříznutí šachtové roury</t>
  </si>
  <si>
    <t>1040659370</t>
  </si>
  <si>
    <t>894812376</t>
  </si>
  <si>
    <t>Revizní a čistící šachta z polypropylenu PP pro hladké trouby DN 600 poklop (mříž) litinový pro třídu zatížení D400 s betonovým prstencem</t>
  </si>
  <si>
    <t>-1528243139</t>
  </si>
  <si>
    <t>401 - Veřejné osvětlení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</si>
  <si>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</si>
  <si>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</si>
  <si>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</si>
  <si>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</si>
  <si>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</si>
  <si>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 xml:space="preserve">      997 - Přesun sutě</t>
  </si>
  <si>
    <t>PSV</t>
  </si>
  <si>
    <t>Práce a dodávky PSV</t>
  </si>
  <si>
    <t>741</t>
  </si>
  <si>
    <t>Elektroinstalace - silnoproud</t>
  </si>
  <si>
    <t>460791112</t>
  </si>
  <si>
    <t>Montáž trubek ochranných uložených volně do rýhy plastových tuhých, vnitřního průměru přes 32 do 50 mm</t>
  </si>
  <si>
    <t>"kabelová chránička, 50/41 mm" 337,0</t>
  </si>
  <si>
    <t>34571351</t>
  </si>
  <si>
    <t>trubka elektroinstalační ohebná dvouplášťová korugovaná HDPE (chránička) D 40/50mm</t>
  </si>
  <si>
    <t>"dle montáže" 337,0</t>
  </si>
  <si>
    <t>460791114</t>
  </si>
  <si>
    <t>Montáž trubek ochranných uložených volně do rýhy plastových tuhých, vnitřního průměru přes 90 do 110 mm</t>
  </si>
  <si>
    <t>"kabelová chránička De110 " 50,0</t>
  </si>
  <si>
    <t>34571365</t>
  </si>
  <si>
    <t>trubka elektroinstalační HDPE tuhá dvouplášťová korugovaná D 94/110mm</t>
  </si>
  <si>
    <t>"dle montáže" 50,0</t>
  </si>
  <si>
    <t>Práce a dodávky M</t>
  </si>
  <si>
    <t>21-M</t>
  </si>
  <si>
    <t>Elektromontáže</t>
  </si>
  <si>
    <t>210203902</t>
  </si>
  <si>
    <t>Montáž svítidel LED se zapojením vodičů průmyslových nebo venkovních na sloupek parkový</t>
  </si>
  <si>
    <t>"svítidla VO, LED 45 W, 8 ks" 8,0</t>
  </si>
  <si>
    <t>34774023</t>
  </si>
  <si>
    <t>svítidlo parkové na sloupek LED IP66 přes 40W přes 5000lm</t>
  </si>
  <si>
    <t>256</t>
  </si>
  <si>
    <t>"LED 45W, dle montáže, viz. TZ a výpočet osvětlení" 8,0</t>
  </si>
  <si>
    <t>210204011</t>
  </si>
  <si>
    <t>Montáž stožárů osvětlení samostatně stojících ocelových, délky do 12 m</t>
  </si>
  <si>
    <t>"stožárů VO, žárově zinkovaných, dle sit. 8 ks" 8</t>
  </si>
  <si>
    <t>10.043.051</t>
  </si>
  <si>
    <t>Stožár UZM 8-133/108/89 ŽZ uliční bezpaticový</t>
  </si>
  <si>
    <t>942816962</t>
  </si>
  <si>
    <t>"stožár 133/108/89 UZMA 8, dle montáže" 8</t>
  </si>
  <si>
    <t>210204103</t>
  </si>
  <si>
    <t>Montáž výložníků osvětlení jednoramenných sloupových, hmotnosti do 35 kg</t>
  </si>
  <si>
    <t>-2059293547</t>
  </si>
  <si>
    <t>"na stožáry VO, žárově zinkovaných, dle sit. 8 ks" 8</t>
  </si>
  <si>
    <t>34844471</t>
  </si>
  <si>
    <t>výložník obloukový jednoduchý k osvětlovacím stožárům uličním výška 1800mm vyložení 2000mm</t>
  </si>
  <si>
    <t>1016150792</t>
  </si>
  <si>
    <t>uvažovat výložník UZB1 - 2000</t>
  </si>
  <si>
    <t>"dle montáže 8 ks" 8</t>
  </si>
  <si>
    <t>210204202</t>
  </si>
  <si>
    <t>Montáž elektrovýzbroje stožárů osvětlení 2 okruhy</t>
  </si>
  <si>
    <t>"dle počtu stožárů VO" 8</t>
  </si>
  <si>
    <t>ELST2951</t>
  </si>
  <si>
    <t>SR st.rozvodnice SR721-14/N Al,CU universální</t>
  </si>
  <si>
    <t>-1148283388</t>
  </si>
  <si>
    <t>210220022</t>
  </si>
  <si>
    <t>Montáž uzemňovacího vedení s upevněním, propojením a připojením pomocí svorek v zemi s izolací spojů vodičů FeZn drátem nebo lanem průměru do 10 mm v městské zástavbě</t>
  </si>
  <si>
    <t>"drát FeZn 10 mm, 399.0 m" 345,0</t>
  </si>
  <si>
    <t>včetně montáže smršťovací bužírky zemnění, 4 ks</t>
  </si>
  <si>
    <t>1561082</t>
  </si>
  <si>
    <t>smršťovací bužírka HSD-T2 1,6/0,8 C 88861000</t>
  </si>
  <si>
    <t>"uvažuje se 4 ks" 4</t>
  </si>
  <si>
    <t>35441073</t>
  </si>
  <si>
    <t>drát D 10mm FeZn</t>
  </si>
  <si>
    <t>"dle montáže" 345,0</t>
  </si>
  <si>
    <t>210220301</t>
  </si>
  <si>
    <t>Montáž hromosvodného vedení svorek se 2 šrouby</t>
  </si>
  <si>
    <t>"svorka hromosvodní typ SR02, 16 ks" 16</t>
  </si>
  <si>
    <t>35441996</t>
  </si>
  <si>
    <t>svorka odbočovací a spojovací pro spojování kruhových a páskových vodičů, FeZn</t>
  </si>
  <si>
    <t>"dle montáže" 16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</si>
  <si>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</si>
  <si>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</si>
  <si>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"dle výk.výměr, 80.0 m" 80,0</t>
  </si>
  <si>
    <t>34111030</t>
  </si>
  <si>
    <t>kabel instalační jádro Cu plné izolace PVC plášť PVC 450/750V (CYKY) 3x1,5mm2</t>
  </si>
  <si>
    <t>"kabel CYKY 3C x 1.5 mm2, dle montáže" 80,0</t>
  </si>
  <si>
    <t>210812037</t>
  </si>
  <si>
    <t>Montáž izolovaných kabelů měděných do 1 kV bez ukončení plných nebo laněných kulatých (např. CYKY, CHKE-R) uložených volně nebo v liště počtu a průřezu žil 4x25 až 35 mm2</t>
  </si>
  <si>
    <t>"dle výk.výměr, 369.0.0 m" 369,0</t>
  </si>
  <si>
    <t>34111080</t>
  </si>
  <si>
    <t>kabel instalační jádro Cu plné izolace PVC plášť PVC 450/750V (CYKY) 4x16mm2</t>
  </si>
  <si>
    <t>"kabel CYKY 4 x 16 mm2, dle montáže" 369,0</t>
  </si>
  <si>
    <t>210100097</t>
  </si>
  <si>
    <t>Ukončení vodičů izolovaných s označením a zapojením na svorkovnici s otevřením a uzavřením krytu průřezu žíly do 4 mm2</t>
  </si>
  <si>
    <t>"dle výk.výměr, 16 ks" 16</t>
  </si>
  <si>
    <t>210950201</t>
  </si>
  <si>
    <t>Ostatní práce při montáži vodičů, šňůr a kabelů Příplatek k cenám za zatahování kabelů do tvárnicových tras s komorami nebo do kolektorů hmotnosti kabelů do 0,75 kg</t>
  </si>
  <si>
    <t>"příplatek za zatažení kabelu do chráničky, dle délky chrániček" 337,0+50,0</t>
  </si>
  <si>
    <t>3411001.M</t>
  </si>
  <si>
    <t>Podružný materiál</t>
  </si>
  <si>
    <t>"dle výk.výměr" 1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</si>
  <si>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</si>
  <si>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</si>
  <si>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"revize dle výk.výměr" 1</t>
  </si>
  <si>
    <t>46-M</t>
  </si>
  <si>
    <t>Zemní práce při extr.mont.pracích</t>
  </si>
  <si>
    <t>460010024</t>
  </si>
  <si>
    <t>Vytyčení trasy vedení kabelového (podzemního) v zastavěném prostoru</t>
  </si>
  <si>
    <t>km</t>
  </si>
  <si>
    <t>"dle výk.výměr" 0,306</t>
  </si>
  <si>
    <t>460131113</t>
  </si>
  <si>
    <t>Hloubení jam ručně včetně urovnání dna s přemístěním výkopku do vzdálenosti 3 m od okraje jámy nebo s naložením na dopravní prostředek v hornině třídy těžitelnosti I skupiny 3</t>
  </si>
  <si>
    <t>"pro stožáry, dle výk.výměr" 4,0+1,6+(0,15*0,15*3,14*1*8)</t>
  </si>
  <si>
    <t>460080013</t>
  </si>
  <si>
    <t>Základové konstrukce základ bez bednění do rostlé zeminy z monolitického betonu tř. C 12/15</t>
  </si>
  <si>
    <t>"dle bet. základu" 1,60</t>
  </si>
  <si>
    <t>vč.osazení stožárového pouzdra - 8 ks</t>
  </si>
  <si>
    <t>OSM.225010</t>
  </si>
  <si>
    <t>KGEM trouba DN315x7,7/1000 SN4 EN 13476-2</t>
  </si>
  <si>
    <t>1861443442</t>
  </si>
  <si>
    <t>"pouzdrový základ pro stožár VO, 8 ks" 8,0</t>
  </si>
  <si>
    <t>460371111</t>
  </si>
  <si>
    <t>Naložení výkopku ručně z hornin třídy těžitelnosti I skupiny 1 až 3</t>
  </si>
  <si>
    <t>"naložení přebytečné zeminy</t>
  </si>
  <si>
    <t>"ze základových šachet pro stožáry</t>
  </si>
  <si>
    <t>1,6+(0,15*0,15*3,14*1*8)</t>
  </si>
  <si>
    <t>"z rýh místo pískového lože</t>
  </si>
  <si>
    <t>0,35*0,1*(86,0+170,0)</t>
  </si>
  <si>
    <t>0,5*0,1*50,0</t>
  </si>
  <si>
    <t>460161122</t>
  </si>
  <si>
    <t>Hloubení kabelových rýh ručně včetně urovnání dna s přemístěním výkopku do vzdálenosti 3 m od okraje jámy nebo s naložením na dopravní prostředek šířky 35 cm hloubky 30 cm v hornině třídy těžitelnosti I skupiny 3</t>
  </si>
  <si>
    <t>1649552159</t>
  </si>
  <si>
    <t>"dle výk.výměr" 86,0*0,10</t>
  </si>
  <si>
    <t>uvažovat obsazenou trasu, bere se 10% ruční výkop</t>
  </si>
  <si>
    <t>460171122</t>
  </si>
  <si>
    <t>Hloubení kabelových rýh strojně včetně urovnání dna s přemístěním výkopku do vzdálenosti 3 m od okraje jámy nebo s naložením na dopravní prostředek šířky 35 cm hloubky 30 cm v hornině třídy těžitelnosti I skupiny 3</t>
  </si>
  <si>
    <t>"dle výk.výměr" 86,0*0,9</t>
  </si>
  <si>
    <t>460161172</t>
  </si>
  <si>
    <t>Hloubení kabelových rýh ručně včetně urovnání dna s přemístěním výkopku do vzdálenosti 3 m od okraje jámy nebo s naložením na dopravní prostředek šířky 35 cm hloubky 80 cm v hornině třídy těžitelnosti I skupiny 3</t>
  </si>
  <si>
    <t>1389768880</t>
  </si>
  <si>
    <t>"dle výk.výměr" 170,0*0,10</t>
  </si>
  <si>
    <t>460171172</t>
  </si>
  <si>
    <t>Hloubení kabelových rýh strojně včetně urovnání dna s přemístěním výkopku do vzdálenosti 3 m od okraje jámy nebo s naložením na dopravní prostředek šířky 35 cm hloubky 80 cm v hornině třídy těžitelnosti I skupiny 3</t>
  </si>
  <si>
    <t>-2072654152</t>
  </si>
  <si>
    <t>"dle výk.výměr" 170,0*0,9</t>
  </si>
  <si>
    <t>460161312</t>
  </si>
  <si>
    <t>Hloubení kabelových rýh ručně včetně urovnání dna s přemístěním výkopku do vzdálenosti 3 m od okraje jámy nebo s naložením na dopravní prostředek šířky 50 cm hloubky 120 cm v hornině třídy těžitelnosti I skupiny 3</t>
  </si>
  <si>
    <t>755829753</t>
  </si>
  <si>
    <t>"dle výk.výměr" 50,0*0,10</t>
  </si>
  <si>
    <t>460171322</t>
  </si>
  <si>
    <t>Hloubení kabelových rýh strojně včetně urovnání dna s přemístěním výkopku do vzdálenosti 3 m od okraje jámy nebo s naložením na dopravní prostředek šířky 50 cm hloubky 120 cm v hornině třídy těžitelnosti I skupiny 3</t>
  </si>
  <si>
    <t>"dle výk.výměr" 50,0*0,90</t>
  </si>
  <si>
    <t>460411122</t>
  </si>
  <si>
    <t>Zásyp jam strojně s uložením výkopku ve vrstvách a urovnáním povrchu s přemístění sypaniny ze vzdálenosti do 10 m se zhutněním z horniny třídy těžitelnosti I skupiny 3</t>
  </si>
  <si>
    <t>-1030460655</t>
  </si>
  <si>
    <t>"zásyp jam, dle výk. výměr 4,0 m3" 4,0</t>
  </si>
  <si>
    <t>460661112</t>
  </si>
  <si>
    <t>Kabelové lože z písku včetně podsypu, zhutnění a urovnání povrchu pro kabely nn bez zakrytí, šířky přes 35 do 50 cm</t>
  </si>
  <si>
    <t>2062133900</t>
  </si>
  <si>
    <t>pískové kabelové lože včetně dodávky písku</t>
  </si>
  <si>
    <t>"kabelové lože tl. 0.1 m, š. 0.50 m, dle výk.výměr" 50,0</t>
  </si>
  <si>
    <t>"kabelové lože tl. 0.1 m, š. 0.35 m, dle výk.výměr" 86,0+170,0</t>
  </si>
  <si>
    <t>460451122</t>
  </si>
  <si>
    <t>Zásyp kabelových rýh strojně s přemístěním sypaniny ze vzdálenosti do 10 m, s uložením výkopku ve vrstvách včetně zhutnění a urovnání povrchu šířky 35 cm hloubky 20 cm z horniny třídy těžitelnosti I skupiny 3</t>
  </si>
  <si>
    <t>"dle hloubení rýh" 86,0</t>
  </si>
  <si>
    <t>460451172</t>
  </si>
  <si>
    <t>Zásyp kabelových rýh strojně s přemístěním sypaniny ze vzdálenosti do 10 m, s uložením výkopku ve vrstvách včetně zhutnění a urovnání povrchu šířky 35 cm hloubky 70 cm z horniny třídy těžitelnosti I skupiny 3</t>
  </si>
  <si>
    <t>155174070</t>
  </si>
  <si>
    <t>"dle hloubení rýh" 170,0</t>
  </si>
  <si>
    <t>460451322</t>
  </si>
  <si>
    <t>Zásyp kabelových rýh strojně s přemístěním sypaniny ze vzdálenosti do 10 m, s uložením výkopku ve vrstvách včetně zhutnění a urovnání povrchu šířky 50 cm hloubky 110 cm z horniny třídy těžitelnosti I skupiny 3</t>
  </si>
  <si>
    <t>2092446379</t>
  </si>
  <si>
    <t>"dle hloubení rýh" 50,0</t>
  </si>
  <si>
    <t>460671113</t>
  </si>
  <si>
    <t>Výstražné prvky pro krytí kabelů včetně vyrovnání povrchu rýhy, rozvinutí a uložení fólie, šířky přes 25 do 35 cm</t>
  </si>
  <si>
    <t>"dle celkové délky kabel. rýh, dle výk.výměr" 86,0+170,0+50,0</t>
  </si>
  <si>
    <t>460341113</t>
  </si>
  <si>
    <t>Vodorovné přemístění (odvoz) horniny dopravními prostředky včetně složení, bez naložení a rozprostření jakékoliv třídy, na vzdálenost přes 500 do 1000 m</t>
  </si>
  <si>
    <t>přebytečná zemina z výkopů, těž. sk. 3</t>
  </si>
  <si>
    <t>uvažován odvoz na skládku do 20 km</t>
  </si>
  <si>
    <t>"dle nakládání" 13,625</t>
  </si>
  <si>
    <t>460341121</t>
  </si>
  <si>
    <t>Vodorovné přemístění (odvoz) horniny dopravními prostředky včetně složení, bez naložení a rozprostření jakékoliv třídy, na vzdálenost Příplatek k ceně -1113 za každých dalších i započatých 1000 m</t>
  </si>
  <si>
    <t>"dle vodor. přemístění" 13,625*(19-1)</t>
  </si>
  <si>
    <t>460361121</t>
  </si>
  <si>
    <t>Poplatek (skládkovné) za uložení zeminy na recyklační skládce zatříděné do Katalogu odpadů pod kódem 17 05 04</t>
  </si>
  <si>
    <t>-1954300586</t>
  </si>
  <si>
    <t>"dle vodorovného přemístění" 13,625*1,8</t>
  </si>
  <si>
    <t>460581131</t>
  </si>
  <si>
    <t>Úprava terénu uvedení nezpevněného terénu do původního stavu v místě dočasného uložení výkopku s vyhrabáním, srovnáním a částečným dosetím trávy</t>
  </si>
  <si>
    <t>-660189945</t>
  </si>
  <si>
    <t>Provizorní úprava terénu</t>
  </si>
  <si>
    <t>dle celková délky a šířky kabelových rýh</t>
  </si>
  <si>
    <t>"dle výk. výměr" 107,10</t>
  </si>
  <si>
    <t>482479401</t>
  </si>
  <si>
    <t>Na deponii stavebníka do 1 km</t>
  </si>
  <si>
    <t>"demontované stožáry se svítidly, cca 0,25t/ ks" 0,25*5</t>
  </si>
  <si>
    <t>O009</t>
  </si>
  <si>
    <t>S2 - Demontáž stáv. ocel.stožáru s výložníkem a svítidlem VO vč.bet.patky</t>
  </si>
  <si>
    <t>972828770</t>
  </si>
  <si>
    <t>"uvažováno 5 ks stožárů" 5</t>
  </si>
  <si>
    <t>1638126896</t>
  </si>
  <si>
    <t>Zaměření skutečného provedení stavby VO</t>
  </si>
  <si>
    <t>"pro objekt VO" 1</t>
  </si>
  <si>
    <t>-1136460032</t>
  </si>
  <si>
    <t>"pro objekt 401, PD ve 4 vyhotoveních"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</si>
</sst>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24" t="s">
        <v>14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R5" s="20"/>
      <c r="BE5" s="221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26" t="s">
        <v>17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R6" s="20"/>
      <c r="BE6" s="222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2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22"/>
      <c r="BS8" s="17" t="s">
        <v>6</v>
      </c>
    </row>
    <row r="9" spans="1:74" ht="14.45" customHeight="1">
      <c r="B9" s="20"/>
      <c r="AR9" s="20"/>
      <c r="BE9" s="222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22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22"/>
      <c r="BS11" s="17" t="s">
        <v>6</v>
      </c>
    </row>
    <row r="12" spans="1:74" ht="6.95" customHeight="1">
      <c r="B12" s="20"/>
      <c r="AR12" s="20"/>
      <c r="BE12" s="222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22"/>
      <c r="BS13" s="17" t="s">
        <v>6</v>
      </c>
    </row>
    <row r="14" spans="1:74" ht="12.75">
      <c r="B14" s="20"/>
      <c r="E14" s="227" t="s">
        <v>29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7" t="s">
        <v>27</v>
      </c>
      <c r="AN14" s="29" t="s">
        <v>29</v>
      </c>
      <c r="AR14" s="20"/>
      <c r="BE14" s="222"/>
      <c r="BS14" s="17" t="s">
        <v>6</v>
      </c>
    </row>
    <row r="15" spans="1:74" ht="6.95" customHeight="1">
      <c r="B15" s="20"/>
      <c r="AR15" s="20"/>
      <c r="BE15" s="222"/>
      <c r="BS15" s="17" t="s">
        <v>4</v>
      </c>
    </row>
    <row r="16" spans="1:74" ht="12" customHeight="1">
      <c r="B16" s="20"/>
      <c r="D16" s="27" t="s">
        <v>30</v>
      </c>
      <c r="AK16" s="27" t="s">
        <v>25</v>
      </c>
      <c r="AN16" s="25" t="s">
        <v>31</v>
      </c>
      <c r="AR16" s="20"/>
      <c r="BE16" s="222"/>
      <c r="BS16" s="17" t="s">
        <v>4</v>
      </c>
    </row>
    <row r="17" spans="2:71" ht="18.399999999999999" customHeight="1">
      <c r="B17" s="20"/>
      <c r="E17" s="25" t="s">
        <v>32</v>
      </c>
      <c r="AK17" s="27" t="s">
        <v>27</v>
      </c>
      <c r="AN17" s="25" t="s">
        <v>1</v>
      </c>
      <c r="AR17" s="20"/>
      <c r="BE17" s="222"/>
      <c r="BS17" s="17" t="s">
        <v>33</v>
      </c>
    </row>
    <row r="18" spans="2:71" ht="6.95" customHeight="1">
      <c r="B18" s="20"/>
      <c r="AR18" s="20"/>
      <c r="BE18" s="222"/>
      <c r="BS18" s="17" t="s">
        <v>6</v>
      </c>
    </row>
    <row r="19" spans="2:71" ht="12" customHeight="1">
      <c r="B19" s="20"/>
      <c r="D19" s="27" t="s">
        <v>34</v>
      </c>
      <c r="AK19" s="27" t="s">
        <v>25</v>
      </c>
      <c r="AN19" s="25" t="s">
        <v>1</v>
      </c>
      <c r="AR19" s="20"/>
      <c r="BE19" s="222"/>
      <c r="BS19" s="17" t="s">
        <v>6</v>
      </c>
    </row>
    <row r="20" spans="2:71" ht="18.399999999999999" customHeight="1">
      <c r="B20" s="20"/>
      <c r="E20" s="25" t="s">
        <v>35</v>
      </c>
      <c r="AK20" s="27" t="s">
        <v>27</v>
      </c>
      <c r="AN20" s="25" t="s">
        <v>1</v>
      </c>
      <c r="AR20" s="20"/>
      <c r="BE20" s="222"/>
      <c r="BS20" s="17" t="s">
        <v>4</v>
      </c>
    </row>
    <row r="21" spans="2:71" ht="6.95" customHeight="1">
      <c r="B21" s="20"/>
      <c r="AR21" s="20"/>
      <c r="BE21" s="222"/>
    </row>
    <row r="22" spans="2:71" ht="12" customHeight="1">
      <c r="B22" s="20"/>
      <c r="D22" s="27" t="s">
        <v>36</v>
      </c>
      <c r="AR22" s="20"/>
      <c r="BE22" s="222"/>
    </row>
    <row r="23" spans="2:71" ht="16.5" customHeight="1">
      <c r="B23" s="20"/>
      <c r="E23" s="229" t="s">
        <v>1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0"/>
      <c r="BE23" s="222"/>
    </row>
    <row r="24" spans="2:71" ht="6.95" customHeight="1">
      <c r="B24" s="20"/>
      <c r="AR24" s="20"/>
      <c r="BE24" s="222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2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0">
        <f>ROUND(AG94,2)</f>
        <v>0</v>
      </c>
      <c r="AL26" s="231"/>
      <c r="AM26" s="231"/>
      <c r="AN26" s="231"/>
      <c r="AO26" s="231"/>
      <c r="AR26" s="32"/>
      <c r="BE26" s="222"/>
    </row>
    <row r="27" spans="2:71" s="1" customFormat="1" ht="6.95" customHeight="1">
      <c r="B27" s="32"/>
      <c r="AR27" s="32"/>
      <c r="BE27" s="222"/>
    </row>
    <row r="28" spans="2:71" s="1" customFormat="1" ht="12.75">
      <c r="B28" s="32"/>
      <c r="L28" s="232" t="s">
        <v>38</v>
      </c>
      <c r="M28" s="232"/>
      <c r="N28" s="232"/>
      <c r="O28" s="232"/>
      <c r="P28" s="232"/>
      <c r="W28" s="232" t="s">
        <v>39</v>
      </c>
      <c r="X28" s="232"/>
      <c r="Y28" s="232"/>
      <c r="Z28" s="232"/>
      <c r="AA28" s="232"/>
      <c r="AB28" s="232"/>
      <c r="AC28" s="232"/>
      <c r="AD28" s="232"/>
      <c r="AE28" s="232"/>
      <c r="AK28" s="232" t="s">
        <v>40</v>
      </c>
      <c r="AL28" s="232"/>
      <c r="AM28" s="232"/>
      <c r="AN28" s="232"/>
      <c r="AO28" s="232"/>
      <c r="AR28" s="32"/>
      <c r="BE28" s="222"/>
    </row>
    <row r="29" spans="2:71" s="2" customFormat="1" ht="14.45" customHeight="1">
      <c r="B29" s="36"/>
      <c r="D29" s="27" t="s">
        <v>41</v>
      </c>
      <c r="F29" s="27" t="s">
        <v>42</v>
      </c>
      <c r="L29" s="235">
        <v>0.21</v>
      </c>
      <c r="M29" s="234"/>
      <c r="N29" s="234"/>
      <c r="O29" s="234"/>
      <c r="P29" s="234"/>
      <c r="W29" s="233">
        <f>ROUND(AZ94, 2)</f>
        <v>0</v>
      </c>
      <c r="X29" s="234"/>
      <c r="Y29" s="234"/>
      <c r="Z29" s="234"/>
      <c r="AA29" s="234"/>
      <c r="AB29" s="234"/>
      <c r="AC29" s="234"/>
      <c r="AD29" s="234"/>
      <c r="AE29" s="234"/>
      <c r="AK29" s="233">
        <f>ROUND(AV94, 2)</f>
        <v>0</v>
      </c>
      <c r="AL29" s="234"/>
      <c r="AM29" s="234"/>
      <c r="AN29" s="234"/>
      <c r="AO29" s="234"/>
      <c r="AR29" s="36"/>
      <c r="BE29" s="223"/>
    </row>
    <row r="30" spans="2:71" s="2" customFormat="1" ht="14.45" customHeight="1">
      <c r="B30" s="36"/>
      <c r="F30" s="27" t="s">
        <v>43</v>
      </c>
      <c r="L30" s="235">
        <v>0.15</v>
      </c>
      <c r="M30" s="234"/>
      <c r="N30" s="234"/>
      <c r="O30" s="234"/>
      <c r="P30" s="234"/>
      <c r="W30" s="233">
        <f>ROUND(BA94, 2)</f>
        <v>0</v>
      </c>
      <c r="X30" s="234"/>
      <c r="Y30" s="234"/>
      <c r="Z30" s="234"/>
      <c r="AA30" s="234"/>
      <c r="AB30" s="234"/>
      <c r="AC30" s="234"/>
      <c r="AD30" s="234"/>
      <c r="AE30" s="234"/>
      <c r="AK30" s="233">
        <f>ROUND(AW94, 2)</f>
        <v>0</v>
      </c>
      <c r="AL30" s="234"/>
      <c r="AM30" s="234"/>
      <c r="AN30" s="234"/>
      <c r="AO30" s="234"/>
      <c r="AR30" s="36"/>
      <c r="BE30" s="223"/>
    </row>
    <row r="31" spans="2:71" s="2" customFormat="1" ht="14.45" hidden="1" customHeight="1">
      <c r="B31" s="36"/>
      <c r="F31" s="27" t="s">
        <v>44</v>
      </c>
      <c r="L31" s="235">
        <v>0.21</v>
      </c>
      <c r="M31" s="234"/>
      <c r="N31" s="234"/>
      <c r="O31" s="234"/>
      <c r="P31" s="234"/>
      <c r="W31" s="233">
        <f>ROUND(BB94, 2)</f>
        <v>0</v>
      </c>
      <c r="X31" s="234"/>
      <c r="Y31" s="234"/>
      <c r="Z31" s="234"/>
      <c r="AA31" s="234"/>
      <c r="AB31" s="234"/>
      <c r="AC31" s="234"/>
      <c r="AD31" s="234"/>
      <c r="AE31" s="234"/>
      <c r="AK31" s="233">
        <v>0</v>
      </c>
      <c r="AL31" s="234"/>
      <c r="AM31" s="234"/>
      <c r="AN31" s="234"/>
      <c r="AO31" s="234"/>
      <c r="AR31" s="36"/>
      <c r="BE31" s="223"/>
    </row>
    <row r="32" spans="2:71" s="2" customFormat="1" ht="14.45" hidden="1" customHeight="1">
      <c r="B32" s="36"/>
      <c r="F32" s="27" t="s">
        <v>45</v>
      </c>
      <c r="L32" s="235">
        <v>0.15</v>
      </c>
      <c r="M32" s="234"/>
      <c r="N32" s="234"/>
      <c r="O32" s="234"/>
      <c r="P32" s="234"/>
      <c r="W32" s="233">
        <f>ROUND(BC94, 2)</f>
        <v>0</v>
      </c>
      <c r="X32" s="234"/>
      <c r="Y32" s="234"/>
      <c r="Z32" s="234"/>
      <c r="AA32" s="234"/>
      <c r="AB32" s="234"/>
      <c r="AC32" s="234"/>
      <c r="AD32" s="234"/>
      <c r="AE32" s="234"/>
      <c r="AK32" s="233">
        <v>0</v>
      </c>
      <c r="AL32" s="234"/>
      <c r="AM32" s="234"/>
      <c r="AN32" s="234"/>
      <c r="AO32" s="234"/>
      <c r="AR32" s="36"/>
      <c r="BE32" s="223"/>
    </row>
    <row r="33" spans="2:57" s="2" customFormat="1" ht="14.45" hidden="1" customHeight="1">
      <c r="B33" s="36"/>
      <c r="F33" s="27" t="s">
        <v>46</v>
      </c>
      <c r="L33" s="235">
        <v>0</v>
      </c>
      <c r="M33" s="234"/>
      <c r="N33" s="234"/>
      <c r="O33" s="234"/>
      <c r="P33" s="234"/>
      <c r="W33" s="233">
        <f>ROUND(BD94, 2)</f>
        <v>0</v>
      </c>
      <c r="X33" s="234"/>
      <c r="Y33" s="234"/>
      <c r="Z33" s="234"/>
      <c r="AA33" s="234"/>
      <c r="AB33" s="234"/>
      <c r="AC33" s="234"/>
      <c r="AD33" s="234"/>
      <c r="AE33" s="234"/>
      <c r="AK33" s="233">
        <v>0</v>
      </c>
      <c r="AL33" s="234"/>
      <c r="AM33" s="234"/>
      <c r="AN33" s="234"/>
      <c r="AO33" s="234"/>
      <c r="AR33" s="36"/>
      <c r="BE33" s="223"/>
    </row>
    <row r="34" spans="2:57" s="1" customFormat="1" ht="6.95" customHeight="1">
      <c r="B34" s="32"/>
      <c r="AR34" s="32"/>
      <c r="BE34" s="222"/>
    </row>
    <row r="35" spans="2:57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39" t="s">
        <v>49</v>
      </c>
      <c r="Y35" s="237"/>
      <c r="Z35" s="237"/>
      <c r="AA35" s="237"/>
      <c r="AB35" s="237"/>
      <c r="AC35" s="39"/>
      <c r="AD35" s="39"/>
      <c r="AE35" s="39"/>
      <c r="AF35" s="39"/>
      <c r="AG35" s="39"/>
      <c r="AH35" s="39"/>
      <c r="AI35" s="39"/>
      <c r="AJ35" s="39"/>
      <c r="AK35" s="236">
        <f>SUM(AK26:AK33)</f>
        <v>0</v>
      </c>
      <c r="AL35" s="237"/>
      <c r="AM35" s="237"/>
      <c r="AN35" s="237"/>
      <c r="AO35" s="238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56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1215</v>
      </c>
      <c r="AR84" s="48"/>
    </row>
    <row r="85" spans="1:91" s="4" customFormat="1" ht="36.950000000000003" customHeight="1">
      <c r="B85" s="49"/>
      <c r="C85" s="50" t="s">
        <v>16</v>
      </c>
      <c r="L85" s="198" t="str">
        <f>K6</f>
        <v>Stavební úpravy MK ul. Nádražní v Třeboni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Třeboň</v>
      </c>
      <c r="AI87" s="27" t="s">
        <v>22</v>
      </c>
      <c r="AM87" s="200" t="str">
        <f>IF(AN8= "","",AN8)</f>
        <v>24. 3. 2025</v>
      </c>
      <c r="AN87" s="200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>Město Třeboň</v>
      </c>
      <c r="AI89" s="27" t="s">
        <v>30</v>
      </c>
      <c r="AM89" s="201" t="str">
        <f>IF(E17="","",E17)</f>
        <v>WAY project s.r.o.</v>
      </c>
      <c r="AN89" s="202"/>
      <c r="AO89" s="202"/>
      <c r="AP89" s="202"/>
      <c r="AR89" s="32"/>
      <c r="AS89" s="203" t="s">
        <v>57</v>
      </c>
      <c r="AT89" s="204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34</v>
      </c>
      <c r="AM90" s="201" t="str">
        <f>IF(E20="","",E20)</f>
        <v xml:space="preserve"> </v>
      </c>
      <c r="AN90" s="202"/>
      <c r="AO90" s="202"/>
      <c r="AP90" s="202"/>
      <c r="AR90" s="32"/>
      <c r="AS90" s="205"/>
      <c r="AT90" s="206"/>
      <c r="BD90" s="56"/>
    </row>
    <row r="91" spans="1:91" s="1" customFormat="1" ht="10.9" customHeight="1">
      <c r="B91" s="32"/>
      <c r="AR91" s="32"/>
      <c r="AS91" s="205"/>
      <c r="AT91" s="206"/>
      <c r="BD91" s="56"/>
    </row>
    <row r="92" spans="1:91" s="1" customFormat="1" ht="29.25" customHeight="1">
      <c r="B92" s="32"/>
      <c r="C92" s="207" t="s">
        <v>58</v>
      </c>
      <c r="D92" s="208"/>
      <c r="E92" s="208"/>
      <c r="F92" s="208"/>
      <c r="G92" s="208"/>
      <c r="H92" s="57"/>
      <c r="I92" s="210" t="s">
        <v>59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9" t="s">
        <v>60</v>
      </c>
      <c r="AH92" s="208"/>
      <c r="AI92" s="208"/>
      <c r="AJ92" s="208"/>
      <c r="AK92" s="208"/>
      <c r="AL92" s="208"/>
      <c r="AM92" s="208"/>
      <c r="AN92" s="210" t="s">
        <v>61</v>
      </c>
      <c r="AO92" s="208"/>
      <c r="AP92" s="211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9">
        <f>ROUND(AG95+SUM(AG96:AG99)+AG102,2)</f>
        <v>0</v>
      </c>
      <c r="AH94" s="219"/>
      <c r="AI94" s="219"/>
      <c r="AJ94" s="219"/>
      <c r="AK94" s="219"/>
      <c r="AL94" s="219"/>
      <c r="AM94" s="219"/>
      <c r="AN94" s="220">
        <f t="shared" ref="AN94:AN102" si="0">SUM(AG94,AT94)</f>
        <v>0</v>
      </c>
      <c r="AO94" s="220"/>
      <c r="AP94" s="220"/>
      <c r="AQ94" s="67" t="s">
        <v>1</v>
      </c>
      <c r="AR94" s="63"/>
      <c r="AS94" s="68">
        <f>ROUND(AS95+SUM(AS96:AS99)+AS102,2)</f>
        <v>0</v>
      </c>
      <c r="AT94" s="69">
        <f t="shared" ref="AT94:AT102" si="1">ROUND(SUM(AV94:AW94),2)</f>
        <v>0</v>
      </c>
      <c r="AU94" s="70">
        <f>ROUND(AU95+SUM(AU96:AU99)+AU102,5)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ROUND(AZ95+SUM(AZ96:AZ99)+AZ102,2)</f>
        <v>0</v>
      </c>
      <c r="BA94" s="69">
        <f>ROUND(BA95+SUM(BA96:BA99)+BA102,2)</f>
        <v>0</v>
      </c>
      <c r="BB94" s="69">
        <f>ROUND(BB95+SUM(BB96:BB99)+BB102,2)</f>
        <v>0</v>
      </c>
      <c r="BC94" s="69">
        <f>ROUND(BC95+SUM(BC96:BC99)+BC102,2)</f>
        <v>0</v>
      </c>
      <c r="BD94" s="71">
        <f>ROUND(BD95+SUM(BD96:BD99)+BD102,2)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5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12" t="s">
        <v>82</v>
      </c>
      <c r="E95" s="212"/>
      <c r="F95" s="212"/>
      <c r="G95" s="212"/>
      <c r="H95" s="212"/>
      <c r="I95" s="77"/>
      <c r="J95" s="212" t="s">
        <v>83</v>
      </c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3">
        <f>'02 - Ostatní a vedlejší n...'!J30</f>
        <v>0</v>
      </c>
      <c r="AH95" s="214"/>
      <c r="AI95" s="214"/>
      <c r="AJ95" s="214"/>
      <c r="AK95" s="214"/>
      <c r="AL95" s="214"/>
      <c r="AM95" s="214"/>
      <c r="AN95" s="213">
        <f t="shared" si="0"/>
        <v>0</v>
      </c>
      <c r="AO95" s="214"/>
      <c r="AP95" s="214"/>
      <c r="AQ95" s="78" t="s">
        <v>84</v>
      </c>
      <c r="AR95" s="75"/>
      <c r="AS95" s="79">
        <v>0</v>
      </c>
      <c r="AT95" s="80">
        <f t="shared" si="1"/>
        <v>0</v>
      </c>
      <c r="AU95" s="81">
        <f>'02 - Ostatní a vedlejší n...'!P123</f>
        <v>0</v>
      </c>
      <c r="AV95" s="80">
        <f>'02 - Ostatní a vedlejší n...'!J33</f>
        <v>0</v>
      </c>
      <c r="AW95" s="80">
        <f>'02 - Ostatní a vedlejší n...'!J34</f>
        <v>0</v>
      </c>
      <c r="AX95" s="80">
        <f>'02 - Ostatní a vedlejší n...'!J35</f>
        <v>0</v>
      </c>
      <c r="AY95" s="80">
        <f>'02 - Ostatní a vedlejší n...'!J36</f>
        <v>0</v>
      </c>
      <c r="AZ95" s="80">
        <f>'02 - Ostatní a vedlejší n...'!F33</f>
        <v>0</v>
      </c>
      <c r="BA95" s="80">
        <f>'02 - Ostatní a vedlejší n...'!F34</f>
        <v>0</v>
      </c>
      <c r="BB95" s="80">
        <f>'02 - Ostatní a vedlejší n...'!F35</f>
        <v>0</v>
      </c>
      <c r="BC95" s="80">
        <f>'02 - Ostatní a vedlejší n...'!F36</f>
        <v>0</v>
      </c>
      <c r="BD95" s="82">
        <f>'02 - Ostatní a vedlejší n...'!F37</f>
        <v>0</v>
      </c>
      <c r="BT95" s="83" t="s">
        <v>85</v>
      </c>
      <c r="BV95" s="83" t="s">
        <v>79</v>
      </c>
      <c r="BW95" s="83" t="s">
        <v>86</v>
      </c>
      <c r="BX95" s="83" t="s">
        <v>5</v>
      </c>
      <c r="CL95" s="83" t="s">
        <v>1</v>
      </c>
      <c r="CM95" s="83" t="s">
        <v>87</v>
      </c>
    </row>
    <row r="96" spans="1:91" s="6" customFormat="1" ht="16.5" customHeight="1">
      <c r="A96" s="74" t="s">
        <v>81</v>
      </c>
      <c r="B96" s="75"/>
      <c r="C96" s="76"/>
      <c r="D96" s="212" t="s">
        <v>88</v>
      </c>
      <c r="E96" s="212"/>
      <c r="F96" s="212"/>
      <c r="G96" s="212"/>
      <c r="H96" s="212"/>
      <c r="I96" s="77"/>
      <c r="J96" s="212" t="s">
        <v>89</v>
      </c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3">
        <f>'101 - Místní komunikace'!J30</f>
        <v>0</v>
      </c>
      <c r="AH96" s="214"/>
      <c r="AI96" s="214"/>
      <c r="AJ96" s="214"/>
      <c r="AK96" s="214"/>
      <c r="AL96" s="214"/>
      <c r="AM96" s="214"/>
      <c r="AN96" s="213">
        <f t="shared" si="0"/>
        <v>0</v>
      </c>
      <c r="AO96" s="214"/>
      <c r="AP96" s="214"/>
      <c r="AQ96" s="78" t="s">
        <v>84</v>
      </c>
      <c r="AR96" s="75"/>
      <c r="AS96" s="79">
        <v>0</v>
      </c>
      <c r="AT96" s="80">
        <f t="shared" si="1"/>
        <v>0</v>
      </c>
      <c r="AU96" s="81">
        <f>'101 - Místní komunikace'!P125</f>
        <v>0</v>
      </c>
      <c r="AV96" s="80">
        <f>'101 - Místní komunikace'!J33</f>
        <v>0</v>
      </c>
      <c r="AW96" s="80">
        <f>'101 - Místní komunikace'!J34</f>
        <v>0</v>
      </c>
      <c r="AX96" s="80">
        <f>'101 - Místní komunikace'!J35</f>
        <v>0</v>
      </c>
      <c r="AY96" s="80">
        <f>'101 - Místní komunikace'!J36</f>
        <v>0</v>
      </c>
      <c r="AZ96" s="80">
        <f>'101 - Místní komunikace'!F33</f>
        <v>0</v>
      </c>
      <c r="BA96" s="80">
        <f>'101 - Místní komunikace'!F34</f>
        <v>0</v>
      </c>
      <c r="BB96" s="80">
        <f>'101 - Místní komunikace'!F35</f>
        <v>0</v>
      </c>
      <c r="BC96" s="80">
        <f>'101 - Místní komunikace'!F36</f>
        <v>0</v>
      </c>
      <c r="BD96" s="82">
        <f>'101 - Místní komunikace'!F37</f>
        <v>0</v>
      </c>
      <c r="BT96" s="83" t="s">
        <v>85</v>
      </c>
      <c r="BV96" s="83" t="s">
        <v>79</v>
      </c>
      <c r="BW96" s="83" t="s">
        <v>90</v>
      </c>
      <c r="BX96" s="83" t="s">
        <v>5</v>
      </c>
      <c r="CL96" s="83" t="s">
        <v>91</v>
      </c>
      <c r="CM96" s="83" t="s">
        <v>87</v>
      </c>
    </row>
    <row r="97" spans="1:91" s="6" customFormat="1" ht="16.5" customHeight="1">
      <c r="A97" s="74" t="s">
        <v>81</v>
      </c>
      <c r="B97" s="75"/>
      <c r="C97" s="76"/>
      <c r="D97" s="212" t="s">
        <v>92</v>
      </c>
      <c r="E97" s="212"/>
      <c r="F97" s="212"/>
      <c r="G97" s="212"/>
      <c r="H97" s="212"/>
      <c r="I97" s="77"/>
      <c r="J97" s="212" t="s">
        <v>93</v>
      </c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3">
        <f>'301 - Vodovod'!J30</f>
        <v>0</v>
      </c>
      <c r="AH97" s="214"/>
      <c r="AI97" s="214"/>
      <c r="AJ97" s="214"/>
      <c r="AK97" s="214"/>
      <c r="AL97" s="214"/>
      <c r="AM97" s="214"/>
      <c r="AN97" s="213">
        <f t="shared" si="0"/>
        <v>0</v>
      </c>
      <c r="AO97" s="214"/>
      <c r="AP97" s="214"/>
      <c r="AQ97" s="78" t="s">
        <v>84</v>
      </c>
      <c r="AR97" s="75"/>
      <c r="AS97" s="79">
        <v>0</v>
      </c>
      <c r="AT97" s="80">
        <f t="shared" si="1"/>
        <v>0</v>
      </c>
      <c r="AU97" s="81">
        <f>'301 - Vodovod'!P122</f>
        <v>0</v>
      </c>
      <c r="AV97" s="80">
        <f>'301 - Vodovod'!J33</f>
        <v>0</v>
      </c>
      <c r="AW97" s="80">
        <f>'301 - Vodovod'!J34</f>
        <v>0</v>
      </c>
      <c r="AX97" s="80">
        <f>'301 - Vodovod'!J35</f>
        <v>0</v>
      </c>
      <c r="AY97" s="80">
        <f>'301 - Vodovod'!J36</f>
        <v>0</v>
      </c>
      <c r="AZ97" s="80">
        <f>'301 - Vodovod'!F33</f>
        <v>0</v>
      </c>
      <c r="BA97" s="80">
        <f>'301 - Vodovod'!F34</f>
        <v>0</v>
      </c>
      <c r="BB97" s="80">
        <f>'301 - Vodovod'!F35</f>
        <v>0</v>
      </c>
      <c r="BC97" s="80">
        <f>'301 - Vodovod'!F36</f>
        <v>0</v>
      </c>
      <c r="BD97" s="82">
        <f>'301 - Vodovod'!F37</f>
        <v>0</v>
      </c>
      <c r="BT97" s="83" t="s">
        <v>85</v>
      </c>
      <c r="BV97" s="83" t="s">
        <v>79</v>
      </c>
      <c r="BW97" s="83" t="s">
        <v>94</v>
      </c>
      <c r="BX97" s="83" t="s">
        <v>5</v>
      </c>
      <c r="CL97" s="83" t="s">
        <v>95</v>
      </c>
      <c r="CM97" s="83" t="s">
        <v>87</v>
      </c>
    </row>
    <row r="98" spans="1:91" s="6" customFormat="1" ht="16.5" customHeight="1">
      <c r="A98" s="74" t="s">
        <v>81</v>
      </c>
      <c r="B98" s="75"/>
      <c r="C98" s="76"/>
      <c r="D98" s="212" t="s">
        <v>96</v>
      </c>
      <c r="E98" s="212"/>
      <c r="F98" s="212"/>
      <c r="G98" s="212"/>
      <c r="H98" s="212"/>
      <c r="I98" s="77"/>
      <c r="J98" s="212" t="s">
        <v>97</v>
      </c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3">
        <f>'302 - Dešťová kanalizace'!J30</f>
        <v>0</v>
      </c>
      <c r="AH98" s="214"/>
      <c r="AI98" s="214"/>
      <c r="AJ98" s="214"/>
      <c r="AK98" s="214"/>
      <c r="AL98" s="214"/>
      <c r="AM98" s="214"/>
      <c r="AN98" s="213">
        <f t="shared" si="0"/>
        <v>0</v>
      </c>
      <c r="AO98" s="214"/>
      <c r="AP98" s="214"/>
      <c r="AQ98" s="78" t="s">
        <v>84</v>
      </c>
      <c r="AR98" s="75"/>
      <c r="AS98" s="79">
        <v>0</v>
      </c>
      <c r="AT98" s="80">
        <f t="shared" si="1"/>
        <v>0</v>
      </c>
      <c r="AU98" s="81">
        <f>'302 - Dešťová kanalizace'!P122</f>
        <v>0</v>
      </c>
      <c r="AV98" s="80">
        <f>'302 - Dešťová kanalizace'!J33</f>
        <v>0</v>
      </c>
      <c r="AW98" s="80">
        <f>'302 - Dešťová kanalizace'!J34</f>
        <v>0</v>
      </c>
      <c r="AX98" s="80">
        <f>'302 - Dešťová kanalizace'!J35</f>
        <v>0</v>
      </c>
      <c r="AY98" s="80">
        <f>'302 - Dešťová kanalizace'!J36</f>
        <v>0</v>
      </c>
      <c r="AZ98" s="80">
        <f>'302 - Dešťová kanalizace'!F33</f>
        <v>0</v>
      </c>
      <c r="BA98" s="80">
        <f>'302 - Dešťová kanalizace'!F34</f>
        <v>0</v>
      </c>
      <c r="BB98" s="80">
        <f>'302 - Dešťová kanalizace'!F35</f>
        <v>0</v>
      </c>
      <c r="BC98" s="80">
        <f>'302 - Dešťová kanalizace'!F36</f>
        <v>0</v>
      </c>
      <c r="BD98" s="82">
        <f>'302 - Dešťová kanalizace'!F37</f>
        <v>0</v>
      </c>
      <c r="BT98" s="83" t="s">
        <v>85</v>
      </c>
      <c r="BV98" s="83" t="s">
        <v>79</v>
      </c>
      <c r="BW98" s="83" t="s">
        <v>98</v>
      </c>
      <c r="BX98" s="83" t="s">
        <v>5</v>
      </c>
      <c r="CL98" s="83" t="s">
        <v>1</v>
      </c>
      <c r="CM98" s="83" t="s">
        <v>87</v>
      </c>
    </row>
    <row r="99" spans="1:91" s="6" customFormat="1" ht="16.5" customHeight="1">
      <c r="B99" s="75"/>
      <c r="C99" s="76"/>
      <c r="D99" s="212" t="s">
        <v>99</v>
      </c>
      <c r="E99" s="212"/>
      <c r="F99" s="212"/>
      <c r="G99" s="212"/>
      <c r="H99" s="212"/>
      <c r="I99" s="77"/>
      <c r="J99" s="212" t="s">
        <v>100</v>
      </c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5">
        <f>ROUND(SUM(AG100:AG101),2)</f>
        <v>0</v>
      </c>
      <c r="AH99" s="214"/>
      <c r="AI99" s="214"/>
      <c r="AJ99" s="214"/>
      <c r="AK99" s="214"/>
      <c r="AL99" s="214"/>
      <c r="AM99" s="214"/>
      <c r="AN99" s="213">
        <f t="shared" si="0"/>
        <v>0</v>
      </c>
      <c r="AO99" s="214"/>
      <c r="AP99" s="214"/>
      <c r="AQ99" s="78" t="s">
        <v>84</v>
      </c>
      <c r="AR99" s="75"/>
      <c r="AS99" s="79">
        <f>ROUND(SUM(AS100:AS101),2)</f>
        <v>0</v>
      </c>
      <c r="AT99" s="80">
        <f t="shared" si="1"/>
        <v>0</v>
      </c>
      <c r="AU99" s="81">
        <f>ROUND(SUM(AU100:AU101),5)</f>
        <v>0</v>
      </c>
      <c r="AV99" s="80">
        <f>ROUND(AZ99*L29,2)</f>
        <v>0</v>
      </c>
      <c r="AW99" s="80">
        <f>ROUND(BA99*L30,2)</f>
        <v>0</v>
      </c>
      <c r="AX99" s="80">
        <f>ROUND(BB99*L29,2)</f>
        <v>0</v>
      </c>
      <c r="AY99" s="80">
        <f>ROUND(BC99*L30,2)</f>
        <v>0</v>
      </c>
      <c r="AZ99" s="80">
        <f>ROUND(SUM(AZ100:AZ101),2)</f>
        <v>0</v>
      </c>
      <c r="BA99" s="80">
        <f>ROUND(SUM(BA100:BA101),2)</f>
        <v>0</v>
      </c>
      <c r="BB99" s="80">
        <f>ROUND(SUM(BB100:BB101),2)</f>
        <v>0</v>
      </c>
      <c r="BC99" s="80">
        <f>ROUND(SUM(BC100:BC101),2)</f>
        <v>0</v>
      </c>
      <c r="BD99" s="82">
        <f>ROUND(SUM(BD100:BD101),2)</f>
        <v>0</v>
      </c>
      <c r="BS99" s="83" t="s">
        <v>76</v>
      </c>
      <c r="BT99" s="83" t="s">
        <v>85</v>
      </c>
      <c r="BU99" s="83" t="s">
        <v>78</v>
      </c>
      <c r="BV99" s="83" t="s">
        <v>79</v>
      </c>
      <c r="BW99" s="83" t="s">
        <v>101</v>
      </c>
      <c r="BX99" s="83" t="s">
        <v>5</v>
      </c>
      <c r="CL99" s="83" t="s">
        <v>1</v>
      </c>
      <c r="CM99" s="83" t="s">
        <v>87</v>
      </c>
    </row>
    <row r="100" spans="1:91" s="3" customFormat="1" ht="16.5" customHeight="1">
      <c r="A100" s="74" t="s">
        <v>81</v>
      </c>
      <c r="B100" s="48"/>
      <c r="C100" s="9"/>
      <c r="D100" s="9"/>
      <c r="E100" s="218" t="s">
        <v>102</v>
      </c>
      <c r="F100" s="218"/>
      <c r="G100" s="218"/>
      <c r="H100" s="218"/>
      <c r="I100" s="218"/>
      <c r="J100" s="9"/>
      <c r="K100" s="218" t="s">
        <v>103</v>
      </c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6">
        <f>'303a - Vodovodní přípojky'!J32</f>
        <v>0</v>
      </c>
      <c r="AH100" s="217"/>
      <c r="AI100" s="217"/>
      <c r="AJ100" s="217"/>
      <c r="AK100" s="217"/>
      <c r="AL100" s="217"/>
      <c r="AM100" s="217"/>
      <c r="AN100" s="216">
        <f t="shared" si="0"/>
        <v>0</v>
      </c>
      <c r="AO100" s="217"/>
      <c r="AP100" s="217"/>
      <c r="AQ100" s="84" t="s">
        <v>104</v>
      </c>
      <c r="AR100" s="48"/>
      <c r="AS100" s="85">
        <v>0</v>
      </c>
      <c r="AT100" s="86">
        <f t="shared" si="1"/>
        <v>0</v>
      </c>
      <c r="AU100" s="87">
        <f>'303a - Vodovodní přípojky'!P125</f>
        <v>0</v>
      </c>
      <c r="AV100" s="86">
        <f>'303a - Vodovodní přípojky'!J35</f>
        <v>0</v>
      </c>
      <c r="AW100" s="86">
        <f>'303a - Vodovodní přípojky'!J36</f>
        <v>0</v>
      </c>
      <c r="AX100" s="86">
        <f>'303a - Vodovodní přípojky'!J37</f>
        <v>0</v>
      </c>
      <c r="AY100" s="86">
        <f>'303a - Vodovodní přípojky'!J38</f>
        <v>0</v>
      </c>
      <c r="AZ100" s="86">
        <f>'303a - Vodovodní přípojky'!F35</f>
        <v>0</v>
      </c>
      <c r="BA100" s="86">
        <f>'303a - Vodovodní přípojky'!F36</f>
        <v>0</v>
      </c>
      <c r="BB100" s="86">
        <f>'303a - Vodovodní přípojky'!F37</f>
        <v>0</v>
      </c>
      <c r="BC100" s="86">
        <f>'303a - Vodovodní přípojky'!F38</f>
        <v>0</v>
      </c>
      <c r="BD100" s="88">
        <f>'303a - Vodovodní přípojky'!F39</f>
        <v>0</v>
      </c>
      <c r="BT100" s="25" t="s">
        <v>87</v>
      </c>
      <c r="BV100" s="25" t="s">
        <v>79</v>
      </c>
      <c r="BW100" s="25" t="s">
        <v>105</v>
      </c>
      <c r="BX100" s="25" t="s">
        <v>101</v>
      </c>
      <c r="CL100" s="25" t="s">
        <v>1</v>
      </c>
    </row>
    <row r="101" spans="1:91" s="3" customFormat="1" ht="16.5" customHeight="1">
      <c r="A101" s="74" t="s">
        <v>81</v>
      </c>
      <c r="B101" s="48"/>
      <c r="C101" s="9"/>
      <c r="D101" s="9"/>
      <c r="E101" s="218" t="s">
        <v>106</v>
      </c>
      <c r="F101" s="218"/>
      <c r="G101" s="218"/>
      <c r="H101" s="218"/>
      <c r="I101" s="218"/>
      <c r="J101" s="9"/>
      <c r="K101" s="218" t="s">
        <v>107</v>
      </c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18"/>
      <c r="AD101" s="218"/>
      <c r="AE101" s="218"/>
      <c r="AF101" s="218"/>
      <c r="AG101" s="216">
        <f>'303b - Kanalizační dešťov...'!J32</f>
        <v>0</v>
      </c>
      <c r="AH101" s="217"/>
      <c r="AI101" s="217"/>
      <c r="AJ101" s="217"/>
      <c r="AK101" s="217"/>
      <c r="AL101" s="217"/>
      <c r="AM101" s="217"/>
      <c r="AN101" s="216">
        <f t="shared" si="0"/>
        <v>0</v>
      </c>
      <c r="AO101" s="217"/>
      <c r="AP101" s="217"/>
      <c r="AQ101" s="84" t="s">
        <v>104</v>
      </c>
      <c r="AR101" s="48"/>
      <c r="AS101" s="85">
        <v>0</v>
      </c>
      <c r="AT101" s="86">
        <f t="shared" si="1"/>
        <v>0</v>
      </c>
      <c r="AU101" s="87">
        <f>'303b - Kanalizační dešťov...'!P125</f>
        <v>0</v>
      </c>
      <c r="AV101" s="86">
        <f>'303b - Kanalizační dešťov...'!J35</f>
        <v>0</v>
      </c>
      <c r="AW101" s="86">
        <f>'303b - Kanalizační dešťov...'!J36</f>
        <v>0</v>
      </c>
      <c r="AX101" s="86">
        <f>'303b - Kanalizační dešťov...'!J37</f>
        <v>0</v>
      </c>
      <c r="AY101" s="86">
        <f>'303b - Kanalizační dešťov...'!J38</f>
        <v>0</v>
      </c>
      <c r="AZ101" s="86">
        <f>'303b - Kanalizační dešťov...'!F35</f>
        <v>0</v>
      </c>
      <c r="BA101" s="86">
        <f>'303b - Kanalizační dešťov...'!F36</f>
        <v>0</v>
      </c>
      <c r="BB101" s="86">
        <f>'303b - Kanalizační dešťov...'!F37</f>
        <v>0</v>
      </c>
      <c r="BC101" s="86">
        <f>'303b - Kanalizační dešťov...'!F38</f>
        <v>0</v>
      </c>
      <c r="BD101" s="88">
        <f>'303b - Kanalizační dešťov...'!F39</f>
        <v>0</v>
      </c>
      <c r="BT101" s="25" t="s">
        <v>87</v>
      </c>
      <c r="BV101" s="25" t="s">
        <v>79</v>
      </c>
      <c r="BW101" s="25" t="s">
        <v>108</v>
      </c>
      <c r="BX101" s="25" t="s">
        <v>101</v>
      </c>
      <c r="CL101" s="25" t="s">
        <v>1</v>
      </c>
    </row>
    <row r="102" spans="1:91" s="6" customFormat="1" ht="16.5" customHeight="1">
      <c r="A102" s="74" t="s">
        <v>81</v>
      </c>
      <c r="B102" s="75"/>
      <c r="C102" s="76"/>
      <c r="D102" s="212" t="s">
        <v>109</v>
      </c>
      <c r="E102" s="212"/>
      <c r="F102" s="212"/>
      <c r="G102" s="212"/>
      <c r="H102" s="212"/>
      <c r="I102" s="77"/>
      <c r="J102" s="212" t="s">
        <v>110</v>
      </c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3">
        <f>'401 - Veřejné osvětlení'!J30</f>
        <v>0</v>
      </c>
      <c r="AH102" s="214"/>
      <c r="AI102" s="214"/>
      <c r="AJ102" s="214"/>
      <c r="AK102" s="214"/>
      <c r="AL102" s="214"/>
      <c r="AM102" s="214"/>
      <c r="AN102" s="213">
        <f t="shared" si="0"/>
        <v>0</v>
      </c>
      <c r="AO102" s="214"/>
      <c r="AP102" s="214"/>
      <c r="AQ102" s="78" t="s">
        <v>84</v>
      </c>
      <c r="AR102" s="75"/>
      <c r="AS102" s="89">
        <v>0</v>
      </c>
      <c r="AT102" s="90">
        <f t="shared" si="1"/>
        <v>0</v>
      </c>
      <c r="AU102" s="91">
        <f>'401 - Veřejné osvětlení'!P124</f>
        <v>0</v>
      </c>
      <c r="AV102" s="90">
        <f>'401 - Veřejné osvětlení'!J33</f>
        <v>0</v>
      </c>
      <c r="AW102" s="90">
        <f>'401 - Veřejné osvětlení'!J34</f>
        <v>0</v>
      </c>
      <c r="AX102" s="90">
        <f>'401 - Veřejné osvětlení'!J35</f>
        <v>0</v>
      </c>
      <c r="AY102" s="90">
        <f>'401 - Veřejné osvětlení'!J36</f>
        <v>0</v>
      </c>
      <c r="AZ102" s="90">
        <f>'401 - Veřejné osvětlení'!F33</f>
        <v>0</v>
      </c>
      <c r="BA102" s="90">
        <f>'401 - Veřejné osvětlení'!F34</f>
        <v>0</v>
      </c>
      <c r="BB102" s="90">
        <f>'401 - Veřejné osvětlení'!F35</f>
        <v>0</v>
      </c>
      <c r="BC102" s="90">
        <f>'401 - Veřejné osvětlení'!F36</f>
        <v>0</v>
      </c>
      <c r="BD102" s="92">
        <f>'401 - Veřejné osvětlení'!F37</f>
        <v>0</v>
      </c>
      <c r="BT102" s="83" t="s">
        <v>85</v>
      </c>
      <c r="BV102" s="83" t="s">
        <v>79</v>
      </c>
      <c r="BW102" s="83" t="s">
        <v>111</v>
      </c>
      <c r="BX102" s="83" t="s">
        <v>5</v>
      </c>
      <c r="CL102" s="83" t="s">
        <v>1</v>
      </c>
      <c r="CM102" s="83" t="s">
        <v>87</v>
      </c>
    </row>
    <row r="103" spans="1:91" s="1" customFormat="1" ht="30" customHeight="1">
      <c r="B103" s="32"/>
      <c r="AR103" s="32"/>
    </row>
    <row r="104" spans="1:91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32"/>
    </row>
  </sheetData>
  <sheetProtection algorithmName="SHA-512" hashValue="z8FAE8rwhShmf9ffIcPICkKwvPONA6x/U4e0WTyI7YyH6LyStKUlkLSYd/H1zmfXuW3KlUjSnsCuKxfnLUWMaw==" saltValue="3dcemFhJPRBgDf1ogKXM85cITu9Nb25/fIR2tuKJqF5d2Q+Cwy74D5Oz3Wv7xqYlhezt8i/Pn/JXrb4YetNL5g==" spinCount="100000" sheet="1" objects="1" scenarios="1" formatColumns="0" formatRows="0"/>
  <mergeCells count="70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2:AP102"/>
    <mergeCell ref="AG102:AM102"/>
    <mergeCell ref="D102:H102"/>
    <mergeCell ref="J102:AF102"/>
    <mergeCell ref="AG94:AM94"/>
    <mergeCell ref="AN94:AP94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2 - Ostatní a vedlejší n...'!C2" display="/" xr:uid="{00000000-0004-0000-0000-000000000000}"/>
    <hyperlink ref="A96" location="'101 - Místní komunikace'!C2" display="/" xr:uid="{00000000-0004-0000-0000-000001000000}"/>
    <hyperlink ref="A97" location="'301 - Vodovod'!C2" display="/" xr:uid="{00000000-0004-0000-0000-000002000000}"/>
    <hyperlink ref="A98" location="'302 - Dešťová kanalizace'!C2" display="/" xr:uid="{00000000-0004-0000-0000-000003000000}"/>
    <hyperlink ref="A100" location="'303a - Vodovodní přípojky'!C2" display="/" xr:uid="{00000000-0004-0000-0000-000004000000}"/>
    <hyperlink ref="A101" location="'303b - Kanalizační dešťov...'!C2" display="/" xr:uid="{00000000-0004-0000-0000-000005000000}"/>
    <hyperlink ref="A102" location="'401 - Veřejné osvětlení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s="1" customFormat="1" ht="12" customHeight="1">
      <c r="B8" s="32"/>
      <c r="D8" s="27" t="s">
        <v>113</v>
      </c>
      <c r="L8" s="32"/>
    </row>
    <row r="9" spans="2:46" s="1" customFormat="1" ht="16.5" customHeight="1">
      <c r="B9" s="32"/>
      <c r="E9" s="198" t="s">
        <v>114</v>
      </c>
      <c r="F9" s="242"/>
      <c r="G9" s="242"/>
      <c r="H9" s="242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24. 3. 2025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24"/>
      <c r="G18" s="224"/>
      <c r="H18" s="22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94"/>
      <c r="E27" s="229" t="s">
        <v>1</v>
      </c>
      <c r="F27" s="229"/>
      <c r="G27" s="229"/>
      <c r="H27" s="229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ROUND(J123,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ROUND((SUM(BE123:BE179)),  2)</f>
        <v>0</v>
      </c>
      <c r="I33" s="96">
        <v>0.21</v>
      </c>
      <c r="J33" s="86">
        <f>ROUND(((SUM(BE123:BE179))*I33),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ROUND((SUM(BF123:BF179)),  2)</f>
        <v>0</v>
      </c>
      <c r="I34" s="96">
        <v>0.15</v>
      </c>
      <c r="J34" s="86">
        <f>ROUND(((SUM(BF123:BF179))*I34),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ROUND((SUM(BG123:BG179)),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ROUND((SUM(BH123:BH179)),  2)</f>
        <v>0</v>
      </c>
      <c r="I36" s="96">
        <v>0.15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ROUND((SUM(BI123:BI179)),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115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47" s="1" customFormat="1" ht="12" customHeight="1">
      <c r="B86" s="32"/>
      <c r="C86" s="27" t="s">
        <v>113</v>
      </c>
      <c r="L86" s="32"/>
    </row>
    <row r="87" spans="2:47" s="1" customFormat="1" ht="16.5" customHeight="1">
      <c r="B87" s="32"/>
      <c r="E87" s="198" t="str">
        <f>E9</f>
        <v>02 - Ostatní a vedlejší náklady</v>
      </c>
      <c r="F87" s="242"/>
      <c r="G87" s="242"/>
      <c r="H87" s="24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24. 3. 2025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116</v>
      </c>
      <c r="D94" s="97"/>
      <c r="E94" s="97"/>
      <c r="F94" s="97"/>
      <c r="G94" s="97"/>
      <c r="H94" s="97"/>
      <c r="I94" s="97"/>
      <c r="J94" s="106" t="s">
        <v>117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118</v>
      </c>
      <c r="J96" s="66">
        <f>J123</f>
        <v>0</v>
      </c>
      <c r="L96" s="32"/>
      <c r="AU96" s="17" t="s">
        <v>119</v>
      </c>
    </row>
    <row r="97" spans="2:12" s="8" customFormat="1" ht="24.95" customHeight="1">
      <c r="B97" s="108"/>
      <c r="D97" s="109" t="s">
        <v>120</v>
      </c>
      <c r="E97" s="110"/>
      <c r="F97" s="110"/>
      <c r="G97" s="110"/>
      <c r="H97" s="110"/>
      <c r="I97" s="110"/>
      <c r="J97" s="111">
        <f>J124</f>
        <v>0</v>
      </c>
      <c r="L97" s="108"/>
    </row>
    <row r="98" spans="2:12" s="8" customFormat="1" ht="24.95" customHeight="1">
      <c r="B98" s="108"/>
      <c r="D98" s="109" t="s">
        <v>121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899999999999999" customHeight="1">
      <c r="B99" s="112"/>
      <c r="D99" s="113" t="s">
        <v>122</v>
      </c>
      <c r="E99" s="114"/>
      <c r="F99" s="114"/>
      <c r="G99" s="114"/>
      <c r="H99" s="114"/>
      <c r="I99" s="114"/>
      <c r="J99" s="115">
        <f>J126</f>
        <v>0</v>
      </c>
      <c r="L99" s="112"/>
    </row>
    <row r="100" spans="2:12" s="9" customFormat="1" ht="19.899999999999999" customHeight="1">
      <c r="B100" s="112"/>
      <c r="D100" s="113" t="s">
        <v>123</v>
      </c>
      <c r="E100" s="114"/>
      <c r="F100" s="114"/>
      <c r="G100" s="114"/>
      <c r="H100" s="114"/>
      <c r="I100" s="114"/>
      <c r="J100" s="115">
        <f>J147</f>
        <v>0</v>
      </c>
      <c r="L100" s="112"/>
    </row>
    <row r="101" spans="2:12" s="9" customFormat="1" ht="19.899999999999999" customHeight="1">
      <c r="B101" s="112"/>
      <c r="D101" s="113" t="s">
        <v>124</v>
      </c>
      <c r="E101" s="114"/>
      <c r="F101" s="114"/>
      <c r="G101" s="114"/>
      <c r="H101" s="114"/>
      <c r="I101" s="114"/>
      <c r="J101" s="115">
        <f>J158</f>
        <v>0</v>
      </c>
      <c r="L101" s="112"/>
    </row>
    <row r="102" spans="2:12" s="9" customFormat="1" ht="19.899999999999999" customHeight="1">
      <c r="B102" s="112"/>
      <c r="D102" s="113" t="s">
        <v>125</v>
      </c>
      <c r="E102" s="114"/>
      <c r="F102" s="114"/>
      <c r="G102" s="114"/>
      <c r="H102" s="114"/>
      <c r="I102" s="114"/>
      <c r="J102" s="115">
        <f>J174</f>
        <v>0</v>
      </c>
      <c r="L102" s="112"/>
    </row>
    <row r="103" spans="2:12" s="9" customFormat="1" ht="19.899999999999999" customHeight="1">
      <c r="B103" s="112"/>
      <c r="D103" s="113" t="s">
        <v>126</v>
      </c>
      <c r="E103" s="114"/>
      <c r="F103" s="114"/>
      <c r="G103" s="114"/>
      <c r="H103" s="114"/>
      <c r="I103" s="114"/>
      <c r="J103" s="115">
        <f>J177</f>
        <v>0</v>
      </c>
      <c r="L103" s="112"/>
    </row>
    <row r="104" spans="2:12" s="1" customFormat="1" ht="21.75" customHeight="1">
      <c r="B104" s="32"/>
      <c r="L104" s="32"/>
    </row>
    <row r="105" spans="2:12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5" customHeight="1">
      <c r="B110" s="32"/>
      <c r="C110" s="21" t="s">
        <v>127</v>
      </c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0" t="str">
        <f>E7</f>
        <v>Stavební úpravy MK ul. Nádražní v Třeboni</v>
      </c>
      <c r="F113" s="241"/>
      <c r="G113" s="241"/>
      <c r="H113" s="241"/>
      <c r="L113" s="32"/>
    </row>
    <row r="114" spans="2:65" s="1" customFormat="1" ht="12" customHeight="1">
      <c r="B114" s="32"/>
      <c r="C114" s="27" t="s">
        <v>113</v>
      </c>
      <c r="L114" s="32"/>
    </row>
    <row r="115" spans="2:65" s="1" customFormat="1" ht="16.5" customHeight="1">
      <c r="B115" s="32"/>
      <c r="E115" s="198" t="str">
        <f>E9</f>
        <v>02 - Ostatní a vedlejší náklady</v>
      </c>
      <c r="F115" s="242"/>
      <c r="G115" s="242"/>
      <c r="H115" s="242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Třeboň</v>
      </c>
      <c r="I117" s="27" t="s">
        <v>22</v>
      </c>
      <c r="J117" s="52" t="str">
        <f>IF(J12="","",J12)</f>
        <v>24. 3. 2025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24</v>
      </c>
      <c r="F119" s="25" t="str">
        <f>E15</f>
        <v>Město Třeboň</v>
      </c>
      <c r="I119" s="27" t="s">
        <v>30</v>
      </c>
      <c r="J119" s="30" t="str">
        <f>E21</f>
        <v>WAY project s.r.o.</v>
      </c>
      <c r="L119" s="32"/>
    </row>
    <row r="120" spans="2:65" s="1" customFormat="1" ht="15.2" customHeight="1">
      <c r="B120" s="32"/>
      <c r="C120" s="27" t="s">
        <v>28</v>
      </c>
      <c r="F120" s="25" t="str">
        <f>IF(E18="","",E18)</f>
        <v>Vyplň údaj</v>
      </c>
      <c r="I120" s="27" t="s">
        <v>34</v>
      </c>
      <c r="J120" s="30" t="str">
        <f>E24</f>
        <v xml:space="preserve"> 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6"/>
      <c r="C122" s="117" t="s">
        <v>128</v>
      </c>
      <c r="D122" s="118" t="s">
        <v>62</v>
      </c>
      <c r="E122" s="118" t="s">
        <v>58</v>
      </c>
      <c r="F122" s="118" t="s">
        <v>59</v>
      </c>
      <c r="G122" s="118" t="s">
        <v>129</v>
      </c>
      <c r="H122" s="118" t="s">
        <v>130</v>
      </c>
      <c r="I122" s="118" t="s">
        <v>131</v>
      </c>
      <c r="J122" s="118" t="s">
        <v>117</v>
      </c>
      <c r="K122" s="119" t="s">
        <v>132</v>
      </c>
      <c r="L122" s="116"/>
      <c r="M122" s="59" t="s">
        <v>1</v>
      </c>
      <c r="N122" s="60" t="s">
        <v>41</v>
      </c>
      <c r="O122" s="60" t="s">
        <v>133</v>
      </c>
      <c r="P122" s="60" t="s">
        <v>134</v>
      </c>
      <c r="Q122" s="60" t="s">
        <v>135</v>
      </c>
      <c r="R122" s="60" t="s">
        <v>136</v>
      </c>
      <c r="S122" s="60" t="s">
        <v>137</v>
      </c>
      <c r="T122" s="61" t="s">
        <v>138</v>
      </c>
    </row>
    <row r="123" spans="2:65" s="1" customFormat="1" ht="22.9" customHeight="1">
      <c r="B123" s="32"/>
      <c r="C123" s="64" t="s">
        <v>139</v>
      </c>
      <c r="J123" s="120">
        <f>BK123</f>
        <v>0</v>
      </c>
      <c r="L123" s="32"/>
      <c r="M123" s="62"/>
      <c r="N123" s="53"/>
      <c r="O123" s="53"/>
      <c r="P123" s="121">
        <f>P124+P125</f>
        <v>0</v>
      </c>
      <c r="Q123" s="53"/>
      <c r="R123" s="121">
        <f>R124+R125</f>
        <v>0</v>
      </c>
      <c r="S123" s="53"/>
      <c r="T123" s="122">
        <f>T124+T125</f>
        <v>0</v>
      </c>
      <c r="AT123" s="17" t="s">
        <v>76</v>
      </c>
      <c r="AU123" s="17" t="s">
        <v>119</v>
      </c>
      <c r="BK123" s="123">
        <f>BK124+BK125</f>
        <v>0</v>
      </c>
    </row>
    <row r="124" spans="2:65" s="11" customFormat="1" ht="25.9" customHeight="1">
      <c r="B124" s="124"/>
      <c r="D124" s="125" t="s">
        <v>76</v>
      </c>
      <c r="E124" s="126" t="s">
        <v>140</v>
      </c>
      <c r="F124" s="126" t="s">
        <v>141</v>
      </c>
      <c r="I124" s="127"/>
      <c r="J124" s="128">
        <f>BK124</f>
        <v>0</v>
      </c>
      <c r="L124" s="124"/>
      <c r="M124" s="129"/>
      <c r="P124" s="130">
        <v>0</v>
      </c>
      <c r="R124" s="130">
        <v>0</v>
      </c>
      <c r="T124" s="131">
        <v>0</v>
      </c>
      <c r="AR124" s="125" t="s">
        <v>142</v>
      </c>
      <c r="AT124" s="132" t="s">
        <v>76</v>
      </c>
      <c r="AU124" s="132" t="s">
        <v>77</v>
      </c>
      <c r="AY124" s="125" t="s">
        <v>143</v>
      </c>
      <c r="BK124" s="133">
        <v>0</v>
      </c>
    </row>
    <row r="125" spans="2:65" s="11" customFormat="1" ht="25.9" customHeight="1">
      <c r="B125" s="124"/>
      <c r="D125" s="125" t="s">
        <v>76</v>
      </c>
      <c r="E125" s="126" t="s">
        <v>144</v>
      </c>
      <c r="F125" s="126" t="s">
        <v>145</v>
      </c>
      <c r="I125" s="127"/>
      <c r="J125" s="128">
        <f>BK125</f>
        <v>0</v>
      </c>
      <c r="L125" s="124"/>
      <c r="M125" s="129"/>
      <c r="P125" s="130">
        <f>P126+P147+P158+P174+P177</f>
        <v>0</v>
      </c>
      <c r="R125" s="130">
        <f>R126+R147+R158+R174+R177</f>
        <v>0</v>
      </c>
      <c r="T125" s="131">
        <f>T126+T147+T158+T174+T177</f>
        <v>0</v>
      </c>
      <c r="AR125" s="125" t="s">
        <v>146</v>
      </c>
      <c r="AT125" s="132" t="s">
        <v>76</v>
      </c>
      <c r="AU125" s="132" t="s">
        <v>77</v>
      </c>
      <c r="AY125" s="125" t="s">
        <v>143</v>
      </c>
      <c r="BK125" s="133">
        <f>BK126+BK147+BK158+BK174+BK177</f>
        <v>0</v>
      </c>
    </row>
    <row r="126" spans="2:65" s="11" customFormat="1" ht="22.9" customHeight="1">
      <c r="B126" s="124"/>
      <c r="D126" s="125" t="s">
        <v>76</v>
      </c>
      <c r="E126" s="134" t="s">
        <v>147</v>
      </c>
      <c r="F126" s="134" t="s">
        <v>148</v>
      </c>
      <c r="I126" s="127"/>
      <c r="J126" s="135">
        <f>BK126</f>
        <v>0</v>
      </c>
      <c r="L126" s="124"/>
      <c r="M126" s="129"/>
      <c r="P126" s="130">
        <f>SUM(P127:P146)</f>
        <v>0</v>
      </c>
      <c r="R126" s="130">
        <f>SUM(R127:R146)</f>
        <v>0</v>
      </c>
      <c r="T126" s="131">
        <f>SUM(T127:T146)</f>
        <v>0</v>
      </c>
      <c r="AR126" s="125" t="s">
        <v>146</v>
      </c>
      <c r="AT126" s="132" t="s">
        <v>76</v>
      </c>
      <c r="AU126" s="132" t="s">
        <v>85</v>
      </c>
      <c r="AY126" s="125" t="s">
        <v>143</v>
      </c>
      <c r="BK126" s="133">
        <f>SUM(BK127:BK146)</f>
        <v>0</v>
      </c>
    </row>
    <row r="127" spans="2:65" s="1" customFormat="1" ht="16.5" customHeight="1">
      <c r="B127" s="32"/>
      <c r="C127" s="136" t="s">
        <v>85</v>
      </c>
      <c r="D127" s="136" t="s">
        <v>149</v>
      </c>
      <c r="E127" s="137" t="s">
        <v>150</v>
      </c>
      <c r="F127" s="138" t="s">
        <v>151</v>
      </c>
      <c r="G127" s="139" t="s">
        <v>152</v>
      </c>
      <c r="H127" s="140">
        <v>1</v>
      </c>
      <c r="I127" s="141"/>
      <c r="J127" s="142">
        <f>ROUND(I127*H127,2)</f>
        <v>0</v>
      </c>
      <c r="K127" s="138" t="s">
        <v>153</v>
      </c>
      <c r="L127" s="32"/>
      <c r="M127" s="143" t="s">
        <v>1</v>
      </c>
      <c r="N127" s="144" t="s">
        <v>42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154</v>
      </c>
      <c r="AT127" s="147" t="s">
        <v>149</v>
      </c>
      <c r="AU127" s="147" t="s">
        <v>87</v>
      </c>
      <c r="AY127" s="17" t="s">
        <v>143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85</v>
      </c>
      <c r="BK127" s="148">
        <f>ROUND(I127*H127,2)</f>
        <v>0</v>
      </c>
      <c r="BL127" s="17" t="s">
        <v>154</v>
      </c>
      <c r="BM127" s="147" t="s">
        <v>155</v>
      </c>
    </row>
    <row r="128" spans="2:65" s="12" customFormat="1" ht="11.25">
      <c r="B128" s="149"/>
      <c r="D128" s="150" t="s">
        <v>156</v>
      </c>
      <c r="E128" s="151" t="s">
        <v>1</v>
      </c>
      <c r="F128" s="152" t="s">
        <v>157</v>
      </c>
      <c r="H128" s="151" t="s">
        <v>1</v>
      </c>
      <c r="I128" s="153"/>
      <c r="L128" s="149"/>
      <c r="M128" s="154"/>
      <c r="T128" s="155"/>
      <c r="AT128" s="151" t="s">
        <v>156</v>
      </c>
      <c r="AU128" s="151" t="s">
        <v>87</v>
      </c>
      <c r="AV128" s="12" t="s">
        <v>85</v>
      </c>
      <c r="AW128" s="12" t="s">
        <v>33</v>
      </c>
      <c r="AX128" s="12" t="s">
        <v>77</v>
      </c>
      <c r="AY128" s="151" t="s">
        <v>143</v>
      </c>
    </row>
    <row r="129" spans="2:65" s="13" customFormat="1" ht="11.25">
      <c r="B129" s="156"/>
      <c r="D129" s="150" t="s">
        <v>156</v>
      </c>
      <c r="E129" s="157" t="s">
        <v>1</v>
      </c>
      <c r="F129" s="158" t="s">
        <v>158</v>
      </c>
      <c r="H129" s="159">
        <v>1</v>
      </c>
      <c r="I129" s="160"/>
      <c r="L129" s="156"/>
      <c r="M129" s="161"/>
      <c r="T129" s="162"/>
      <c r="AT129" s="157" t="s">
        <v>156</v>
      </c>
      <c r="AU129" s="157" t="s">
        <v>87</v>
      </c>
      <c r="AV129" s="13" t="s">
        <v>87</v>
      </c>
      <c r="AW129" s="13" t="s">
        <v>33</v>
      </c>
      <c r="AX129" s="13" t="s">
        <v>85</v>
      </c>
      <c r="AY129" s="157" t="s">
        <v>143</v>
      </c>
    </row>
    <row r="130" spans="2:65" s="1" customFormat="1" ht="16.5" customHeight="1">
      <c r="B130" s="32"/>
      <c r="C130" s="136" t="s">
        <v>87</v>
      </c>
      <c r="D130" s="136" t="s">
        <v>149</v>
      </c>
      <c r="E130" s="137" t="s">
        <v>159</v>
      </c>
      <c r="F130" s="138" t="s">
        <v>160</v>
      </c>
      <c r="G130" s="139" t="s">
        <v>152</v>
      </c>
      <c r="H130" s="140">
        <v>1</v>
      </c>
      <c r="I130" s="141"/>
      <c r="J130" s="142">
        <f>ROUND(I130*H130,2)</f>
        <v>0</v>
      </c>
      <c r="K130" s="138" t="s">
        <v>153</v>
      </c>
      <c r="L130" s="32"/>
      <c r="M130" s="143" t="s">
        <v>1</v>
      </c>
      <c r="N130" s="144" t="s">
        <v>42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154</v>
      </c>
      <c r="AT130" s="147" t="s">
        <v>149</v>
      </c>
      <c r="AU130" s="147" t="s">
        <v>87</v>
      </c>
      <c r="AY130" s="17" t="s">
        <v>143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85</v>
      </c>
      <c r="BK130" s="148">
        <f>ROUND(I130*H130,2)</f>
        <v>0</v>
      </c>
      <c r="BL130" s="17" t="s">
        <v>154</v>
      </c>
      <c r="BM130" s="147" t="s">
        <v>161</v>
      </c>
    </row>
    <row r="131" spans="2:65" s="12" customFormat="1" ht="11.25">
      <c r="B131" s="149"/>
      <c r="D131" s="150" t="s">
        <v>156</v>
      </c>
      <c r="E131" s="151" t="s">
        <v>1</v>
      </c>
      <c r="F131" s="152" t="s">
        <v>162</v>
      </c>
      <c r="H131" s="151" t="s">
        <v>1</v>
      </c>
      <c r="I131" s="153"/>
      <c r="L131" s="149"/>
      <c r="M131" s="154"/>
      <c r="T131" s="155"/>
      <c r="AT131" s="151" t="s">
        <v>156</v>
      </c>
      <c r="AU131" s="151" t="s">
        <v>87</v>
      </c>
      <c r="AV131" s="12" t="s">
        <v>85</v>
      </c>
      <c r="AW131" s="12" t="s">
        <v>33</v>
      </c>
      <c r="AX131" s="12" t="s">
        <v>77</v>
      </c>
      <c r="AY131" s="151" t="s">
        <v>143</v>
      </c>
    </row>
    <row r="132" spans="2:65" s="12" customFormat="1" ht="11.25">
      <c r="B132" s="149"/>
      <c r="D132" s="150" t="s">
        <v>156</v>
      </c>
      <c r="E132" s="151" t="s">
        <v>1</v>
      </c>
      <c r="F132" s="152" t="s">
        <v>163</v>
      </c>
      <c r="H132" s="151" t="s">
        <v>1</v>
      </c>
      <c r="I132" s="153"/>
      <c r="L132" s="149"/>
      <c r="M132" s="154"/>
      <c r="T132" s="155"/>
      <c r="AT132" s="151" t="s">
        <v>156</v>
      </c>
      <c r="AU132" s="151" t="s">
        <v>87</v>
      </c>
      <c r="AV132" s="12" t="s">
        <v>85</v>
      </c>
      <c r="AW132" s="12" t="s">
        <v>33</v>
      </c>
      <c r="AX132" s="12" t="s">
        <v>77</v>
      </c>
      <c r="AY132" s="151" t="s">
        <v>143</v>
      </c>
    </row>
    <row r="133" spans="2:65" s="13" customFormat="1" ht="11.25">
      <c r="B133" s="156"/>
      <c r="D133" s="150" t="s">
        <v>156</v>
      </c>
      <c r="E133" s="157" t="s">
        <v>1</v>
      </c>
      <c r="F133" s="158" t="s">
        <v>158</v>
      </c>
      <c r="H133" s="159">
        <v>1</v>
      </c>
      <c r="I133" s="160"/>
      <c r="L133" s="156"/>
      <c r="M133" s="161"/>
      <c r="T133" s="162"/>
      <c r="AT133" s="157" t="s">
        <v>156</v>
      </c>
      <c r="AU133" s="157" t="s">
        <v>87</v>
      </c>
      <c r="AV133" s="13" t="s">
        <v>87</v>
      </c>
      <c r="AW133" s="13" t="s">
        <v>33</v>
      </c>
      <c r="AX133" s="13" t="s">
        <v>85</v>
      </c>
      <c r="AY133" s="157" t="s">
        <v>143</v>
      </c>
    </row>
    <row r="134" spans="2:65" s="1" customFormat="1" ht="16.5" customHeight="1">
      <c r="B134" s="32"/>
      <c r="C134" s="136" t="s">
        <v>164</v>
      </c>
      <c r="D134" s="136" t="s">
        <v>149</v>
      </c>
      <c r="E134" s="137" t="s">
        <v>165</v>
      </c>
      <c r="F134" s="138" t="s">
        <v>166</v>
      </c>
      <c r="G134" s="139" t="s">
        <v>152</v>
      </c>
      <c r="H134" s="140">
        <v>1</v>
      </c>
      <c r="I134" s="141"/>
      <c r="J134" s="142">
        <f>ROUND(I134*H134,2)</f>
        <v>0</v>
      </c>
      <c r="K134" s="138" t="s">
        <v>153</v>
      </c>
      <c r="L134" s="32"/>
      <c r="M134" s="143" t="s">
        <v>1</v>
      </c>
      <c r="N134" s="144" t="s">
        <v>42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154</v>
      </c>
      <c r="AT134" s="147" t="s">
        <v>149</v>
      </c>
      <c r="AU134" s="147" t="s">
        <v>87</v>
      </c>
      <c r="AY134" s="17" t="s">
        <v>143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7" t="s">
        <v>85</v>
      </c>
      <c r="BK134" s="148">
        <f>ROUND(I134*H134,2)</f>
        <v>0</v>
      </c>
      <c r="BL134" s="17" t="s">
        <v>154</v>
      </c>
      <c r="BM134" s="147" t="s">
        <v>167</v>
      </c>
    </row>
    <row r="135" spans="2:65" s="12" customFormat="1" ht="11.25">
      <c r="B135" s="149"/>
      <c r="D135" s="150" t="s">
        <v>156</v>
      </c>
      <c r="E135" s="151" t="s">
        <v>1</v>
      </c>
      <c r="F135" s="152" t="s">
        <v>168</v>
      </c>
      <c r="H135" s="151" t="s">
        <v>1</v>
      </c>
      <c r="I135" s="153"/>
      <c r="L135" s="149"/>
      <c r="M135" s="154"/>
      <c r="T135" s="155"/>
      <c r="AT135" s="151" t="s">
        <v>156</v>
      </c>
      <c r="AU135" s="151" t="s">
        <v>87</v>
      </c>
      <c r="AV135" s="12" t="s">
        <v>85</v>
      </c>
      <c r="AW135" s="12" t="s">
        <v>33</v>
      </c>
      <c r="AX135" s="12" t="s">
        <v>77</v>
      </c>
      <c r="AY135" s="151" t="s">
        <v>143</v>
      </c>
    </row>
    <row r="136" spans="2:65" s="13" customFormat="1" ht="11.25">
      <c r="B136" s="156"/>
      <c r="D136" s="150" t="s">
        <v>156</v>
      </c>
      <c r="E136" s="157" t="s">
        <v>1</v>
      </c>
      <c r="F136" s="158" t="s">
        <v>169</v>
      </c>
      <c r="H136" s="159">
        <v>1</v>
      </c>
      <c r="I136" s="160"/>
      <c r="L136" s="156"/>
      <c r="M136" s="161"/>
      <c r="T136" s="162"/>
      <c r="AT136" s="157" t="s">
        <v>156</v>
      </c>
      <c r="AU136" s="157" t="s">
        <v>87</v>
      </c>
      <c r="AV136" s="13" t="s">
        <v>87</v>
      </c>
      <c r="AW136" s="13" t="s">
        <v>33</v>
      </c>
      <c r="AX136" s="13" t="s">
        <v>85</v>
      </c>
      <c r="AY136" s="157" t="s">
        <v>143</v>
      </c>
    </row>
    <row r="137" spans="2:65" s="1" customFormat="1" ht="16.5" customHeight="1">
      <c r="B137" s="32"/>
      <c r="C137" s="136" t="s">
        <v>142</v>
      </c>
      <c r="D137" s="136" t="s">
        <v>149</v>
      </c>
      <c r="E137" s="137" t="s">
        <v>170</v>
      </c>
      <c r="F137" s="138" t="s">
        <v>171</v>
      </c>
      <c r="G137" s="139" t="s">
        <v>152</v>
      </c>
      <c r="H137" s="140">
        <v>1</v>
      </c>
      <c r="I137" s="141"/>
      <c r="J137" s="142">
        <f>ROUND(I137*H137,2)</f>
        <v>0</v>
      </c>
      <c r="K137" s="138" t="s">
        <v>153</v>
      </c>
      <c r="L137" s="32"/>
      <c r="M137" s="143" t="s">
        <v>1</v>
      </c>
      <c r="N137" s="144" t="s">
        <v>42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154</v>
      </c>
      <c r="AT137" s="147" t="s">
        <v>149</v>
      </c>
      <c r="AU137" s="147" t="s">
        <v>87</v>
      </c>
      <c r="AY137" s="17" t="s">
        <v>143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85</v>
      </c>
      <c r="BK137" s="148">
        <f>ROUND(I137*H137,2)</f>
        <v>0</v>
      </c>
      <c r="BL137" s="17" t="s">
        <v>154</v>
      </c>
      <c r="BM137" s="147" t="s">
        <v>172</v>
      </c>
    </row>
    <row r="138" spans="2:65" s="12" customFormat="1" ht="11.25">
      <c r="B138" s="149"/>
      <c r="D138" s="150" t="s">
        <v>156</v>
      </c>
      <c r="E138" s="151" t="s">
        <v>1</v>
      </c>
      <c r="F138" s="152" t="s">
        <v>173</v>
      </c>
      <c r="H138" s="151" t="s">
        <v>1</v>
      </c>
      <c r="I138" s="153"/>
      <c r="L138" s="149"/>
      <c r="M138" s="154"/>
      <c r="T138" s="155"/>
      <c r="AT138" s="151" t="s">
        <v>156</v>
      </c>
      <c r="AU138" s="151" t="s">
        <v>87</v>
      </c>
      <c r="AV138" s="12" t="s">
        <v>85</v>
      </c>
      <c r="AW138" s="12" t="s">
        <v>33</v>
      </c>
      <c r="AX138" s="12" t="s">
        <v>77</v>
      </c>
      <c r="AY138" s="151" t="s">
        <v>143</v>
      </c>
    </row>
    <row r="139" spans="2:65" s="12" customFormat="1" ht="11.25">
      <c r="B139" s="149"/>
      <c r="D139" s="150" t="s">
        <v>156</v>
      </c>
      <c r="E139" s="151" t="s">
        <v>1</v>
      </c>
      <c r="F139" s="152" t="s">
        <v>174</v>
      </c>
      <c r="H139" s="151" t="s">
        <v>1</v>
      </c>
      <c r="I139" s="153"/>
      <c r="L139" s="149"/>
      <c r="M139" s="154"/>
      <c r="T139" s="155"/>
      <c r="AT139" s="151" t="s">
        <v>156</v>
      </c>
      <c r="AU139" s="151" t="s">
        <v>87</v>
      </c>
      <c r="AV139" s="12" t="s">
        <v>85</v>
      </c>
      <c r="AW139" s="12" t="s">
        <v>33</v>
      </c>
      <c r="AX139" s="12" t="s">
        <v>77</v>
      </c>
      <c r="AY139" s="151" t="s">
        <v>143</v>
      </c>
    </row>
    <row r="140" spans="2:65" s="13" customFormat="1" ht="11.25">
      <c r="B140" s="156"/>
      <c r="D140" s="150" t="s">
        <v>156</v>
      </c>
      <c r="E140" s="157" t="s">
        <v>1</v>
      </c>
      <c r="F140" s="158" t="s">
        <v>175</v>
      </c>
      <c r="H140" s="159">
        <v>1</v>
      </c>
      <c r="I140" s="160"/>
      <c r="L140" s="156"/>
      <c r="M140" s="161"/>
      <c r="T140" s="162"/>
      <c r="AT140" s="157" t="s">
        <v>156</v>
      </c>
      <c r="AU140" s="157" t="s">
        <v>87</v>
      </c>
      <c r="AV140" s="13" t="s">
        <v>87</v>
      </c>
      <c r="AW140" s="13" t="s">
        <v>33</v>
      </c>
      <c r="AX140" s="13" t="s">
        <v>85</v>
      </c>
      <c r="AY140" s="157" t="s">
        <v>143</v>
      </c>
    </row>
    <row r="141" spans="2:65" s="1" customFormat="1" ht="16.5" customHeight="1">
      <c r="B141" s="32"/>
      <c r="C141" s="136" t="s">
        <v>146</v>
      </c>
      <c r="D141" s="136" t="s">
        <v>149</v>
      </c>
      <c r="E141" s="137" t="s">
        <v>176</v>
      </c>
      <c r="F141" s="138" t="s">
        <v>171</v>
      </c>
      <c r="G141" s="139" t="s">
        <v>152</v>
      </c>
      <c r="H141" s="140">
        <v>1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154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154</v>
      </c>
      <c r="BM141" s="147" t="s">
        <v>177</v>
      </c>
    </row>
    <row r="142" spans="2:65" s="12" customFormat="1" ht="11.25">
      <c r="B142" s="149"/>
      <c r="D142" s="150" t="s">
        <v>156</v>
      </c>
      <c r="E142" s="151" t="s">
        <v>1</v>
      </c>
      <c r="F142" s="152" t="s">
        <v>178</v>
      </c>
      <c r="H142" s="151" t="s">
        <v>1</v>
      </c>
      <c r="I142" s="153"/>
      <c r="L142" s="149"/>
      <c r="M142" s="154"/>
      <c r="T142" s="155"/>
      <c r="AT142" s="151" t="s">
        <v>156</v>
      </c>
      <c r="AU142" s="151" t="s">
        <v>87</v>
      </c>
      <c r="AV142" s="12" t="s">
        <v>85</v>
      </c>
      <c r="AW142" s="12" t="s">
        <v>33</v>
      </c>
      <c r="AX142" s="12" t="s">
        <v>77</v>
      </c>
      <c r="AY142" s="151" t="s">
        <v>143</v>
      </c>
    </row>
    <row r="143" spans="2:65" s="13" customFormat="1" ht="11.25">
      <c r="B143" s="156"/>
      <c r="D143" s="150" t="s">
        <v>156</v>
      </c>
      <c r="E143" s="157" t="s">
        <v>1</v>
      </c>
      <c r="F143" s="158" t="s">
        <v>179</v>
      </c>
      <c r="H143" s="159">
        <v>1</v>
      </c>
      <c r="I143" s="160"/>
      <c r="L143" s="156"/>
      <c r="M143" s="161"/>
      <c r="T143" s="162"/>
      <c r="AT143" s="157" t="s">
        <v>156</v>
      </c>
      <c r="AU143" s="157" t="s">
        <v>87</v>
      </c>
      <c r="AV143" s="13" t="s">
        <v>87</v>
      </c>
      <c r="AW143" s="13" t="s">
        <v>33</v>
      </c>
      <c r="AX143" s="13" t="s">
        <v>85</v>
      </c>
      <c r="AY143" s="157" t="s">
        <v>143</v>
      </c>
    </row>
    <row r="144" spans="2:65" s="1" customFormat="1" ht="16.5" customHeight="1">
      <c r="B144" s="32"/>
      <c r="C144" s="136" t="s">
        <v>180</v>
      </c>
      <c r="D144" s="136" t="s">
        <v>149</v>
      </c>
      <c r="E144" s="137" t="s">
        <v>181</v>
      </c>
      <c r="F144" s="138" t="s">
        <v>182</v>
      </c>
      <c r="G144" s="139" t="s">
        <v>152</v>
      </c>
      <c r="H144" s="140">
        <v>1</v>
      </c>
      <c r="I144" s="141"/>
      <c r="J144" s="142">
        <f>ROUND(I144*H144,2)</f>
        <v>0</v>
      </c>
      <c r="K144" s="138" t="s">
        <v>153</v>
      </c>
      <c r="L144" s="32"/>
      <c r="M144" s="143" t="s">
        <v>1</v>
      </c>
      <c r="N144" s="144" t="s">
        <v>42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154</v>
      </c>
      <c r="AT144" s="147" t="s">
        <v>149</v>
      </c>
      <c r="AU144" s="147" t="s">
        <v>87</v>
      </c>
      <c r="AY144" s="17" t="s">
        <v>143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85</v>
      </c>
      <c r="BK144" s="148">
        <f>ROUND(I144*H144,2)</f>
        <v>0</v>
      </c>
      <c r="BL144" s="17" t="s">
        <v>154</v>
      </c>
      <c r="BM144" s="147" t="s">
        <v>183</v>
      </c>
    </row>
    <row r="145" spans="2:65" s="12" customFormat="1" ht="11.25">
      <c r="B145" s="149"/>
      <c r="D145" s="150" t="s">
        <v>156</v>
      </c>
      <c r="E145" s="151" t="s">
        <v>1</v>
      </c>
      <c r="F145" s="152" t="s">
        <v>184</v>
      </c>
      <c r="H145" s="151" t="s">
        <v>1</v>
      </c>
      <c r="I145" s="153"/>
      <c r="L145" s="149"/>
      <c r="M145" s="154"/>
      <c r="T145" s="155"/>
      <c r="AT145" s="151" t="s">
        <v>156</v>
      </c>
      <c r="AU145" s="151" t="s">
        <v>87</v>
      </c>
      <c r="AV145" s="12" t="s">
        <v>85</v>
      </c>
      <c r="AW145" s="12" t="s">
        <v>33</v>
      </c>
      <c r="AX145" s="12" t="s">
        <v>77</v>
      </c>
      <c r="AY145" s="151" t="s">
        <v>143</v>
      </c>
    </row>
    <row r="146" spans="2:65" s="13" customFormat="1" ht="11.25">
      <c r="B146" s="156"/>
      <c r="D146" s="150" t="s">
        <v>156</v>
      </c>
      <c r="E146" s="157" t="s">
        <v>1</v>
      </c>
      <c r="F146" s="158" t="s">
        <v>158</v>
      </c>
      <c r="H146" s="159">
        <v>1</v>
      </c>
      <c r="I146" s="160"/>
      <c r="L146" s="156"/>
      <c r="M146" s="161"/>
      <c r="T146" s="162"/>
      <c r="AT146" s="157" t="s">
        <v>156</v>
      </c>
      <c r="AU146" s="157" t="s">
        <v>87</v>
      </c>
      <c r="AV146" s="13" t="s">
        <v>87</v>
      </c>
      <c r="AW146" s="13" t="s">
        <v>33</v>
      </c>
      <c r="AX146" s="13" t="s">
        <v>85</v>
      </c>
      <c r="AY146" s="157" t="s">
        <v>143</v>
      </c>
    </row>
    <row r="147" spans="2:65" s="11" customFormat="1" ht="22.9" customHeight="1">
      <c r="B147" s="124"/>
      <c r="D147" s="125" t="s">
        <v>76</v>
      </c>
      <c r="E147" s="134" t="s">
        <v>185</v>
      </c>
      <c r="F147" s="134" t="s">
        <v>186</v>
      </c>
      <c r="I147" s="127"/>
      <c r="J147" s="135">
        <f>BK147</f>
        <v>0</v>
      </c>
      <c r="L147" s="124"/>
      <c r="M147" s="129"/>
      <c r="P147" s="130">
        <f>SUM(P148:P157)</f>
        <v>0</v>
      </c>
      <c r="R147" s="130">
        <f>SUM(R148:R157)</f>
        <v>0</v>
      </c>
      <c r="T147" s="131">
        <f>SUM(T148:T157)</f>
        <v>0</v>
      </c>
      <c r="AR147" s="125" t="s">
        <v>146</v>
      </c>
      <c r="AT147" s="132" t="s">
        <v>76</v>
      </c>
      <c r="AU147" s="132" t="s">
        <v>85</v>
      </c>
      <c r="AY147" s="125" t="s">
        <v>143</v>
      </c>
      <c r="BK147" s="133">
        <f>SUM(BK148:BK157)</f>
        <v>0</v>
      </c>
    </row>
    <row r="148" spans="2:65" s="1" customFormat="1" ht="16.5" customHeight="1">
      <c r="B148" s="32"/>
      <c r="C148" s="136" t="s">
        <v>187</v>
      </c>
      <c r="D148" s="136" t="s">
        <v>149</v>
      </c>
      <c r="E148" s="137" t="s">
        <v>188</v>
      </c>
      <c r="F148" s="138" t="s">
        <v>189</v>
      </c>
      <c r="G148" s="139" t="s">
        <v>190</v>
      </c>
      <c r="H148" s="140">
        <v>1</v>
      </c>
      <c r="I148" s="141"/>
      <c r="J148" s="142">
        <f>ROUND(I148*H148,2)</f>
        <v>0</v>
      </c>
      <c r="K148" s="138" t="s">
        <v>153</v>
      </c>
      <c r="L148" s="32"/>
      <c r="M148" s="143" t="s">
        <v>1</v>
      </c>
      <c r="N148" s="144" t="s">
        <v>42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154</v>
      </c>
      <c r="AT148" s="147" t="s">
        <v>149</v>
      </c>
      <c r="AU148" s="147" t="s">
        <v>87</v>
      </c>
      <c r="AY148" s="17" t="s">
        <v>143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85</v>
      </c>
      <c r="BK148" s="148">
        <f>ROUND(I148*H148,2)</f>
        <v>0</v>
      </c>
      <c r="BL148" s="17" t="s">
        <v>154</v>
      </c>
      <c r="BM148" s="147" t="s">
        <v>191</v>
      </c>
    </row>
    <row r="149" spans="2:65" s="12" customFormat="1" ht="11.25">
      <c r="B149" s="149"/>
      <c r="D149" s="150" t="s">
        <v>156</v>
      </c>
      <c r="E149" s="151" t="s">
        <v>1</v>
      </c>
      <c r="F149" s="152" t="s">
        <v>192</v>
      </c>
      <c r="H149" s="151" t="s">
        <v>1</v>
      </c>
      <c r="I149" s="153"/>
      <c r="L149" s="149"/>
      <c r="M149" s="154"/>
      <c r="T149" s="155"/>
      <c r="AT149" s="151" t="s">
        <v>156</v>
      </c>
      <c r="AU149" s="151" t="s">
        <v>87</v>
      </c>
      <c r="AV149" s="12" t="s">
        <v>85</v>
      </c>
      <c r="AW149" s="12" t="s">
        <v>33</v>
      </c>
      <c r="AX149" s="12" t="s">
        <v>77</v>
      </c>
      <c r="AY149" s="151" t="s">
        <v>143</v>
      </c>
    </row>
    <row r="150" spans="2:65" s="13" customFormat="1" ht="11.25">
      <c r="B150" s="156"/>
      <c r="D150" s="150" t="s">
        <v>156</v>
      </c>
      <c r="E150" s="157" t="s">
        <v>1</v>
      </c>
      <c r="F150" s="158" t="s">
        <v>193</v>
      </c>
      <c r="H150" s="159">
        <v>1</v>
      </c>
      <c r="I150" s="160"/>
      <c r="L150" s="156"/>
      <c r="M150" s="161"/>
      <c r="T150" s="162"/>
      <c r="AT150" s="157" t="s">
        <v>156</v>
      </c>
      <c r="AU150" s="157" t="s">
        <v>87</v>
      </c>
      <c r="AV150" s="13" t="s">
        <v>87</v>
      </c>
      <c r="AW150" s="13" t="s">
        <v>33</v>
      </c>
      <c r="AX150" s="13" t="s">
        <v>85</v>
      </c>
      <c r="AY150" s="157" t="s">
        <v>143</v>
      </c>
    </row>
    <row r="151" spans="2:65" s="1" customFormat="1" ht="16.5" customHeight="1">
      <c r="B151" s="32"/>
      <c r="C151" s="136" t="s">
        <v>194</v>
      </c>
      <c r="D151" s="136" t="s">
        <v>149</v>
      </c>
      <c r="E151" s="137" t="s">
        <v>195</v>
      </c>
      <c r="F151" s="138" t="s">
        <v>196</v>
      </c>
      <c r="G151" s="139" t="s">
        <v>152</v>
      </c>
      <c r="H151" s="140">
        <v>1</v>
      </c>
      <c r="I151" s="141"/>
      <c r="J151" s="142">
        <f>ROUND(I151*H151,2)</f>
        <v>0</v>
      </c>
      <c r="K151" s="138" t="s">
        <v>153</v>
      </c>
      <c r="L151" s="32"/>
      <c r="M151" s="143" t="s">
        <v>1</v>
      </c>
      <c r="N151" s="144" t="s">
        <v>42</v>
      </c>
      <c r="P151" s="145">
        <f>O151*H151</f>
        <v>0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AR151" s="147" t="s">
        <v>154</v>
      </c>
      <c r="AT151" s="147" t="s">
        <v>149</v>
      </c>
      <c r="AU151" s="147" t="s">
        <v>87</v>
      </c>
      <c r="AY151" s="17" t="s">
        <v>143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7" t="s">
        <v>85</v>
      </c>
      <c r="BK151" s="148">
        <f>ROUND(I151*H151,2)</f>
        <v>0</v>
      </c>
      <c r="BL151" s="17" t="s">
        <v>154</v>
      </c>
      <c r="BM151" s="147" t="s">
        <v>197</v>
      </c>
    </row>
    <row r="152" spans="2:65" s="12" customFormat="1" ht="11.25">
      <c r="B152" s="149"/>
      <c r="D152" s="150" t="s">
        <v>156</v>
      </c>
      <c r="E152" s="151" t="s">
        <v>1</v>
      </c>
      <c r="F152" s="152" t="s">
        <v>198</v>
      </c>
      <c r="H152" s="151" t="s">
        <v>1</v>
      </c>
      <c r="I152" s="153"/>
      <c r="L152" s="149"/>
      <c r="M152" s="154"/>
      <c r="T152" s="155"/>
      <c r="AT152" s="151" t="s">
        <v>156</v>
      </c>
      <c r="AU152" s="151" t="s">
        <v>87</v>
      </c>
      <c r="AV152" s="12" t="s">
        <v>85</v>
      </c>
      <c r="AW152" s="12" t="s">
        <v>33</v>
      </c>
      <c r="AX152" s="12" t="s">
        <v>77</v>
      </c>
      <c r="AY152" s="151" t="s">
        <v>143</v>
      </c>
    </row>
    <row r="153" spans="2:65" s="13" customFormat="1" ht="11.25">
      <c r="B153" s="156"/>
      <c r="D153" s="150" t="s">
        <v>156</v>
      </c>
      <c r="E153" s="157" t="s">
        <v>1</v>
      </c>
      <c r="F153" s="158" t="s">
        <v>193</v>
      </c>
      <c r="H153" s="159">
        <v>1</v>
      </c>
      <c r="I153" s="160"/>
      <c r="L153" s="156"/>
      <c r="M153" s="161"/>
      <c r="T153" s="162"/>
      <c r="AT153" s="157" t="s">
        <v>156</v>
      </c>
      <c r="AU153" s="157" t="s">
        <v>87</v>
      </c>
      <c r="AV153" s="13" t="s">
        <v>87</v>
      </c>
      <c r="AW153" s="13" t="s">
        <v>33</v>
      </c>
      <c r="AX153" s="13" t="s">
        <v>85</v>
      </c>
      <c r="AY153" s="157" t="s">
        <v>143</v>
      </c>
    </row>
    <row r="154" spans="2:65" s="1" customFormat="1" ht="16.5" customHeight="1">
      <c r="B154" s="32"/>
      <c r="C154" s="136" t="s">
        <v>199</v>
      </c>
      <c r="D154" s="136" t="s">
        <v>149</v>
      </c>
      <c r="E154" s="137" t="s">
        <v>200</v>
      </c>
      <c r="F154" s="138" t="s">
        <v>201</v>
      </c>
      <c r="G154" s="139" t="s">
        <v>152</v>
      </c>
      <c r="H154" s="140">
        <v>1</v>
      </c>
      <c r="I154" s="141"/>
      <c r="J154" s="142">
        <f>ROUND(I154*H154,2)</f>
        <v>0</v>
      </c>
      <c r="K154" s="138" t="s">
        <v>153</v>
      </c>
      <c r="L154" s="32"/>
      <c r="M154" s="143" t="s">
        <v>1</v>
      </c>
      <c r="N154" s="144" t="s">
        <v>42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154</v>
      </c>
      <c r="AT154" s="147" t="s">
        <v>149</v>
      </c>
      <c r="AU154" s="147" t="s">
        <v>87</v>
      </c>
      <c r="AY154" s="17" t="s">
        <v>143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7" t="s">
        <v>85</v>
      </c>
      <c r="BK154" s="148">
        <f>ROUND(I154*H154,2)</f>
        <v>0</v>
      </c>
      <c r="BL154" s="17" t="s">
        <v>154</v>
      </c>
      <c r="BM154" s="147" t="s">
        <v>202</v>
      </c>
    </row>
    <row r="155" spans="2:65" s="12" customFormat="1" ht="11.25">
      <c r="B155" s="149"/>
      <c r="D155" s="150" t="s">
        <v>156</v>
      </c>
      <c r="E155" s="151" t="s">
        <v>1</v>
      </c>
      <c r="F155" s="152" t="s">
        <v>203</v>
      </c>
      <c r="H155" s="151" t="s">
        <v>1</v>
      </c>
      <c r="I155" s="153"/>
      <c r="L155" s="149"/>
      <c r="M155" s="154"/>
      <c r="T155" s="155"/>
      <c r="AT155" s="151" t="s">
        <v>156</v>
      </c>
      <c r="AU155" s="151" t="s">
        <v>87</v>
      </c>
      <c r="AV155" s="12" t="s">
        <v>85</v>
      </c>
      <c r="AW155" s="12" t="s">
        <v>33</v>
      </c>
      <c r="AX155" s="12" t="s">
        <v>77</v>
      </c>
      <c r="AY155" s="151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204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3" customFormat="1" ht="11.25">
      <c r="B157" s="156"/>
      <c r="D157" s="150" t="s">
        <v>156</v>
      </c>
      <c r="E157" s="157" t="s">
        <v>1</v>
      </c>
      <c r="F157" s="158" t="s">
        <v>193</v>
      </c>
      <c r="H157" s="159">
        <v>1</v>
      </c>
      <c r="I157" s="160"/>
      <c r="L157" s="156"/>
      <c r="M157" s="161"/>
      <c r="T157" s="162"/>
      <c r="AT157" s="157" t="s">
        <v>156</v>
      </c>
      <c r="AU157" s="157" t="s">
        <v>87</v>
      </c>
      <c r="AV157" s="13" t="s">
        <v>87</v>
      </c>
      <c r="AW157" s="13" t="s">
        <v>33</v>
      </c>
      <c r="AX157" s="13" t="s">
        <v>85</v>
      </c>
      <c r="AY157" s="157" t="s">
        <v>143</v>
      </c>
    </row>
    <row r="158" spans="2:65" s="11" customFormat="1" ht="22.9" customHeight="1">
      <c r="B158" s="124"/>
      <c r="D158" s="125" t="s">
        <v>76</v>
      </c>
      <c r="E158" s="134" t="s">
        <v>205</v>
      </c>
      <c r="F158" s="134" t="s">
        <v>206</v>
      </c>
      <c r="I158" s="127"/>
      <c r="J158" s="135">
        <f>BK158</f>
        <v>0</v>
      </c>
      <c r="L158" s="124"/>
      <c r="M158" s="129"/>
      <c r="P158" s="130">
        <f>SUM(P159:P173)</f>
        <v>0</v>
      </c>
      <c r="R158" s="130">
        <f>SUM(R159:R173)</f>
        <v>0</v>
      </c>
      <c r="T158" s="131">
        <f>SUM(T159:T173)</f>
        <v>0</v>
      </c>
      <c r="AR158" s="125" t="s">
        <v>146</v>
      </c>
      <c r="AT158" s="132" t="s">
        <v>76</v>
      </c>
      <c r="AU158" s="132" t="s">
        <v>85</v>
      </c>
      <c r="AY158" s="125" t="s">
        <v>143</v>
      </c>
      <c r="BK158" s="133">
        <f>SUM(BK159:BK173)</f>
        <v>0</v>
      </c>
    </row>
    <row r="159" spans="2:65" s="1" customFormat="1" ht="16.5" customHeight="1">
      <c r="B159" s="32"/>
      <c r="C159" s="136" t="s">
        <v>207</v>
      </c>
      <c r="D159" s="136" t="s">
        <v>149</v>
      </c>
      <c r="E159" s="137" t="s">
        <v>208</v>
      </c>
      <c r="F159" s="138" t="s">
        <v>209</v>
      </c>
      <c r="G159" s="139" t="s">
        <v>152</v>
      </c>
      <c r="H159" s="140">
        <v>1</v>
      </c>
      <c r="I159" s="141"/>
      <c r="J159" s="142">
        <f>ROUND(I159*H159,2)</f>
        <v>0</v>
      </c>
      <c r="K159" s="138" t="s">
        <v>1</v>
      </c>
      <c r="L159" s="32"/>
      <c r="M159" s="143" t="s">
        <v>1</v>
      </c>
      <c r="N159" s="144" t="s">
        <v>42</v>
      </c>
      <c r="P159" s="145">
        <f>O159*H159</f>
        <v>0</v>
      </c>
      <c r="Q159" s="145">
        <v>0</v>
      </c>
      <c r="R159" s="145">
        <f>Q159*H159</f>
        <v>0</v>
      </c>
      <c r="S159" s="145">
        <v>0</v>
      </c>
      <c r="T159" s="146">
        <f>S159*H159</f>
        <v>0</v>
      </c>
      <c r="AR159" s="147" t="s">
        <v>154</v>
      </c>
      <c r="AT159" s="147" t="s">
        <v>149</v>
      </c>
      <c r="AU159" s="147" t="s">
        <v>87</v>
      </c>
      <c r="AY159" s="17" t="s">
        <v>143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7" t="s">
        <v>85</v>
      </c>
      <c r="BK159" s="148">
        <f>ROUND(I159*H159,2)</f>
        <v>0</v>
      </c>
      <c r="BL159" s="17" t="s">
        <v>154</v>
      </c>
      <c r="BM159" s="147" t="s">
        <v>210</v>
      </c>
    </row>
    <row r="160" spans="2:65" s="12" customFormat="1" ht="11.25">
      <c r="B160" s="149"/>
      <c r="D160" s="150" t="s">
        <v>156</v>
      </c>
      <c r="E160" s="151" t="s">
        <v>1</v>
      </c>
      <c r="F160" s="152" t="s">
        <v>211</v>
      </c>
      <c r="H160" s="151" t="s">
        <v>1</v>
      </c>
      <c r="I160" s="153"/>
      <c r="L160" s="149"/>
      <c r="M160" s="154"/>
      <c r="T160" s="155"/>
      <c r="AT160" s="151" t="s">
        <v>156</v>
      </c>
      <c r="AU160" s="151" t="s">
        <v>87</v>
      </c>
      <c r="AV160" s="12" t="s">
        <v>85</v>
      </c>
      <c r="AW160" s="12" t="s">
        <v>33</v>
      </c>
      <c r="AX160" s="12" t="s">
        <v>77</v>
      </c>
      <c r="AY160" s="151" t="s">
        <v>143</v>
      </c>
    </row>
    <row r="161" spans="2:65" s="13" customFormat="1" ht="11.25">
      <c r="B161" s="156"/>
      <c r="D161" s="150" t="s">
        <v>156</v>
      </c>
      <c r="E161" s="157" t="s">
        <v>1</v>
      </c>
      <c r="F161" s="158" t="s">
        <v>212</v>
      </c>
      <c r="H161" s="159">
        <v>1</v>
      </c>
      <c r="I161" s="160"/>
      <c r="L161" s="156"/>
      <c r="M161" s="161"/>
      <c r="T161" s="162"/>
      <c r="AT161" s="157" t="s">
        <v>156</v>
      </c>
      <c r="AU161" s="157" t="s">
        <v>87</v>
      </c>
      <c r="AV161" s="13" t="s">
        <v>87</v>
      </c>
      <c r="AW161" s="13" t="s">
        <v>33</v>
      </c>
      <c r="AX161" s="13" t="s">
        <v>85</v>
      </c>
      <c r="AY161" s="157" t="s">
        <v>143</v>
      </c>
    </row>
    <row r="162" spans="2:65" s="12" customFormat="1" ht="11.25">
      <c r="B162" s="149"/>
      <c r="D162" s="150" t="s">
        <v>156</v>
      </c>
      <c r="E162" s="151" t="s">
        <v>1</v>
      </c>
      <c r="F162" s="152" t="s">
        <v>213</v>
      </c>
      <c r="H162" s="151" t="s">
        <v>1</v>
      </c>
      <c r="I162" s="153"/>
      <c r="L162" s="149"/>
      <c r="M162" s="154"/>
      <c r="T162" s="155"/>
      <c r="AT162" s="151" t="s">
        <v>156</v>
      </c>
      <c r="AU162" s="151" t="s">
        <v>87</v>
      </c>
      <c r="AV162" s="12" t="s">
        <v>85</v>
      </c>
      <c r="AW162" s="12" t="s">
        <v>33</v>
      </c>
      <c r="AX162" s="12" t="s">
        <v>77</v>
      </c>
      <c r="AY162" s="151" t="s">
        <v>143</v>
      </c>
    </row>
    <row r="163" spans="2:65" s="1" customFormat="1" ht="16.5" customHeight="1">
      <c r="B163" s="32"/>
      <c r="C163" s="136" t="s">
        <v>214</v>
      </c>
      <c r="D163" s="136" t="s">
        <v>149</v>
      </c>
      <c r="E163" s="137" t="s">
        <v>215</v>
      </c>
      <c r="F163" s="138" t="s">
        <v>216</v>
      </c>
      <c r="G163" s="139" t="s">
        <v>152</v>
      </c>
      <c r="H163" s="140">
        <v>15000</v>
      </c>
      <c r="I163" s="141"/>
      <c r="J163" s="142">
        <f>ROUND(I163*H163,2)</f>
        <v>0</v>
      </c>
      <c r="K163" s="138" t="s">
        <v>1</v>
      </c>
      <c r="L163" s="32"/>
      <c r="M163" s="143" t="s">
        <v>1</v>
      </c>
      <c r="N163" s="144" t="s">
        <v>42</v>
      </c>
      <c r="P163" s="145">
        <f>O163*H163</f>
        <v>0</v>
      </c>
      <c r="Q163" s="145">
        <v>0</v>
      </c>
      <c r="R163" s="145">
        <f>Q163*H163</f>
        <v>0</v>
      </c>
      <c r="S163" s="145">
        <v>0</v>
      </c>
      <c r="T163" s="146">
        <f>S163*H163</f>
        <v>0</v>
      </c>
      <c r="AR163" s="147" t="s">
        <v>154</v>
      </c>
      <c r="AT163" s="147" t="s">
        <v>149</v>
      </c>
      <c r="AU163" s="147" t="s">
        <v>87</v>
      </c>
      <c r="AY163" s="17" t="s">
        <v>143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7" t="s">
        <v>85</v>
      </c>
      <c r="BK163" s="148">
        <f>ROUND(I163*H163,2)</f>
        <v>0</v>
      </c>
      <c r="BL163" s="17" t="s">
        <v>154</v>
      </c>
      <c r="BM163" s="147" t="s">
        <v>217</v>
      </c>
    </row>
    <row r="164" spans="2:65" s="12" customFormat="1" ht="11.25">
      <c r="B164" s="149"/>
      <c r="D164" s="150" t="s">
        <v>156</v>
      </c>
      <c r="E164" s="151" t="s">
        <v>1</v>
      </c>
      <c r="F164" s="152" t="s">
        <v>211</v>
      </c>
      <c r="H164" s="151" t="s">
        <v>1</v>
      </c>
      <c r="I164" s="153"/>
      <c r="L164" s="149"/>
      <c r="M164" s="154"/>
      <c r="T164" s="155"/>
      <c r="AT164" s="151" t="s">
        <v>156</v>
      </c>
      <c r="AU164" s="151" t="s">
        <v>87</v>
      </c>
      <c r="AV164" s="12" t="s">
        <v>85</v>
      </c>
      <c r="AW164" s="12" t="s">
        <v>33</v>
      </c>
      <c r="AX164" s="12" t="s">
        <v>77</v>
      </c>
      <c r="AY164" s="151" t="s">
        <v>143</v>
      </c>
    </row>
    <row r="165" spans="2:65" s="13" customFormat="1" ht="11.25">
      <c r="B165" s="156"/>
      <c r="D165" s="150" t="s">
        <v>156</v>
      </c>
      <c r="E165" s="157" t="s">
        <v>1</v>
      </c>
      <c r="F165" s="158" t="s">
        <v>218</v>
      </c>
      <c r="H165" s="159">
        <v>15000</v>
      </c>
      <c r="I165" s="160"/>
      <c r="L165" s="156"/>
      <c r="M165" s="161"/>
      <c r="T165" s="162"/>
      <c r="AT165" s="157" t="s">
        <v>156</v>
      </c>
      <c r="AU165" s="157" t="s">
        <v>87</v>
      </c>
      <c r="AV165" s="13" t="s">
        <v>87</v>
      </c>
      <c r="AW165" s="13" t="s">
        <v>33</v>
      </c>
      <c r="AX165" s="13" t="s">
        <v>85</v>
      </c>
      <c r="AY165" s="157" t="s">
        <v>143</v>
      </c>
    </row>
    <row r="166" spans="2:65" s="12" customFormat="1" ht="11.25">
      <c r="B166" s="149"/>
      <c r="D166" s="150" t="s">
        <v>156</v>
      </c>
      <c r="E166" s="151" t="s">
        <v>1</v>
      </c>
      <c r="F166" s="152" t="s">
        <v>219</v>
      </c>
      <c r="H166" s="151" t="s">
        <v>1</v>
      </c>
      <c r="I166" s="153"/>
      <c r="L166" s="149"/>
      <c r="M166" s="154"/>
      <c r="T166" s="155"/>
      <c r="AT166" s="151" t="s">
        <v>156</v>
      </c>
      <c r="AU166" s="151" t="s">
        <v>87</v>
      </c>
      <c r="AV166" s="12" t="s">
        <v>85</v>
      </c>
      <c r="AW166" s="12" t="s">
        <v>33</v>
      </c>
      <c r="AX166" s="12" t="s">
        <v>77</v>
      </c>
      <c r="AY166" s="151" t="s">
        <v>143</v>
      </c>
    </row>
    <row r="167" spans="2:65" s="1" customFormat="1" ht="16.5" customHeight="1">
      <c r="B167" s="32"/>
      <c r="C167" s="136" t="s">
        <v>220</v>
      </c>
      <c r="D167" s="136" t="s">
        <v>149</v>
      </c>
      <c r="E167" s="137" t="s">
        <v>221</v>
      </c>
      <c r="F167" s="138" t="s">
        <v>222</v>
      </c>
      <c r="G167" s="139" t="s">
        <v>152</v>
      </c>
      <c r="H167" s="140">
        <v>1</v>
      </c>
      <c r="I167" s="141"/>
      <c r="J167" s="142">
        <f>ROUND(I167*H167,2)</f>
        <v>0</v>
      </c>
      <c r="K167" s="138" t="s">
        <v>1</v>
      </c>
      <c r="L167" s="32"/>
      <c r="M167" s="143" t="s">
        <v>1</v>
      </c>
      <c r="N167" s="144" t="s">
        <v>42</v>
      </c>
      <c r="P167" s="145">
        <f>O167*H167</f>
        <v>0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AR167" s="147" t="s">
        <v>154</v>
      </c>
      <c r="AT167" s="147" t="s">
        <v>149</v>
      </c>
      <c r="AU167" s="147" t="s">
        <v>87</v>
      </c>
      <c r="AY167" s="17" t="s">
        <v>143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85</v>
      </c>
      <c r="BK167" s="148">
        <f>ROUND(I167*H167,2)</f>
        <v>0</v>
      </c>
      <c r="BL167" s="17" t="s">
        <v>154</v>
      </c>
      <c r="BM167" s="147" t="s">
        <v>223</v>
      </c>
    </row>
    <row r="168" spans="2:65" s="12" customFormat="1" ht="11.25">
      <c r="B168" s="149"/>
      <c r="D168" s="150" t="s">
        <v>156</v>
      </c>
      <c r="E168" s="151" t="s">
        <v>1</v>
      </c>
      <c r="F168" s="152" t="s">
        <v>224</v>
      </c>
      <c r="H168" s="151" t="s">
        <v>1</v>
      </c>
      <c r="I168" s="153"/>
      <c r="L168" s="149"/>
      <c r="M168" s="154"/>
      <c r="T168" s="155"/>
      <c r="AT168" s="151" t="s">
        <v>156</v>
      </c>
      <c r="AU168" s="151" t="s">
        <v>87</v>
      </c>
      <c r="AV168" s="12" t="s">
        <v>85</v>
      </c>
      <c r="AW168" s="12" t="s">
        <v>33</v>
      </c>
      <c r="AX168" s="12" t="s">
        <v>77</v>
      </c>
      <c r="AY168" s="151" t="s">
        <v>143</v>
      </c>
    </row>
    <row r="169" spans="2:65" s="13" customFormat="1" ht="11.25">
      <c r="B169" s="156"/>
      <c r="D169" s="150" t="s">
        <v>156</v>
      </c>
      <c r="E169" s="157" t="s">
        <v>1</v>
      </c>
      <c r="F169" s="158" t="s">
        <v>225</v>
      </c>
      <c r="H169" s="159">
        <v>1</v>
      </c>
      <c r="I169" s="160"/>
      <c r="L169" s="156"/>
      <c r="M169" s="161"/>
      <c r="T169" s="162"/>
      <c r="AT169" s="157" t="s">
        <v>156</v>
      </c>
      <c r="AU169" s="157" t="s">
        <v>87</v>
      </c>
      <c r="AV169" s="13" t="s">
        <v>87</v>
      </c>
      <c r="AW169" s="13" t="s">
        <v>33</v>
      </c>
      <c r="AX169" s="13" t="s">
        <v>85</v>
      </c>
      <c r="AY169" s="157" t="s">
        <v>143</v>
      </c>
    </row>
    <row r="170" spans="2:65" s="1" customFormat="1" ht="16.5" customHeight="1">
      <c r="B170" s="32"/>
      <c r="C170" s="136" t="s">
        <v>226</v>
      </c>
      <c r="D170" s="136" t="s">
        <v>149</v>
      </c>
      <c r="E170" s="137" t="s">
        <v>227</v>
      </c>
      <c r="F170" s="138" t="s">
        <v>228</v>
      </c>
      <c r="G170" s="139" t="s">
        <v>152</v>
      </c>
      <c r="H170" s="140">
        <v>15000</v>
      </c>
      <c r="I170" s="141"/>
      <c r="J170" s="142">
        <f>ROUND(I170*H170,2)</f>
        <v>0</v>
      </c>
      <c r="K170" s="138" t="s">
        <v>1</v>
      </c>
      <c r="L170" s="32"/>
      <c r="M170" s="143" t="s">
        <v>1</v>
      </c>
      <c r="N170" s="144" t="s">
        <v>42</v>
      </c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154</v>
      </c>
      <c r="AT170" s="147" t="s">
        <v>149</v>
      </c>
      <c r="AU170" s="147" t="s">
        <v>87</v>
      </c>
      <c r="AY170" s="17" t="s">
        <v>143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7" t="s">
        <v>85</v>
      </c>
      <c r="BK170" s="148">
        <f>ROUND(I170*H170,2)</f>
        <v>0</v>
      </c>
      <c r="BL170" s="17" t="s">
        <v>154</v>
      </c>
      <c r="BM170" s="147" t="s">
        <v>229</v>
      </c>
    </row>
    <row r="171" spans="2:65" s="12" customFormat="1" ht="11.25">
      <c r="B171" s="149"/>
      <c r="D171" s="150" t="s">
        <v>156</v>
      </c>
      <c r="E171" s="151" t="s">
        <v>1</v>
      </c>
      <c r="F171" s="152" t="s">
        <v>224</v>
      </c>
      <c r="H171" s="151" t="s">
        <v>1</v>
      </c>
      <c r="I171" s="153"/>
      <c r="L171" s="149"/>
      <c r="M171" s="154"/>
      <c r="T171" s="155"/>
      <c r="AT171" s="151" t="s">
        <v>156</v>
      </c>
      <c r="AU171" s="151" t="s">
        <v>87</v>
      </c>
      <c r="AV171" s="12" t="s">
        <v>85</v>
      </c>
      <c r="AW171" s="12" t="s">
        <v>33</v>
      </c>
      <c r="AX171" s="12" t="s">
        <v>77</v>
      </c>
      <c r="AY171" s="151" t="s">
        <v>143</v>
      </c>
    </row>
    <row r="172" spans="2:65" s="13" customFormat="1" ht="11.25">
      <c r="B172" s="156"/>
      <c r="D172" s="150" t="s">
        <v>156</v>
      </c>
      <c r="E172" s="157" t="s">
        <v>1</v>
      </c>
      <c r="F172" s="158" t="s">
        <v>230</v>
      </c>
      <c r="H172" s="159">
        <v>15000</v>
      </c>
      <c r="I172" s="160"/>
      <c r="L172" s="156"/>
      <c r="M172" s="161"/>
      <c r="T172" s="162"/>
      <c r="AT172" s="157" t="s">
        <v>156</v>
      </c>
      <c r="AU172" s="157" t="s">
        <v>87</v>
      </c>
      <c r="AV172" s="13" t="s">
        <v>87</v>
      </c>
      <c r="AW172" s="13" t="s">
        <v>33</v>
      </c>
      <c r="AX172" s="13" t="s">
        <v>85</v>
      </c>
      <c r="AY172" s="157" t="s">
        <v>143</v>
      </c>
    </row>
    <row r="173" spans="2:65" s="12" customFormat="1" ht="11.25">
      <c r="B173" s="149"/>
      <c r="D173" s="150" t="s">
        <v>156</v>
      </c>
      <c r="E173" s="151" t="s">
        <v>1</v>
      </c>
      <c r="F173" s="152" t="s">
        <v>219</v>
      </c>
      <c r="H173" s="151" t="s">
        <v>1</v>
      </c>
      <c r="I173" s="153"/>
      <c r="L173" s="149"/>
      <c r="M173" s="154"/>
      <c r="T173" s="155"/>
      <c r="AT173" s="151" t="s">
        <v>156</v>
      </c>
      <c r="AU173" s="151" t="s">
        <v>87</v>
      </c>
      <c r="AV173" s="12" t="s">
        <v>85</v>
      </c>
      <c r="AW173" s="12" t="s">
        <v>33</v>
      </c>
      <c r="AX173" s="12" t="s">
        <v>77</v>
      </c>
      <c r="AY173" s="151" t="s">
        <v>143</v>
      </c>
    </row>
    <row r="174" spans="2:65" s="11" customFormat="1" ht="22.9" customHeight="1">
      <c r="B174" s="124"/>
      <c r="D174" s="125" t="s">
        <v>76</v>
      </c>
      <c r="E174" s="134" t="s">
        <v>231</v>
      </c>
      <c r="F174" s="134" t="s">
        <v>232</v>
      </c>
      <c r="I174" s="127"/>
      <c r="J174" s="135">
        <f>BK174</f>
        <v>0</v>
      </c>
      <c r="L174" s="124"/>
      <c r="M174" s="129"/>
      <c r="P174" s="130">
        <f>SUM(P175:P176)</f>
        <v>0</v>
      </c>
      <c r="R174" s="130">
        <f>SUM(R175:R176)</f>
        <v>0</v>
      </c>
      <c r="T174" s="131">
        <f>SUM(T175:T176)</f>
        <v>0</v>
      </c>
      <c r="AR174" s="125" t="s">
        <v>146</v>
      </c>
      <c r="AT174" s="132" t="s">
        <v>76</v>
      </c>
      <c r="AU174" s="132" t="s">
        <v>85</v>
      </c>
      <c r="AY174" s="125" t="s">
        <v>143</v>
      </c>
      <c r="BK174" s="133">
        <f>SUM(BK175:BK176)</f>
        <v>0</v>
      </c>
    </row>
    <row r="175" spans="2:65" s="1" customFormat="1" ht="16.5" customHeight="1">
      <c r="B175" s="32"/>
      <c r="C175" s="136" t="s">
        <v>233</v>
      </c>
      <c r="D175" s="136" t="s">
        <v>149</v>
      </c>
      <c r="E175" s="137" t="s">
        <v>234</v>
      </c>
      <c r="F175" s="138" t="s">
        <v>235</v>
      </c>
      <c r="G175" s="139" t="s">
        <v>152</v>
      </c>
      <c r="H175" s="140">
        <v>1</v>
      </c>
      <c r="I175" s="141"/>
      <c r="J175" s="142">
        <f>ROUND(I175*H175,2)</f>
        <v>0</v>
      </c>
      <c r="K175" s="138" t="s">
        <v>153</v>
      </c>
      <c r="L175" s="32"/>
      <c r="M175" s="143" t="s">
        <v>1</v>
      </c>
      <c r="N175" s="144" t="s">
        <v>42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154</v>
      </c>
      <c r="AT175" s="147" t="s">
        <v>149</v>
      </c>
      <c r="AU175" s="147" t="s">
        <v>87</v>
      </c>
      <c r="AY175" s="17" t="s">
        <v>143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7" t="s">
        <v>85</v>
      </c>
      <c r="BK175" s="148">
        <f>ROUND(I175*H175,2)</f>
        <v>0</v>
      </c>
      <c r="BL175" s="17" t="s">
        <v>154</v>
      </c>
      <c r="BM175" s="147" t="s">
        <v>236</v>
      </c>
    </row>
    <row r="176" spans="2:65" s="13" customFormat="1" ht="11.25">
      <c r="B176" s="156"/>
      <c r="D176" s="150" t="s">
        <v>156</v>
      </c>
      <c r="E176" s="157" t="s">
        <v>1</v>
      </c>
      <c r="F176" s="158" t="s">
        <v>237</v>
      </c>
      <c r="H176" s="159">
        <v>1</v>
      </c>
      <c r="I176" s="160"/>
      <c r="L176" s="156"/>
      <c r="M176" s="161"/>
      <c r="T176" s="162"/>
      <c r="AT176" s="157" t="s">
        <v>156</v>
      </c>
      <c r="AU176" s="157" t="s">
        <v>87</v>
      </c>
      <c r="AV176" s="13" t="s">
        <v>87</v>
      </c>
      <c r="AW176" s="13" t="s">
        <v>33</v>
      </c>
      <c r="AX176" s="13" t="s">
        <v>85</v>
      </c>
      <c r="AY176" s="157" t="s">
        <v>143</v>
      </c>
    </row>
    <row r="177" spans="2:65" s="11" customFormat="1" ht="22.9" customHeight="1">
      <c r="B177" s="124"/>
      <c r="D177" s="125" t="s">
        <v>76</v>
      </c>
      <c r="E177" s="134" t="s">
        <v>238</v>
      </c>
      <c r="F177" s="134" t="s">
        <v>239</v>
      </c>
      <c r="I177" s="127"/>
      <c r="J177" s="135">
        <f>BK177</f>
        <v>0</v>
      </c>
      <c r="L177" s="124"/>
      <c r="M177" s="129"/>
      <c r="P177" s="130">
        <f>SUM(P178:P179)</f>
        <v>0</v>
      </c>
      <c r="R177" s="130">
        <f>SUM(R178:R179)</f>
        <v>0</v>
      </c>
      <c r="T177" s="131">
        <f>SUM(T178:T179)</f>
        <v>0</v>
      </c>
      <c r="AR177" s="125" t="s">
        <v>146</v>
      </c>
      <c r="AT177" s="132" t="s">
        <v>76</v>
      </c>
      <c r="AU177" s="132" t="s">
        <v>85</v>
      </c>
      <c r="AY177" s="125" t="s">
        <v>143</v>
      </c>
      <c r="BK177" s="133">
        <f>SUM(BK178:BK179)</f>
        <v>0</v>
      </c>
    </row>
    <row r="178" spans="2:65" s="1" customFormat="1" ht="16.5" customHeight="1">
      <c r="B178" s="32"/>
      <c r="C178" s="136" t="s">
        <v>8</v>
      </c>
      <c r="D178" s="136" t="s">
        <v>149</v>
      </c>
      <c r="E178" s="137" t="s">
        <v>240</v>
      </c>
      <c r="F178" s="138" t="s">
        <v>241</v>
      </c>
      <c r="G178" s="139" t="s">
        <v>152</v>
      </c>
      <c r="H178" s="140">
        <v>1</v>
      </c>
      <c r="I178" s="141"/>
      <c r="J178" s="142">
        <f>ROUND(I178*H178,2)</f>
        <v>0</v>
      </c>
      <c r="K178" s="138" t="s">
        <v>1</v>
      </c>
      <c r="L178" s="32"/>
      <c r="M178" s="143" t="s">
        <v>1</v>
      </c>
      <c r="N178" s="144" t="s">
        <v>42</v>
      </c>
      <c r="P178" s="145">
        <f>O178*H178</f>
        <v>0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154</v>
      </c>
      <c r="AT178" s="147" t="s">
        <v>149</v>
      </c>
      <c r="AU178" s="147" t="s">
        <v>87</v>
      </c>
      <c r="AY178" s="17" t="s">
        <v>143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7" t="s">
        <v>85</v>
      </c>
      <c r="BK178" s="148">
        <f>ROUND(I178*H178,2)</f>
        <v>0</v>
      </c>
      <c r="BL178" s="17" t="s">
        <v>154</v>
      </c>
      <c r="BM178" s="147" t="s">
        <v>242</v>
      </c>
    </row>
    <row r="179" spans="2:65" s="13" customFormat="1" ht="11.25">
      <c r="B179" s="156"/>
      <c r="D179" s="150" t="s">
        <v>156</v>
      </c>
      <c r="E179" s="157" t="s">
        <v>1</v>
      </c>
      <c r="F179" s="158" t="s">
        <v>193</v>
      </c>
      <c r="H179" s="159">
        <v>1</v>
      </c>
      <c r="I179" s="160"/>
      <c r="L179" s="156"/>
      <c r="M179" s="163"/>
      <c r="N179" s="164"/>
      <c r="O179" s="164"/>
      <c r="P179" s="164"/>
      <c r="Q179" s="164"/>
      <c r="R179" s="164"/>
      <c r="S179" s="164"/>
      <c r="T179" s="165"/>
      <c r="AT179" s="157" t="s">
        <v>156</v>
      </c>
      <c r="AU179" s="157" t="s">
        <v>87</v>
      </c>
      <c r="AV179" s="13" t="s">
        <v>87</v>
      </c>
      <c r="AW179" s="13" t="s">
        <v>33</v>
      </c>
      <c r="AX179" s="13" t="s">
        <v>85</v>
      </c>
      <c r="AY179" s="157" t="s">
        <v>143</v>
      </c>
    </row>
    <row r="180" spans="2:65" s="1" customFormat="1" ht="6.95" customHeight="1">
      <c r="B180" s="44"/>
      <c r="C180" s="45"/>
      <c r="D180" s="45"/>
      <c r="E180" s="45"/>
      <c r="F180" s="45"/>
      <c r="G180" s="45"/>
      <c r="H180" s="45"/>
      <c r="I180" s="45"/>
      <c r="J180" s="45"/>
      <c r="K180" s="45"/>
      <c r="L180" s="32"/>
    </row>
  </sheetData>
  <sheetProtection algorithmName="SHA-512" hashValue="uquSp4zVdexBkcyUWPjH8BTXKPoTXszyBv9Tnc3OYI06tkk+bGxI9MyGnfiumZj0KcSyahoRjIPZZKJ2cKJAdA==" saltValue="wFQL6kjMo6CguSuofB13qeGjrG+R1CoWI7ejNuwhUv/zINUcnOs6cN5+opKvp3vLfxVI3iDaJC/0xFXhUumk6w==" spinCount="100000" sheet="1" objects="1" scenarios="1" formatColumns="0" formatRows="0" autoFilter="0"/>
  <autoFilter ref="C122:K179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66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s="1" customFormat="1" ht="12" customHeight="1">
      <c r="B8" s="32"/>
      <c r="D8" s="27" t="s">
        <v>113</v>
      </c>
      <c r="L8" s="32"/>
    </row>
    <row r="9" spans="2:46" s="1" customFormat="1" ht="16.5" customHeight="1">
      <c r="B9" s="32"/>
      <c r="E9" s="198" t="s">
        <v>243</v>
      </c>
      <c r="F9" s="242"/>
      <c r="G9" s="242"/>
      <c r="H9" s="242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91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24. 3. 2025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24"/>
      <c r="G18" s="224"/>
      <c r="H18" s="22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94"/>
      <c r="E27" s="229" t="s">
        <v>1</v>
      </c>
      <c r="F27" s="229"/>
      <c r="G27" s="229"/>
      <c r="H27" s="229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ROUND(J125,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ROUND((SUM(BE125:BE664)),  2)</f>
        <v>0</v>
      </c>
      <c r="I33" s="96">
        <v>0.21</v>
      </c>
      <c r="J33" s="86">
        <f>ROUND(((SUM(BE125:BE664))*I33),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ROUND((SUM(BF125:BF664)),  2)</f>
        <v>0</v>
      </c>
      <c r="I34" s="96">
        <v>0.15</v>
      </c>
      <c r="J34" s="86">
        <f>ROUND(((SUM(BF125:BF664))*I34),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ROUND((SUM(BG125:BG664)),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ROUND((SUM(BH125:BH664)),  2)</f>
        <v>0</v>
      </c>
      <c r="I36" s="96">
        <v>0.15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ROUND((SUM(BI125:BI664)),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115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47" s="1" customFormat="1" ht="12" customHeight="1">
      <c r="B86" s="32"/>
      <c r="C86" s="27" t="s">
        <v>113</v>
      </c>
      <c r="L86" s="32"/>
    </row>
    <row r="87" spans="2:47" s="1" customFormat="1" ht="16.5" customHeight="1">
      <c r="B87" s="32"/>
      <c r="E87" s="198" t="str">
        <f>E9</f>
        <v>101 - Místní komunikace</v>
      </c>
      <c r="F87" s="242"/>
      <c r="G87" s="242"/>
      <c r="H87" s="24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24. 3. 2025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116</v>
      </c>
      <c r="D94" s="97"/>
      <c r="E94" s="97"/>
      <c r="F94" s="97"/>
      <c r="G94" s="97"/>
      <c r="H94" s="97"/>
      <c r="I94" s="97"/>
      <c r="J94" s="106" t="s">
        <v>117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118</v>
      </c>
      <c r="J96" s="66">
        <f>J125</f>
        <v>0</v>
      </c>
      <c r="L96" s="32"/>
      <c r="AU96" s="17" t="s">
        <v>119</v>
      </c>
    </row>
    <row r="97" spans="2:12" s="8" customFormat="1" ht="24.95" customHeight="1">
      <c r="B97" s="108"/>
      <c r="D97" s="109" t="s">
        <v>244</v>
      </c>
      <c r="E97" s="110"/>
      <c r="F97" s="110"/>
      <c r="G97" s="110"/>
      <c r="H97" s="110"/>
      <c r="I97" s="110"/>
      <c r="J97" s="111">
        <f>J126</f>
        <v>0</v>
      </c>
      <c r="L97" s="108"/>
    </row>
    <row r="98" spans="2:12" s="9" customFormat="1" ht="19.899999999999999" customHeight="1">
      <c r="B98" s="112"/>
      <c r="D98" s="113" t="s">
        <v>245</v>
      </c>
      <c r="E98" s="114"/>
      <c r="F98" s="114"/>
      <c r="G98" s="114"/>
      <c r="H98" s="114"/>
      <c r="I98" s="114"/>
      <c r="J98" s="115">
        <f>J127</f>
        <v>0</v>
      </c>
      <c r="L98" s="112"/>
    </row>
    <row r="99" spans="2:12" s="9" customFormat="1" ht="19.899999999999999" customHeight="1">
      <c r="B99" s="112"/>
      <c r="D99" s="113" t="s">
        <v>246</v>
      </c>
      <c r="E99" s="114"/>
      <c r="F99" s="114"/>
      <c r="G99" s="114"/>
      <c r="H99" s="114"/>
      <c r="I99" s="114"/>
      <c r="J99" s="115">
        <f>J286</f>
        <v>0</v>
      </c>
      <c r="L99" s="112"/>
    </row>
    <row r="100" spans="2:12" s="9" customFormat="1" ht="19.899999999999999" customHeight="1">
      <c r="B100" s="112"/>
      <c r="D100" s="113" t="s">
        <v>247</v>
      </c>
      <c r="E100" s="114"/>
      <c r="F100" s="114"/>
      <c r="G100" s="114"/>
      <c r="H100" s="114"/>
      <c r="I100" s="114"/>
      <c r="J100" s="115">
        <f>J298</f>
        <v>0</v>
      </c>
      <c r="L100" s="112"/>
    </row>
    <row r="101" spans="2:12" s="9" customFormat="1" ht="19.899999999999999" customHeight="1">
      <c r="B101" s="112"/>
      <c r="D101" s="113" t="s">
        <v>248</v>
      </c>
      <c r="E101" s="114"/>
      <c r="F101" s="114"/>
      <c r="G101" s="114"/>
      <c r="H101" s="114"/>
      <c r="I101" s="114"/>
      <c r="J101" s="115">
        <f>J313</f>
        <v>0</v>
      </c>
      <c r="L101" s="112"/>
    </row>
    <row r="102" spans="2:12" s="9" customFormat="1" ht="19.899999999999999" customHeight="1">
      <c r="B102" s="112"/>
      <c r="D102" s="113" t="s">
        <v>249</v>
      </c>
      <c r="E102" s="114"/>
      <c r="F102" s="114"/>
      <c r="G102" s="114"/>
      <c r="H102" s="114"/>
      <c r="I102" s="114"/>
      <c r="J102" s="115">
        <f>J464</f>
        <v>0</v>
      </c>
      <c r="L102" s="112"/>
    </row>
    <row r="103" spans="2:12" s="9" customFormat="1" ht="19.899999999999999" customHeight="1">
      <c r="B103" s="112"/>
      <c r="D103" s="113" t="s">
        <v>250</v>
      </c>
      <c r="E103" s="114"/>
      <c r="F103" s="114"/>
      <c r="G103" s="114"/>
      <c r="H103" s="114"/>
      <c r="I103" s="114"/>
      <c r="J103" s="115">
        <f>J522</f>
        <v>0</v>
      </c>
      <c r="L103" s="112"/>
    </row>
    <row r="104" spans="2:12" s="9" customFormat="1" ht="19.899999999999999" customHeight="1">
      <c r="B104" s="112"/>
      <c r="D104" s="113" t="s">
        <v>251</v>
      </c>
      <c r="E104" s="114"/>
      <c r="F104" s="114"/>
      <c r="G104" s="114"/>
      <c r="H104" s="114"/>
      <c r="I104" s="114"/>
      <c r="J104" s="115">
        <f>J589</f>
        <v>0</v>
      </c>
      <c r="L104" s="112"/>
    </row>
    <row r="105" spans="2:12" s="9" customFormat="1" ht="19.899999999999999" customHeight="1">
      <c r="B105" s="112"/>
      <c r="D105" s="113" t="s">
        <v>252</v>
      </c>
      <c r="E105" s="114"/>
      <c r="F105" s="114"/>
      <c r="G105" s="114"/>
      <c r="H105" s="114"/>
      <c r="I105" s="114"/>
      <c r="J105" s="115">
        <f>J656</f>
        <v>0</v>
      </c>
      <c r="L105" s="112"/>
    </row>
    <row r="106" spans="2:12" s="1" customFormat="1" ht="21.75" customHeight="1">
      <c r="B106" s="32"/>
      <c r="L106" s="32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12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12" s="1" customFormat="1" ht="24.95" customHeight="1">
      <c r="B112" s="32"/>
      <c r="C112" s="21" t="s">
        <v>127</v>
      </c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16</v>
      </c>
      <c r="L114" s="32"/>
    </row>
    <row r="115" spans="2:65" s="1" customFormat="1" ht="16.5" customHeight="1">
      <c r="B115" s="32"/>
      <c r="E115" s="240" t="str">
        <f>E7</f>
        <v>Stavební úpravy MK ul. Nádražní v Třeboni</v>
      </c>
      <c r="F115" s="241"/>
      <c r="G115" s="241"/>
      <c r="H115" s="241"/>
      <c r="L115" s="32"/>
    </row>
    <row r="116" spans="2:65" s="1" customFormat="1" ht="12" customHeight="1">
      <c r="B116" s="32"/>
      <c r="C116" s="27" t="s">
        <v>113</v>
      </c>
      <c r="L116" s="32"/>
    </row>
    <row r="117" spans="2:65" s="1" customFormat="1" ht="16.5" customHeight="1">
      <c r="B117" s="32"/>
      <c r="E117" s="198" t="str">
        <f>E9</f>
        <v>101 - Místní komunikace</v>
      </c>
      <c r="F117" s="242"/>
      <c r="G117" s="242"/>
      <c r="H117" s="24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F12</f>
        <v>Třeboň</v>
      </c>
      <c r="I119" s="27" t="s">
        <v>22</v>
      </c>
      <c r="J119" s="52" t="str">
        <f>IF(J12="","",J12)</f>
        <v>24. 3. 2025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E15</f>
        <v>Město Třeboň</v>
      </c>
      <c r="I121" s="27" t="s">
        <v>30</v>
      </c>
      <c r="J121" s="30" t="str">
        <f>E21</f>
        <v>WAY project s.r.o.</v>
      </c>
      <c r="L121" s="32"/>
    </row>
    <row r="122" spans="2:65" s="1" customFormat="1" ht="15.2" customHeight="1">
      <c r="B122" s="32"/>
      <c r="C122" s="27" t="s">
        <v>28</v>
      </c>
      <c r="F122" s="25" t="str">
        <f>IF(E18="","",E18)</f>
        <v>Vyplň údaj</v>
      </c>
      <c r="I122" s="27" t="s">
        <v>34</v>
      </c>
      <c r="J122" s="30" t="str">
        <f>E24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128</v>
      </c>
      <c r="D124" s="118" t="s">
        <v>62</v>
      </c>
      <c r="E124" s="118" t="s">
        <v>58</v>
      </c>
      <c r="F124" s="118" t="s">
        <v>59</v>
      </c>
      <c r="G124" s="118" t="s">
        <v>129</v>
      </c>
      <c r="H124" s="118" t="s">
        <v>130</v>
      </c>
      <c r="I124" s="118" t="s">
        <v>131</v>
      </c>
      <c r="J124" s="118" t="s">
        <v>117</v>
      </c>
      <c r="K124" s="119" t="s">
        <v>132</v>
      </c>
      <c r="L124" s="116"/>
      <c r="M124" s="59" t="s">
        <v>1</v>
      </c>
      <c r="N124" s="60" t="s">
        <v>41</v>
      </c>
      <c r="O124" s="60" t="s">
        <v>133</v>
      </c>
      <c r="P124" s="60" t="s">
        <v>134</v>
      </c>
      <c r="Q124" s="60" t="s">
        <v>135</v>
      </c>
      <c r="R124" s="60" t="s">
        <v>136</v>
      </c>
      <c r="S124" s="60" t="s">
        <v>137</v>
      </c>
      <c r="T124" s="61" t="s">
        <v>138</v>
      </c>
    </row>
    <row r="125" spans="2:65" s="1" customFormat="1" ht="22.9" customHeight="1">
      <c r="B125" s="32"/>
      <c r="C125" s="64" t="s">
        <v>139</v>
      </c>
      <c r="J125" s="120">
        <f>BK125</f>
        <v>0</v>
      </c>
      <c r="L125" s="32"/>
      <c r="M125" s="62"/>
      <c r="N125" s="53"/>
      <c r="O125" s="53"/>
      <c r="P125" s="121">
        <f>P126</f>
        <v>0</v>
      </c>
      <c r="Q125" s="53"/>
      <c r="R125" s="121">
        <f>R126</f>
        <v>3046.38049546</v>
      </c>
      <c r="S125" s="53"/>
      <c r="T125" s="122">
        <f>T126</f>
        <v>1942.5946399999998</v>
      </c>
      <c r="AT125" s="17" t="s">
        <v>76</v>
      </c>
      <c r="AU125" s="17" t="s">
        <v>119</v>
      </c>
      <c r="BK125" s="123">
        <f>BK126</f>
        <v>0</v>
      </c>
    </row>
    <row r="126" spans="2:65" s="11" customFormat="1" ht="25.9" customHeight="1">
      <c r="B126" s="124"/>
      <c r="D126" s="125" t="s">
        <v>76</v>
      </c>
      <c r="E126" s="126" t="s">
        <v>253</v>
      </c>
      <c r="F126" s="126" t="s">
        <v>254</v>
      </c>
      <c r="I126" s="127"/>
      <c r="J126" s="128">
        <f>BK126</f>
        <v>0</v>
      </c>
      <c r="L126" s="124"/>
      <c r="M126" s="129"/>
      <c r="P126" s="130">
        <f>P127+P286+P298+P313+P464+P522+P589+P656</f>
        <v>0</v>
      </c>
      <c r="R126" s="130">
        <f>R127+R286+R298+R313+R464+R522+R589+R656</f>
        <v>3046.38049546</v>
      </c>
      <c r="T126" s="131">
        <f>T127+T286+T298+T313+T464+T522+T589+T656</f>
        <v>1942.5946399999998</v>
      </c>
      <c r="AR126" s="125" t="s">
        <v>85</v>
      </c>
      <c r="AT126" s="132" t="s">
        <v>76</v>
      </c>
      <c r="AU126" s="132" t="s">
        <v>77</v>
      </c>
      <c r="AY126" s="125" t="s">
        <v>143</v>
      </c>
      <c r="BK126" s="133">
        <f>BK127+BK286+BK298+BK313+BK464+BK522+BK589+BK656</f>
        <v>0</v>
      </c>
    </row>
    <row r="127" spans="2:65" s="11" customFormat="1" ht="22.9" customHeight="1">
      <c r="B127" s="124"/>
      <c r="D127" s="125" t="s">
        <v>76</v>
      </c>
      <c r="E127" s="134" t="s">
        <v>85</v>
      </c>
      <c r="F127" s="134" t="s">
        <v>255</v>
      </c>
      <c r="I127" s="127"/>
      <c r="J127" s="135">
        <f>BK127</f>
        <v>0</v>
      </c>
      <c r="L127" s="124"/>
      <c r="M127" s="129"/>
      <c r="P127" s="130">
        <f>SUM(P128:P285)</f>
        <v>0</v>
      </c>
      <c r="R127" s="130">
        <f>SUM(R128:R285)</f>
        <v>2217.0894401999999</v>
      </c>
      <c r="T127" s="131">
        <f>SUM(T128:T285)</f>
        <v>1919.9718399999999</v>
      </c>
      <c r="AR127" s="125" t="s">
        <v>85</v>
      </c>
      <c r="AT127" s="132" t="s">
        <v>76</v>
      </c>
      <c r="AU127" s="132" t="s">
        <v>85</v>
      </c>
      <c r="AY127" s="125" t="s">
        <v>143</v>
      </c>
      <c r="BK127" s="133">
        <f>SUM(BK128:BK285)</f>
        <v>0</v>
      </c>
    </row>
    <row r="128" spans="2:65" s="1" customFormat="1" ht="24.2" customHeight="1">
      <c r="B128" s="32"/>
      <c r="C128" s="136" t="s">
        <v>85</v>
      </c>
      <c r="D128" s="136" t="s">
        <v>149</v>
      </c>
      <c r="E128" s="137" t="s">
        <v>256</v>
      </c>
      <c r="F128" s="138" t="s">
        <v>257</v>
      </c>
      <c r="G128" s="139" t="s">
        <v>258</v>
      </c>
      <c r="H128" s="140">
        <v>30</v>
      </c>
      <c r="I128" s="141"/>
      <c r="J128" s="142">
        <f>ROUND(I128*H128,2)</f>
        <v>0</v>
      </c>
      <c r="K128" s="138" t="s">
        <v>153</v>
      </c>
      <c r="L128" s="32"/>
      <c r="M128" s="143" t="s">
        <v>1</v>
      </c>
      <c r="N128" s="144" t="s">
        <v>42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142</v>
      </c>
      <c r="AT128" s="147" t="s">
        <v>149</v>
      </c>
      <c r="AU128" s="147" t="s">
        <v>87</v>
      </c>
      <c r="AY128" s="17" t="s">
        <v>143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85</v>
      </c>
      <c r="BK128" s="148">
        <f>ROUND(I128*H128,2)</f>
        <v>0</v>
      </c>
      <c r="BL128" s="17" t="s">
        <v>142</v>
      </c>
      <c r="BM128" s="147" t="s">
        <v>259</v>
      </c>
    </row>
    <row r="129" spans="2:65" s="13" customFormat="1" ht="11.25">
      <c r="B129" s="156"/>
      <c r="D129" s="150" t="s">
        <v>156</v>
      </c>
      <c r="E129" s="157" t="s">
        <v>1</v>
      </c>
      <c r="F129" s="158" t="s">
        <v>260</v>
      </c>
      <c r="H129" s="159">
        <v>30</v>
      </c>
      <c r="I129" s="160"/>
      <c r="L129" s="156"/>
      <c r="M129" s="161"/>
      <c r="T129" s="162"/>
      <c r="AT129" s="157" t="s">
        <v>156</v>
      </c>
      <c r="AU129" s="157" t="s">
        <v>87</v>
      </c>
      <c r="AV129" s="13" t="s">
        <v>87</v>
      </c>
      <c r="AW129" s="13" t="s">
        <v>33</v>
      </c>
      <c r="AX129" s="13" t="s">
        <v>85</v>
      </c>
      <c r="AY129" s="157" t="s">
        <v>143</v>
      </c>
    </row>
    <row r="130" spans="2:65" s="1" customFormat="1" ht="21.75" customHeight="1">
      <c r="B130" s="32"/>
      <c r="C130" s="136" t="s">
        <v>87</v>
      </c>
      <c r="D130" s="136" t="s">
        <v>149</v>
      </c>
      <c r="E130" s="137" t="s">
        <v>261</v>
      </c>
      <c r="F130" s="138" t="s">
        <v>262</v>
      </c>
      <c r="G130" s="139" t="s">
        <v>258</v>
      </c>
      <c r="H130" s="140">
        <v>30</v>
      </c>
      <c r="I130" s="141"/>
      <c r="J130" s="142">
        <f>ROUND(I130*H130,2)</f>
        <v>0</v>
      </c>
      <c r="K130" s="138" t="s">
        <v>153</v>
      </c>
      <c r="L130" s="32"/>
      <c r="M130" s="143" t="s">
        <v>1</v>
      </c>
      <c r="N130" s="144" t="s">
        <v>42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142</v>
      </c>
      <c r="AT130" s="147" t="s">
        <v>149</v>
      </c>
      <c r="AU130" s="147" t="s">
        <v>87</v>
      </c>
      <c r="AY130" s="17" t="s">
        <v>143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7" t="s">
        <v>85</v>
      </c>
      <c r="BK130" s="148">
        <f>ROUND(I130*H130,2)</f>
        <v>0</v>
      </c>
      <c r="BL130" s="17" t="s">
        <v>142</v>
      </c>
      <c r="BM130" s="147" t="s">
        <v>263</v>
      </c>
    </row>
    <row r="131" spans="2:65" s="13" customFormat="1" ht="11.25">
      <c r="B131" s="156"/>
      <c r="D131" s="150" t="s">
        <v>156</v>
      </c>
      <c r="E131" s="157" t="s">
        <v>1</v>
      </c>
      <c r="F131" s="158" t="s">
        <v>264</v>
      </c>
      <c r="H131" s="159">
        <v>30</v>
      </c>
      <c r="I131" s="160"/>
      <c r="L131" s="156"/>
      <c r="M131" s="161"/>
      <c r="T131" s="162"/>
      <c r="AT131" s="157" t="s">
        <v>156</v>
      </c>
      <c r="AU131" s="157" t="s">
        <v>87</v>
      </c>
      <c r="AV131" s="13" t="s">
        <v>87</v>
      </c>
      <c r="AW131" s="13" t="s">
        <v>33</v>
      </c>
      <c r="AX131" s="13" t="s">
        <v>85</v>
      </c>
      <c r="AY131" s="157" t="s">
        <v>143</v>
      </c>
    </row>
    <row r="132" spans="2:65" s="12" customFormat="1" ht="11.25">
      <c r="B132" s="149"/>
      <c r="D132" s="150" t="s">
        <v>156</v>
      </c>
      <c r="E132" s="151" t="s">
        <v>1</v>
      </c>
      <c r="F132" s="152" t="s">
        <v>265</v>
      </c>
      <c r="H132" s="151" t="s">
        <v>1</v>
      </c>
      <c r="I132" s="153"/>
      <c r="L132" s="149"/>
      <c r="M132" s="154"/>
      <c r="T132" s="155"/>
      <c r="AT132" s="151" t="s">
        <v>156</v>
      </c>
      <c r="AU132" s="151" t="s">
        <v>87</v>
      </c>
      <c r="AV132" s="12" t="s">
        <v>85</v>
      </c>
      <c r="AW132" s="12" t="s">
        <v>33</v>
      </c>
      <c r="AX132" s="12" t="s">
        <v>77</v>
      </c>
      <c r="AY132" s="151" t="s">
        <v>143</v>
      </c>
    </row>
    <row r="133" spans="2:65" s="1" customFormat="1" ht="37.9" customHeight="1">
      <c r="B133" s="32"/>
      <c r="C133" s="136" t="s">
        <v>164</v>
      </c>
      <c r="D133" s="136" t="s">
        <v>149</v>
      </c>
      <c r="E133" s="137" t="s">
        <v>266</v>
      </c>
      <c r="F133" s="138" t="s">
        <v>267</v>
      </c>
      <c r="G133" s="139" t="s">
        <v>258</v>
      </c>
      <c r="H133" s="140">
        <v>24.12</v>
      </c>
      <c r="I133" s="141"/>
      <c r="J133" s="142">
        <f>ROUND(I133*H133,2)</f>
        <v>0</v>
      </c>
      <c r="K133" s="138" t="s">
        <v>153</v>
      </c>
      <c r="L133" s="32"/>
      <c r="M133" s="143" t="s">
        <v>1</v>
      </c>
      <c r="N133" s="144" t="s">
        <v>42</v>
      </c>
      <c r="P133" s="145">
        <f>O133*H133</f>
        <v>0</v>
      </c>
      <c r="Q133" s="145">
        <v>0</v>
      </c>
      <c r="R133" s="145">
        <f>Q133*H133</f>
        <v>0</v>
      </c>
      <c r="S133" s="145">
        <v>0.26</v>
      </c>
      <c r="T133" s="146">
        <f>S133*H133</f>
        <v>6.2712000000000003</v>
      </c>
      <c r="AR133" s="147" t="s">
        <v>142</v>
      </c>
      <c r="AT133" s="147" t="s">
        <v>149</v>
      </c>
      <c r="AU133" s="147" t="s">
        <v>87</v>
      </c>
      <c r="AY133" s="17" t="s">
        <v>143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85</v>
      </c>
      <c r="BK133" s="148">
        <f>ROUND(I133*H133,2)</f>
        <v>0</v>
      </c>
      <c r="BL133" s="17" t="s">
        <v>142</v>
      </c>
      <c r="BM133" s="147" t="s">
        <v>268</v>
      </c>
    </row>
    <row r="134" spans="2:65" s="13" customFormat="1" ht="11.25">
      <c r="B134" s="156"/>
      <c r="D134" s="150" t="s">
        <v>156</v>
      </c>
      <c r="E134" s="157" t="s">
        <v>1</v>
      </c>
      <c r="F134" s="158" t="s">
        <v>269</v>
      </c>
      <c r="H134" s="159">
        <v>24.12</v>
      </c>
      <c r="I134" s="160"/>
      <c r="L134" s="156"/>
      <c r="M134" s="161"/>
      <c r="T134" s="162"/>
      <c r="AT134" s="157" t="s">
        <v>156</v>
      </c>
      <c r="AU134" s="157" t="s">
        <v>87</v>
      </c>
      <c r="AV134" s="13" t="s">
        <v>87</v>
      </c>
      <c r="AW134" s="13" t="s">
        <v>33</v>
      </c>
      <c r="AX134" s="13" t="s">
        <v>85</v>
      </c>
      <c r="AY134" s="157" t="s">
        <v>143</v>
      </c>
    </row>
    <row r="135" spans="2:65" s="1" customFormat="1" ht="37.9" customHeight="1">
      <c r="B135" s="32"/>
      <c r="C135" s="136" t="s">
        <v>142</v>
      </c>
      <c r="D135" s="136" t="s">
        <v>149</v>
      </c>
      <c r="E135" s="137" t="s">
        <v>270</v>
      </c>
      <c r="F135" s="138" t="s">
        <v>271</v>
      </c>
      <c r="G135" s="139" t="s">
        <v>258</v>
      </c>
      <c r="H135" s="140">
        <v>21.01</v>
      </c>
      <c r="I135" s="141"/>
      <c r="J135" s="142">
        <f>ROUND(I135*H135,2)</f>
        <v>0</v>
      </c>
      <c r="K135" s="138" t="s">
        <v>153</v>
      </c>
      <c r="L135" s="32"/>
      <c r="M135" s="143" t="s">
        <v>1</v>
      </c>
      <c r="N135" s="144" t="s">
        <v>42</v>
      </c>
      <c r="P135" s="145">
        <f>O135*H135</f>
        <v>0</v>
      </c>
      <c r="Q135" s="145">
        <v>0</v>
      </c>
      <c r="R135" s="145">
        <f>Q135*H135</f>
        <v>0</v>
      </c>
      <c r="S135" s="145">
        <v>0.4</v>
      </c>
      <c r="T135" s="146">
        <f>S135*H135</f>
        <v>8.4040000000000017</v>
      </c>
      <c r="AR135" s="147" t="s">
        <v>142</v>
      </c>
      <c r="AT135" s="147" t="s">
        <v>149</v>
      </c>
      <c r="AU135" s="147" t="s">
        <v>87</v>
      </c>
      <c r="AY135" s="17" t="s">
        <v>143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85</v>
      </c>
      <c r="BK135" s="148">
        <f>ROUND(I135*H135,2)</f>
        <v>0</v>
      </c>
      <c r="BL135" s="17" t="s">
        <v>142</v>
      </c>
      <c r="BM135" s="147" t="s">
        <v>272</v>
      </c>
    </row>
    <row r="136" spans="2:65" s="13" customFormat="1" ht="11.25">
      <c r="B136" s="156"/>
      <c r="D136" s="150" t="s">
        <v>156</v>
      </c>
      <c r="E136" s="157" t="s">
        <v>1</v>
      </c>
      <c r="F136" s="158" t="s">
        <v>273</v>
      </c>
      <c r="H136" s="159">
        <v>21.01</v>
      </c>
      <c r="I136" s="160"/>
      <c r="L136" s="156"/>
      <c r="M136" s="161"/>
      <c r="T136" s="162"/>
      <c r="AT136" s="157" t="s">
        <v>156</v>
      </c>
      <c r="AU136" s="157" t="s">
        <v>87</v>
      </c>
      <c r="AV136" s="13" t="s">
        <v>87</v>
      </c>
      <c r="AW136" s="13" t="s">
        <v>33</v>
      </c>
      <c r="AX136" s="13" t="s">
        <v>85</v>
      </c>
      <c r="AY136" s="157" t="s">
        <v>143</v>
      </c>
    </row>
    <row r="137" spans="2:65" s="1" customFormat="1" ht="37.9" customHeight="1">
      <c r="B137" s="32"/>
      <c r="C137" s="136" t="s">
        <v>146</v>
      </c>
      <c r="D137" s="136" t="s">
        <v>149</v>
      </c>
      <c r="E137" s="137" t="s">
        <v>274</v>
      </c>
      <c r="F137" s="138" t="s">
        <v>275</v>
      </c>
      <c r="G137" s="139" t="s">
        <v>258</v>
      </c>
      <c r="H137" s="140">
        <v>1998.18</v>
      </c>
      <c r="I137" s="141"/>
      <c r="J137" s="142">
        <f>ROUND(I137*H137,2)</f>
        <v>0</v>
      </c>
      <c r="K137" s="138" t="s">
        <v>153</v>
      </c>
      <c r="L137" s="32"/>
      <c r="M137" s="143" t="s">
        <v>1</v>
      </c>
      <c r="N137" s="144" t="s">
        <v>42</v>
      </c>
      <c r="P137" s="145">
        <f>O137*H137</f>
        <v>0</v>
      </c>
      <c r="Q137" s="145">
        <v>0</v>
      </c>
      <c r="R137" s="145">
        <f>Q137*H137</f>
        <v>0</v>
      </c>
      <c r="S137" s="145">
        <v>0.44</v>
      </c>
      <c r="T137" s="146">
        <f>S137*H137</f>
        <v>879.19920000000002</v>
      </c>
      <c r="AR137" s="147" t="s">
        <v>142</v>
      </c>
      <c r="AT137" s="147" t="s">
        <v>149</v>
      </c>
      <c r="AU137" s="147" t="s">
        <v>87</v>
      </c>
      <c r="AY137" s="17" t="s">
        <v>143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85</v>
      </c>
      <c r="BK137" s="148">
        <f>ROUND(I137*H137,2)</f>
        <v>0</v>
      </c>
      <c r="BL137" s="17" t="s">
        <v>142</v>
      </c>
      <c r="BM137" s="147" t="s">
        <v>276</v>
      </c>
    </row>
    <row r="138" spans="2:65" s="12" customFormat="1" ht="11.25">
      <c r="B138" s="149"/>
      <c r="D138" s="150" t="s">
        <v>156</v>
      </c>
      <c r="E138" s="151" t="s">
        <v>1</v>
      </c>
      <c r="F138" s="152" t="s">
        <v>277</v>
      </c>
      <c r="H138" s="151" t="s">
        <v>1</v>
      </c>
      <c r="I138" s="153"/>
      <c r="L138" s="149"/>
      <c r="M138" s="154"/>
      <c r="T138" s="155"/>
      <c r="AT138" s="151" t="s">
        <v>156</v>
      </c>
      <c r="AU138" s="151" t="s">
        <v>87</v>
      </c>
      <c r="AV138" s="12" t="s">
        <v>85</v>
      </c>
      <c r="AW138" s="12" t="s">
        <v>33</v>
      </c>
      <c r="AX138" s="12" t="s">
        <v>77</v>
      </c>
      <c r="AY138" s="151" t="s">
        <v>143</v>
      </c>
    </row>
    <row r="139" spans="2:65" s="13" customFormat="1" ht="11.25">
      <c r="B139" s="156"/>
      <c r="D139" s="150" t="s">
        <v>156</v>
      </c>
      <c r="E139" s="157" t="s">
        <v>1</v>
      </c>
      <c r="F139" s="158" t="s">
        <v>278</v>
      </c>
      <c r="H139" s="159">
        <v>1998.18</v>
      </c>
      <c r="I139" s="160"/>
      <c r="L139" s="156"/>
      <c r="M139" s="161"/>
      <c r="T139" s="162"/>
      <c r="AT139" s="157" t="s">
        <v>156</v>
      </c>
      <c r="AU139" s="157" t="s">
        <v>87</v>
      </c>
      <c r="AV139" s="13" t="s">
        <v>87</v>
      </c>
      <c r="AW139" s="13" t="s">
        <v>33</v>
      </c>
      <c r="AX139" s="13" t="s">
        <v>85</v>
      </c>
      <c r="AY139" s="157" t="s">
        <v>143</v>
      </c>
    </row>
    <row r="140" spans="2:65" s="12" customFormat="1" ht="11.25">
      <c r="B140" s="149"/>
      <c r="D140" s="150" t="s">
        <v>156</v>
      </c>
      <c r="E140" s="151" t="s">
        <v>1</v>
      </c>
      <c r="F140" s="152" t="s">
        <v>279</v>
      </c>
      <c r="H140" s="151" t="s">
        <v>1</v>
      </c>
      <c r="I140" s="153"/>
      <c r="L140" s="149"/>
      <c r="M140" s="154"/>
      <c r="T140" s="155"/>
      <c r="AT140" s="151" t="s">
        <v>156</v>
      </c>
      <c r="AU140" s="151" t="s">
        <v>87</v>
      </c>
      <c r="AV140" s="12" t="s">
        <v>85</v>
      </c>
      <c r="AW140" s="12" t="s">
        <v>33</v>
      </c>
      <c r="AX140" s="12" t="s">
        <v>77</v>
      </c>
      <c r="AY140" s="151" t="s">
        <v>143</v>
      </c>
    </row>
    <row r="141" spans="2:65" s="1" customFormat="1" ht="37.9" customHeight="1">
      <c r="B141" s="32"/>
      <c r="C141" s="136" t="s">
        <v>180</v>
      </c>
      <c r="D141" s="136" t="s">
        <v>149</v>
      </c>
      <c r="E141" s="137" t="s">
        <v>280</v>
      </c>
      <c r="F141" s="138" t="s">
        <v>281</v>
      </c>
      <c r="G141" s="139" t="s">
        <v>258</v>
      </c>
      <c r="H141" s="140">
        <v>4.37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0.28999999999999998</v>
      </c>
      <c r="T141" s="146">
        <f>S141*H141</f>
        <v>1.2672999999999999</v>
      </c>
      <c r="AR141" s="147" t="s">
        <v>142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142</v>
      </c>
      <c r="BM141" s="147" t="s">
        <v>282</v>
      </c>
    </row>
    <row r="142" spans="2:65" s="12" customFormat="1" ht="11.25">
      <c r="B142" s="149"/>
      <c r="D142" s="150" t="s">
        <v>156</v>
      </c>
      <c r="E142" s="151" t="s">
        <v>1</v>
      </c>
      <c r="F142" s="152" t="s">
        <v>283</v>
      </c>
      <c r="H142" s="151" t="s">
        <v>1</v>
      </c>
      <c r="I142" s="153"/>
      <c r="L142" s="149"/>
      <c r="M142" s="154"/>
      <c r="T142" s="155"/>
      <c r="AT142" s="151" t="s">
        <v>156</v>
      </c>
      <c r="AU142" s="151" t="s">
        <v>87</v>
      </c>
      <c r="AV142" s="12" t="s">
        <v>85</v>
      </c>
      <c r="AW142" s="12" t="s">
        <v>33</v>
      </c>
      <c r="AX142" s="12" t="s">
        <v>77</v>
      </c>
      <c r="AY142" s="151" t="s">
        <v>143</v>
      </c>
    </row>
    <row r="143" spans="2:65" s="13" customFormat="1" ht="11.25">
      <c r="B143" s="156"/>
      <c r="D143" s="150" t="s">
        <v>156</v>
      </c>
      <c r="E143" s="157" t="s">
        <v>1</v>
      </c>
      <c r="F143" s="158" t="s">
        <v>284</v>
      </c>
      <c r="H143" s="159">
        <v>4.37</v>
      </c>
      <c r="I143" s="160"/>
      <c r="L143" s="156"/>
      <c r="M143" s="161"/>
      <c r="T143" s="162"/>
      <c r="AT143" s="157" t="s">
        <v>156</v>
      </c>
      <c r="AU143" s="157" t="s">
        <v>87</v>
      </c>
      <c r="AV143" s="13" t="s">
        <v>87</v>
      </c>
      <c r="AW143" s="13" t="s">
        <v>33</v>
      </c>
      <c r="AX143" s="13" t="s">
        <v>85</v>
      </c>
      <c r="AY143" s="157" t="s">
        <v>143</v>
      </c>
    </row>
    <row r="144" spans="2:65" s="1" customFormat="1" ht="33" customHeight="1">
      <c r="B144" s="32"/>
      <c r="C144" s="136" t="s">
        <v>187</v>
      </c>
      <c r="D144" s="136" t="s">
        <v>149</v>
      </c>
      <c r="E144" s="137" t="s">
        <v>285</v>
      </c>
      <c r="F144" s="138" t="s">
        <v>286</v>
      </c>
      <c r="G144" s="139" t="s">
        <v>258</v>
      </c>
      <c r="H144" s="140">
        <v>76.900000000000006</v>
      </c>
      <c r="I144" s="141"/>
      <c r="J144" s="142">
        <f>ROUND(I144*H144,2)</f>
        <v>0</v>
      </c>
      <c r="K144" s="138" t="s">
        <v>153</v>
      </c>
      <c r="L144" s="32"/>
      <c r="M144" s="143" t="s">
        <v>1</v>
      </c>
      <c r="N144" s="144" t="s">
        <v>42</v>
      </c>
      <c r="P144" s="145">
        <f>O144*H144</f>
        <v>0</v>
      </c>
      <c r="Q144" s="145">
        <v>0</v>
      </c>
      <c r="R144" s="145">
        <f>Q144*H144</f>
        <v>0</v>
      </c>
      <c r="S144" s="145">
        <v>0.24</v>
      </c>
      <c r="T144" s="146">
        <f>S144*H144</f>
        <v>18.456</v>
      </c>
      <c r="AR144" s="147" t="s">
        <v>142</v>
      </c>
      <c r="AT144" s="147" t="s">
        <v>149</v>
      </c>
      <c r="AU144" s="147" t="s">
        <v>87</v>
      </c>
      <c r="AY144" s="17" t="s">
        <v>143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7" t="s">
        <v>85</v>
      </c>
      <c r="BK144" s="148">
        <f>ROUND(I144*H144,2)</f>
        <v>0</v>
      </c>
      <c r="BL144" s="17" t="s">
        <v>142</v>
      </c>
      <c r="BM144" s="147" t="s">
        <v>287</v>
      </c>
    </row>
    <row r="145" spans="2:65" s="13" customFormat="1" ht="11.25">
      <c r="B145" s="156"/>
      <c r="D145" s="150" t="s">
        <v>156</v>
      </c>
      <c r="E145" s="157" t="s">
        <v>1</v>
      </c>
      <c r="F145" s="158" t="s">
        <v>288</v>
      </c>
      <c r="H145" s="159">
        <v>76.900000000000006</v>
      </c>
      <c r="I145" s="160"/>
      <c r="L145" s="156"/>
      <c r="M145" s="161"/>
      <c r="T145" s="162"/>
      <c r="AT145" s="157" t="s">
        <v>156</v>
      </c>
      <c r="AU145" s="157" t="s">
        <v>87</v>
      </c>
      <c r="AV145" s="13" t="s">
        <v>87</v>
      </c>
      <c r="AW145" s="13" t="s">
        <v>33</v>
      </c>
      <c r="AX145" s="13" t="s">
        <v>85</v>
      </c>
      <c r="AY145" s="157" t="s">
        <v>143</v>
      </c>
    </row>
    <row r="146" spans="2:65" s="1" customFormat="1" ht="37.9" customHeight="1">
      <c r="B146" s="32"/>
      <c r="C146" s="136" t="s">
        <v>194</v>
      </c>
      <c r="D146" s="136" t="s">
        <v>149</v>
      </c>
      <c r="E146" s="137" t="s">
        <v>289</v>
      </c>
      <c r="F146" s="138" t="s">
        <v>290</v>
      </c>
      <c r="G146" s="139" t="s">
        <v>258</v>
      </c>
      <c r="H146" s="140">
        <v>374.86</v>
      </c>
      <c r="I146" s="141"/>
      <c r="J146" s="142">
        <f>ROUND(I146*H146,2)</f>
        <v>0</v>
      </c>
      <c r="K146" s="138" t="s">
        <v>153</v>
      </c>
      <c r="L146" s="32"/>
      <c r="M146" s="143" t="s">
        <v>1</v>
      </c>
      <c r="N146" s="144" t="s">
        <v>42</v>
      </c>
      <c r="P146" s="145">
        <f>O146*H146</f>
        <v>0</v>
      </c>
      <c r="Q146" s="145">
        <v>0</v>
      </c>
      <c r="R146" s="145">
        <f>Q146*H146</f>
        <v>0</v>
      </c>
      <c r="S146" s="145">
        <v>0.17</v>
      </c>
      <c r="T146" s="146">
        <f>S146*H146</f>
        <v>63.726200000000006</v>
      </c>
      <c r="AR146" s="147" t="s">
        <v>142</v>
      </c>
      <c r="AT146" s="147" t="s">
        <v>149</v>
      </c>
      <c r="AU146" s="147" t="s">
        <v>87</v>
      </c>
      <c r="AY146" s="17" t="s">
        <v>143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17" t="s">
        <v>85</v>
      </c>
      <c r="BK146" s="148">
        <f>ROUND(I146*H146,2)</f>
        <v>0</v>
      </c>
      <c r="BL146" s="17" t="s">
        <v>142</v>
      </c>
      <c r="BM146" s="147" t="s">
        <v>291</v>
      </c>
    </row>
    <row r="147" spans="2:65" s="13" customFormat="1" ht="11.25">
      <c r="B147" s="156"/>
      <c r="D147" s="150" t="s">
        <v>156</v>
      </c>
      <c r="E147" s="157" t="s">
        <v>1</v>
      </c>
      <c r="F147" s="158" t="s">
        <v>269</v>
      </c>
      <c r="H147" s="159">
        <v>24.12</v>
      </c>
      <c r="I147" s="160"/>
      <c r="L147" s="156"/>
      <c r="M147" s="161"/>
      <c r="T147" s="162"/>
      <c r="AT147" s="157" t="s">
        <v>156</v>
      </c>
      <c r="AU147" s="157" t="s">
        <v>87</v>
      </c>
      <c r="AV147" s="13" t="s">
        <v>87</v>
      </c>
      <c r="AW147" s="13" t="s">
        <v>33</v>
      </c>
      <c r="AX147" s="13" t="s">
        <v>77</v>
      </c>
      <c r="AY147" s="157" t="s">
        <v>143</v>
      </c>
    </row>
    <row r="148" spans="2:65" s="13" customFormat="1" ht="11.25">
      <c r="B148" s="156"/>
      <c r="D148" s="150" t="s">
        <v>156</v>
      </c>
      <c r="E148" s="157" t="s">
        <v>1</v>
      </c>
      <c r="F148" s="158" t="s">
        <v>273</v>
      </c>
      <c r="H148" s="159">
        <v>21.01</v>
      </c>
      <c r="I148" s="160"/>
      <c r="L148" s="156"/>
      <c r="M148" s="161"/>
      <c r="T148" s="162"/>
      <c r="AT148" s="157" t="s">
        <v>156</v>
      </c>
      <c r="AU148" s="157" t="s">
        <v>87</v>
      </c>
      <c r="AV148" s="13" t="s">
        <v>87</v>
      </c>
      <c r="AW148" s="13" t="s">
        <v>33</v>
      </c>
      <c r="AX148" s="13" t="s">
        <v>77</v>
      </c>
      <c r="AY148" s="157" t="s">
        <v>143</v>
      </c>
    </row>
    <row r="149" spans="2:65" s="13" customFormat="1" ht="11.25">
      <c r="B149" s="156"/>
      <c r="D149" s="150" t="s">
        <v>156</v>
      </c>
      <c r="E149" s="157" t="s">
        <v>1</v>
      </c>
      <c r="F149" s="158" t="s">
        <v>288</v>
      </c>
      <c r="H149" s="159">
        <v>76.900000000000006</v>
      </c>
      <c r="I149" s="160"/>
      <c r="L149" s="156"/>
      <c r="M149" s="161"/>
      <c r="T149" s="162"/>
      <c r="AT149" s="157" t="s">
        <v>156</v>
      </c>
      <c r="AU149" s="157" t="s">
        <v>87</v>
      </c>
      <c r="AV149" s="13" t="s">
        <v>87</v>
      </c>
      <c r="AW149" s="13" t="s">
        <v>33</v>
      </c>
      <c r="AX149" s="13" t="s">
        <v>77</v>
      </c>
      <c r="AY149" s="157" t="s">
        <v>143</v>
      </c>
    </row>
    <row r="150" spans="2:65" s="13" customFormat="1" ht="11.25">
      <c r="B150" s="156"/>
      <c r="D150" s="150" t="s">
        <v>156</v>
      </c>
      <c r="E150" s="157" t="s">
        <v>1</v>
      </c>
      <c r="F150" s="158" t="s">
        <v>292</v>
      </c>
      <c r="H150" s="159">
        <v>252.83</v>
      </c>
      <c r="I150" s="160"/>
      <c r="L150" s="156"/>
      <c r="M150" s="161"/>
      <c r="T150" s="162"/>
      <c r="AT150" s="157" t="s">
        <v>156</v>
      </c>
      <c r="AU150" s="157" t="s">
        <v>87</v>
      </c>
      <c r="AV150" s="13" t="s">
        <v>87</v>
      </c>
      <c r="AW150" s="13" t="s">
        <v>33</v>
      </c>
      <c r="AX150" s="13" t="s">
        <v>77</v>
      </c>
      <c r="AY150" s="157" t="s">
        <v>143</v>
      </c>
    </row>
    <row r="151" spans="2:65" s="14" customFormat="1" ht="11.25">
      <c r="B151" s="166"/>
      <c r="D151" s="150" t="s">
        <v>156</v>
      </c>
      <c r="E151" s="167" t="s">
        <v>1</v>
      </c>
      <c r="F151" s="168" t="s">
        <v>293</v>
      </c>
      <c r="H151" s="169">
        <v>374.86</v>
      </c>
      <c r="I151" s="170"/>
      <c r="L151" s="166"/>
      <c r="M151" s="171"/>
      <c r="T151" s="172"/>
      <c r="AT151" s="167" t="s">
        <v>156</v>
      </c>
      <c r="AU151" s="167" t="s">
        <v>87</v>
      </c>
      <c r="AV151" s="14" t="s">
        <v>142</v>
      </c>
      <c r="AW151" s="14" t="s">
        <v>33</v>
      </c>
      <c r="AX151" s="14" t="s">
        <v>85</v>
      </c>
      <c r="AY151" s="167" t="s">
        <v>143</v>
      </c>
    </row>
    <row r="152" spans="2:65" s="1" customFormat="1" ht="33" customHeight="1">
      <c r="B152" s="32"/>
      <c r="C152" s="136" t="s">
        <v>199</v>
      </c>
      <c r="D152" s="136" t="s">
        <v>149</v>
      </c>
      <c r="E152" s="137" t="s">
        <v>294</v>
      </c>
      <c r="F152" s="138" t="s">
        <v>295</v>
      </c>
      <c r="G152" s="139" t="s">
        <v>258</v>
      </c>
      <c r="H152" s="140">
        <v>4.37</v>
      </c>
      <c r="I152" s="141"/>
      <c r="J152" s="142">
        <f>ROUND(I152*H152,2)</f>
        <v>0</v>
      </c>
      <c r="K152" s="138" t="s">
        <v>153</v>
      </c>
      <c r="L152" s="32"/>
      <c r="M152" s="143" t="s">
        <v>1</v>
      </c>
      <c r="N152" s="144" t="s">
        <v>42</v>
      </c>
      <c r="P152" s="145">
        <f>O152*H152</f>
        <v>0</v>
      </c>
      <c r="Q152" s="145">
        <v>0</v>
      </c>
      <c r="R152" s="145">
        <f>Q152*H152</f>
        <v>0</v>
      </c>
      <c r="S152" s="145">
        <v>9.8000000000000004E-2</v>
      </c>
      <c r="T152" s="146">
        <f>S152*H152</f>
        <v>0.42826000000000003</v>
      </c>
      <c r="AR152" s="147" t="s">
        <v>142</v>
      </c>
      <c r="AT152" s="147" t="s">
        <v>149</v>
      </c>
      <c r="AU152" s="147" t="s">
        <v>87</v>
      </c>
      <c r="AY152" s="17" t="s">
        <v>143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85</v>
      </c>
      <c r="BK152" s="148">
        <f>ROUND(I152*H152,2)</f>
        <v>0</v>
      </c>
      <c r="BL152" s="17" t="s">
        <v>142</v>
      </c>
      <c r="BM152" s="147" t="s">
        <v>296</v>
      </c>
    </row>
    <row r="153" spans="2:65" s="13" customFormat="1" ht="11.25">
      <c r="B153" s="156"/>
      <c r="D153" s="150" t="s">
        <v>156</v>
      </c>
      <c r="E153" s="157" t="s">
        <v>1</v>
      </c>
      <c r="F153" s="158" t="s">
        <v>284</v>
      </c>
      <c r="H153" s="159">
        <v>4.37</v>
      </c>
      <c r="I153" s="160"/>
      <c r="L153" s="156"/>
      <c r="M153" s="161"/>
      <c r="T153" s="162"/>
      <c r="AT153" s="157" t="s">
        <v>156</v>
      </c>
      <c r="AU153" s="157" t="s">
        <v>87</v>
      </c>
      <c r="AV153" s="13" t="s">
        <v>87</v>
      </c>
      <c r="AW153" s="13" t="s">
        <v>33</v>
      </c>
      <c r="AX153" s="13" t="s">
        <v>85</v>
      </c>
      <c r="AY153" s="157" t="s">
        <v>143</v>
      </c>
    </row>
    <row r="154" spans="2:65" s="1" customFormat="1" ht="33" customHeight="1">
      <c r="B154" s="32"/>
      <c r="C154" s="136" t="s">
        <v>207</v>
      </c>
      <c r="D154" s="136" t="s">
        <v>149</v>
      </c>
      <c r="E154" s="137" t="s">
        <v>297</v>
      </c>
      <c r="F154" s="138" t="s">
        <v>298</v>
      </c>
      <c r="G154" s="139" t="s">
        <v>258</v>
      </c>
      <c r="H154" s="140">
        <v>1998.18</v>
      </c>
      <c r="I154" s="141"/>
      <c r="J154" s="142">
        <f>ROUND(I154*H154,2)</f>
        <v>0</v>
      </c>
      <c r="K154" s="138" t="s">
        <v>153</v>
      </c>
      <c r="L154" s="32"/>
      <c r="M154" s="143" t="s">
        <v>1</v>
      </c>
      <c r="N154" s="144" t="s">
        <v>42</v>
      </c>
      <c r="P154" s="145">
        <f>O154*H154</f>
        <v>0</v>
      </c>
      <c r="Q154" s="145">
        <v>0</v>
      </c>
      <c r="R154" s="145">
        <f>Q154*H154</f>
        <v>0</v>
      </c>
      <c r="S154" s="145">
        <v>0.316</v>
      </c>
      <c r="T154" s="146">
        <f>S154*H154</f>
        <v>631.42488000000003</v>
      </c>
      <c r="AR154" s="147" t="s">
        <v>142</v>
      </c>
      <c r="AT154" s="147" t="s">
        <v>149</v>
      </c>
      <c r="AU154" s="147" t="s">
        <v>87</v>
      </c>
      <c r="AY154" s="17" t="s">
        <v>143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7" t="s">
        <v>85</v>
      </c>
      <c r="BK154" s="148">
        <f>ROUND(I154*H154,2)</f>
        <v>0</v>
      </c>
      <c r="BL154" s="17" t="s">
        <v>142</v>
      </c>
      <c r="BM154" s="147" t="s">
        <v>299</v>
      </c>
    </row>
    <row r="155" spans="2:65" s="13" customFormat="1" ht="11.25">
      <c r="B155" s="156"/>
      <c r="D155" s="150" t="s">
        <v>156</v>
      </c>
      <c r="E155" s="157" t="s">
        <v>1</v>
      </c>
      <c r="F155" s="158" t="s">
        <v>300</v>
      </c>
      <c r="H155" s="159">
        <v>1998.18</v>
      </c>
      <c r="I155" s="160"/>
      <c r="L155" s="156"/>
      <c r="M155" s="161"/>
      <c r="T155" s="162"/>
      <c r="AT155" s="157" t="s">
        <v>156</v>
      </c>
      <c r="AU155" s="157" t="s">
        <v>87</v>
      </c>
      <c r="AV155" s="13" t="s">
        <v>87</v>
      </c>
      <c r="AW155" s="13" t="s">
        <v>33</v>
      </c>
      <c r="AX155" s="13" t="s">
        <v>85</v>
      </c>
      <c r="AY155" s="157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301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" customFormat="1" ht="33" customHeight="1">
      <c r="B157" s="32"/>
      <c r="C157" s="136" t="s">
        <v>214</v>
      </c>
      <c r="D157" s="136" t="s">
        <v>149</v>
      </c>
      <c r="E157" s="137" t="s">
        <v>302</v>
      </c>
      <c r="F157" s="138" t="s">
        <v>303</v>
      </c>
      <c r="G157" s="139" t="s">
        <v>258</v>
      </c>
      <c r="H157" s="140">
        <v>252.83</v>
      </c>
      <c r="I157" s="141"/>
      <c r="J157" s="142">
        <f>ROUND(I157*H157,2)</f>
        <v>0</v>
      </c>
      <c r="K157" s="138" t="s">
        <v>153</v>
      </c>
      <c r="L157" s="32"/>
      <c r="M157" s="143" t="s">
        <v>1</v>
      </c>
      <c r="N157" s="144" t="s">
        <v>42</v>
      </c>
      <c r="P157" s="145">
        <f>O157*H157</f>
        <v>0</v>
      </c>
      <c r="Q157" s="145">
        <v>0</v>
      </c>
      <c r="R157" s="145">
        <f>Q157*H157</f>
        <v>0</v>
      </c>
      <c r="S157" s="145">
        <v>0.22</v>
      </c>
      <c r="T157" s="146">
        <f>S157*H157</f>
        <v>55.622600000000006</v>
      </c>
      <c r="AR157" s="147" t="s">
        <v>142</v>
      </c>
      <c r="AT157" s="147" t="s">
        <v>149</v>
      </c>
      <c r="AU157" s="147" t="s">
        <v>87</v>
      </c>
      <c r="AY157" s="17" t="s">
        <v>143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85</v>
      </c>
      <c r="BK157" s="148">
        <f>ROUND(I157*H157,2)</f>
        <v>0</v>
      </c>
      <c r="BL157" s="17" t="s">
        <v>142</v>
      </c>
      <c r="BM157" s="147" t="s">
        <v>304</v>
      </c>
    </row>
    <row r="158" spans="2:65" s="13" customFormat="1" ht="11.25">
      <c r="B158" s="156"/>
      <c r="D158" s="150" t="s">
        <v>156</v>
      </c>
      <c r="E158" s="157" t="s">
        <v>1</v>
      </c>
      <c r="F158" s="158" t="s">
        <v>292</v>
      </c>
      <c r="H158" s="159">
        <v>252.83</v>
      </c>
      <c r="I158" s="160"/>
      <c r="L158" s="156"/>
      <c r="M158" s="161"/>
      <c r="T158" s="162"/>
      <c r="AT158" s="157" t="s">
        <v>156</v>
      </c>
      <c r="AU158" s="157" t="s">
        <v>87</v>
      </c>
      <c r="AV158" s="13" t="s">
        <v>87</v>
      </c>
      <c r="AW158" s="13" t="s">
        <v>33</v>
      </c>
      <c r="AX158" s="13" t="s">
        <v>85</v>
      </c>
      <c r="AY158" s="157" t="s">
        <v>143</v>
      </c>
    </row>
    <row r="159" spans="2:65" s="1" customFormat="1" ht="24.2" customHeight="1">
      <c r="B159" s="32"/>
      <c r="C159" s="136" t="s">
        <v>220</v>
      </c>
      <c r="D159" s="136" t="s">
        <v>149</v>
      </c>
      <c r="E159" s="137" t="s">
        <v>305</v>
      </c>
      <c r="F159" s="138" t="s">
        <v>306</v>
      </c>
      <c r="G159" s="139" t="s">
        <v>258</v>
      </c>
      <c r="H159" s="140">
        <v>245.3</v>
      </c>
      <c r="I159" s="141"/>
      <c r="J159" s="142">
        <f>ROUND(I159*H159,2)</f>
        <v>0</v>
      </c>
      <c r="K159" s="138" t="s">
        <v>153</v>
      </c>
      <c r="L159" s="32"/>
      <c r="M159" s="143" t="s">
        <v>1</v>
      </c>
      <c r="N159" s="144" t="s">
        <v>42</v>
      </c>
      <c r="P159" s="145">
        <f>O159*H159</f>
        <v>0</v>
      </c>
      <c r="Q159" s="145">
        <v>1.0000000000000001E-5</v>
      </c>
      <c r="R159" s="145">
        <f>Q159*H159</f>
        <v>2.4530000000000003E-3</v>
      </c>
      <c r="S159" s="145">
        <v>9.1999999999999998E-2</v>
      </c>
      <c r="T159" s="146">
        <f>S159*H159</f>
        <v>22.567600000000002</v>
      </c>
      <c r="AR159" s="147" t="s">
        <v>142</v>
      </c>
      <c r="AT159" s="147" t="s">
        <v>149</v>
      </c>
      <c r="AU159" s="147" t="s">
        <v>87</v>
      </c>
      <c r="AY159" s="17" t="s">
        <v>143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7" t="s">
        <v>85</v>
      </c>
      <c r="BK159" s="148">
        <f>ROUND(I159*H159,2)</f>
        <v>0</v>
      </c>
      <c r="BL159" s="17" t="s">
        <v>142</v>
      </c>
      <c r="BM159" s="147" t="s">
        <v>307</v>
      </c>
    </row>
    <row r="160" spans="2:65" s="13" customFormat="1" ht="11.25">
      <c r="B160" s="156"/>
      <c r="D160" s="150" t="s">
        <v>156</v>
      </c>
      <c r="E160" s="157" t="s">
        <v>1</v>
      </c>
      <c r="F160" s="158" t="s">
        <v>308</v>
      </c>
      <c r="H160" s="159">
        <v>245.3</v>
      </c>
      <c r="I160" s="160"/>
      <c r="L160" s="156"/>
      <c r="M160" s="161"/>
      <c r="T160" s="162"/>
      <c r="AT160" s="157" t="s">
        <v>156</v>
      </c>
      <c r="AU160" s="157" t="s">
        <v>87</v>
      </c>
      <c r="AV160" s="13" t="s">
        <v>87</v>
      </c>
      <c r="AW160" s="13" t="s">
        <v>33</v>
      </c>
      <c r="AX160" s="13" t="s">
        <v>85</v>
      </c>
      <c r="AY160" s="157" t="s">
        <v>143</v>
      </c>
    </row>
    <row r="161" spans="2:65" s="12" customFormat="1" ht="11.25">
      <c r="B161" s="149"/>
      <c r="D161" s="150" t="s">
        <v>156</v>
      </c>
      <c r="E161" s="151" t="s">
        <v>1</v>
      </c>
      <c r="F161" s="152" t="s">
        <v>309</v>
      </c>
      <c r="H161" s="151" t="s">
        <v>1</v>
      </c>
      <c r="I161" s="153"/>
      <c r="L161" s="149"/>
      <c r="M161" s="154"/>
      <c r="T161" s="155"/>
      <c r="AT161" s="151" t="s">
        <v>156</v>
      </c>
      <c r="AU161" s="151" t="s">
        <v>87</v>
      </c>
      <c r="AV161" s="12" t="s">
        <v>85</v>
      </c>
      <c r="AW161" s="12" t="s">
        <v>33</v>
      </c>
      <c r="AX161" s="12" t="s">
        <v>77</v>
      </c>
      <c r="AY161" s="151" t="s">
        <v>143</v>
      </c>
    </row>
    <row r="162" spans="2:65" s="1" customFormat="1" ht="24.2" customHeight="1">
      <c r="B162" s="32"/>
      <c r="C162" s="136" t="s">
        <v>226</v>
      </c>
      <c r="D162" s="136" t="s">
        <v>149</v>
      </c>
      <c r="E162" s="137" t="s">
        <v>310</v>
      </c>
      <c r="F162" s="138" t="s">
        <v>311</v>
      </c>
      <c r="G162" s="139" t="s">
        <v>258</v>
      </c>
      <c r="H162" s="140">
        <v>1998.18</v>
      </c>
      <c r="I162" s="141"/>
      <c r="J162" s="142">
        <f>ROUND(I162*H162,2)</f>
        <v>0</v>
      </c>
      <c r="K162" s="138" t="s">
        <v>153</v>
      </c>
      <c r="L162" s="32"/>
      <c r="M162" s="143" t="s">
        <v>1</v>
      </c>
      <c r="N162" s="144" t="s">
        <v>42</v>
      </c>
      <c r="P162" s="145">
        <f>O162*H162</f>
        <v>0</v>
      </c>
      <c r="Q162" s="145">
        <v>1.0000000000000001E-5</v>
      </c>
      <c r="R162" s="145">
        <f>Q162*H162</f>
        <v>1.9981800000000001E-2</v>
      </c>
      <c r="S162" s="145">
        <v>0.115</v>
      </c>
      <c r="T162" s="146">
        <f>S162*H162</f>
        <v>229.79070000000002</v>
      </c>
      <c r="AR162" s="147" t="s">
        <v>142</v>
      </c>
      <c r="AT162" s="147" t="s">
        <v>149</v>
      </c>
      <c r="AU162" s="147" t="s">
        <v>87</v>
      </c>
      <c r="AY162" s="17" t="s">
        <v>143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7" t="s">
        <v>85</v>
      </c>
      <c r="BK162" s="148">
        <f>ROUND(I162*H162,2)</f>
        <v>0</v>
      </c>
      <c r="BL162" s="17" t="s">
        <v>142</v>
      </c>
      <c r="BM162" s="147" t="s">
        <v>312</v>
      </c>
    </row>
    <row r="163" spans="2:65" s="13" customFormat="1" ht="11.25">
      <c r="B163" s="156"/>
      <c r="D163" s="150" t="s">
        <v>156</v>
      </c>
      <c r="E163" s="157" t="s">
        <v>1</v>
      </c>
      <c r="F163" s="158" t="s">
        <v>313</v>
      </c>
      <c r="H163" s="159">
        <v>1998.18</v>
      </c>
      <c r="I163" s="160"/>
      <c r="L163" s="156"/>
      <c r="M163" s="161"/>
      <c r="T163" s="162"/>
      <c r="AT163" s="157" t="s">
        <v>156</v>
      </c>
      <c r="AU163" s="157" t="s">
        <v>87</v>
      </c>
      <c r="AV163" s="13" t="s">
        <v>87</v>
      </c>
      <c r="AW163" s="13" t="s">
        <v>33</v>
      </c>
      <c r="AX163" s="13" t="s">
        <v>85</v>
      </c>
      <c r="AY163" s="157" t="s">
        <v>143</v>
      </c>
    </row>
    <row r="164" spans="2:65" s="12" customFormat="1" ht="11.25">
      <c r="B164" s="149"/>
      <c r="D164" s="150" t="s">
        <v>156</v>
      </c>
      <c r="E164" s="151" t="s">
        <v>1</v>
      </c>
      <c r="F164" s="152" t="s">
        <v>309</v>
      </c>
      <c r="H164" s="151" t="s">
        <v>1</v>
      </c>
      <c r="I164" s="153"/>
      <c r="L164" s="149"/>
      <c r="M164" s="154"/>
      <c r="T164" s="155"/>
      <c r="AT164" s="151" t="s">
        <v>156</v>
      </c>
      <c r="AU164" s="151" t="s">
        <v>87</v>
      </c>
      <c r="AV164" s="12" t="s">
        <v>85</v>
      </c>
      <c r="AW164" s="12" t="s">
        <v>33</v>
      </c>
      <c r="AX164" s="12" t="s">
        <v>77</v>
      </c>
      <c r="AY164" s="151" t="s">
        <v>143</v>
      </c>
    </row>
    <row r="165" spans="2:65" s="1" customFormat="1" ht="24.2" customHeight="1">
      <c r="B165" s="32"/>
      <c r="C165" s="136" t="s">
        <v>233</v>
      </c>
      <c r="D165" s="136" t="s">
        <v>149</v>
      </c>
      <c r="E165" s="137" t="s">
        <v>314</v>
      </c>
      <c r="F165" s="138" t="s">
        <v>315</v>
      </c>
      <c r="G165" s="139" t="s">
        <v>316</v>
      </c>
      <c r="H165" s="140">
        <v>8.7799999999999994</v>
      </c>
      <c r="I165" s="141"/>
      <c r="J165" s="142">
        <f>ROUND(I165*H165,2)</f>
        <v>0</v>
      </c>
      <c r="K165" s="138" t="s">
        <v>153</v>
      </c>
      <c r="L165" s="32"/>
      <c r="M165" s="143" t="s">
        <v>1</v>
      </c>
      <c r="N165" s="144" t="s">
        <v>42</v>
      </c>
      <c r="P165" s="145">
        <f>O165*H165</f>
        <v>0</v>
      </c>
      <c r="Q165" s="145">
        <v>0</v>
      </c>
      <c r="R165" s="145">
        <f>Q165*H165</f>
        <v>0</v>
      </c>
      <c r="S165" s="145">
        <v>0.20499999999999999</v>
      </c>
      <c r="T165" s="146">
        <f>S165*H165</f>
        <v>1.7998999999999998</v>
      </c>
      <c r="AR165" s="147" t="s">
        <v>142</v>
      </c>
      <c r="AT165" s="147" t="s">
        <v>149</v>
      </c>
      <c r="AU165" s="147" t="s">
        <v>87</v>
      </c>
      <c r="AY165" s="17" t="s">
        <v>143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85</v>
      </c>
      <c r="BK165" s="148">
        <f>ROUND(I165*H165,2)</f>
        <v>0</v>
      </c>
      <c r="BL165" s="17" t="s">
        <v>142</v>
      </c>
      <c r="BM165" s="147" t="s">
        <v>317</v>
      </c>
    </row>
    <row r="166" spans="2:65" s="13" customFormat="1" ht="11.25">
      <c r="B166" s="156"/>
      <c r="D166" s="150" t="s">
        <v>156</v>
      </c>
      <c r="E166" s="157" t="s">
        <v>1</v>
      </c>
      <c r="F166" s="158" t="s">
        <v>318</v>
      </c>
      <c r="H166" s="159">
        <v>8.7799999999999994</v>
      </c>
      <c r="I166" s="160"/>
      <c r="L166" s="156"/>
      <c r="M166" s="161"/>
      <c r="T166" s="162"/>
      <c r="AT166" s="157" t="s">
        <v>156</v>
      </c>
      <c r="AU166" s="157" t="s">
        <v>87</v>
      </c>
      <c r="AV166" s="13" t="s">
        <v>87</v>
      </c>
      <c r="AW166" s="13" t="s">
        <v>33</v>
      </c>
      <c r="AX166" s="13" t="s">
        <v>85</v>
      </c>
      <c r="AY166" s="157" t="s">
        <v>143</v>
      </c>
    </row>
    <row r="167" spans="2:65" s="1" customFormat="1" ht="24.2" customHeight="1">
      <c r="B167" s="32"/>
      <c r="C167" s="136" t="s">
        <v>8</v>
      </c>
      <c r="D167" s="136" t="s">
        <v>149</v>
      </c>
      <c r="E167" s="137" t="s">
        <v>319</v>
      </c>
      <c r="F167" s="138" t="s">
        <v>320</v>
      </c>
      <c r="G167" s="139" t="s">
        <v>316</v>
      </c>
      <c r="H167" s="140">
        <v>25.35</v>
      </c>
      <c r="I167" s="141"/>
      <c r="J167" s="142">
        <f>ROUND(I167*H167,2)</f>
        <v>0</v>
      </c>
      <c r="K167" s="138" t="s">
        <v>153</v>
      </c>
      <c r="L167" s="32"/>
      <c r="M167" s="143" t="s">
        <v>1</v>
      </c>
      <c r="N167" s="144" t="s">
        <v>42</v>
      </c>
      <c r="P167" s="145">
        <f>O167*H167</f>
        <v>0</v>
      </c>
      <c r="Q167" s="145">
        <v>0</v>
      </c>
      <c r="R167" s="145">
        <f>Q167*H167</f>
        <v>0</v>
      </c>
      <c r="S167" s="145">
        <v>0.04</v>
      </c>
      <c r="T167" s="146">
        <f>S167*H167</f>
        <v>1.014</v>
      </c>
      <c r="AR167" s="147" t="s">
        <v>142</v>
      </c>
      <c r="AT167" s="147" t="s">
        <v>149</v>
      </c>
      <c r="AU167" s="147" t="s">
        <v>87</v>
      </c>
      <c r="AY167" s="17" t="s">
        <v>143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85</v>
      </c>
      <c r="BK167" s="148">
        <f>ROUND(I167*H167,2)</f>
        <v>0</v>
      </c>
      <c r="BL167" s="17" t="s">
        <v>142</v>
      </c>
      <c r="BM167" s="147" t="s">
        <v>321</v>
      </c>
    </row>
    <row r="168" spans="2:65" s="13" customFormat="1" ht="11.25">
      <c r="B168" s="156"/>
      <c r="D168" s="150" t="s">
        <v>156</v>
      </c>
      <c r="E168" s="157" t="s">
        <v>1</v>
      </c>
      <c r="F168" s="158" t="s">
        <v>322</v>
      </c>
      <c r="H168" s="159">
        <v>25.35</v>
      </c>
      <c r="I168" s="160"/>
      <c r="L168" s="156"/>
      <c r="M168" s="161"/>
      <c r="T168" s="162"/>
      <c r="AT168" s="157" t="s">
        <v>156</v>
      </c>
      <c r="AU168" s="157" t="s">
        <v>87</v>
      </c>
      <c r="AV168" s="13" t="s">
        <v>87</v>
      </c>
      <c r="AW168" s="13" t="s">
        <v>33</v>
      </c>
      <c r="AX168" s="13" t="s">
        <v>85</v>
      </c>
      <c r="AY168" s="157" t="s">
        <v>143</v>
      </c>
    </row>
    <row r="169" spans="2:65" s="1" customFormat="1" ht="16.5" customHeight="1">
      <c r="B169" s="32"/>
      <c r="C169" s="136" t="s">
        <v>323</v>
      </c>
      <c r="D169" s="136" t="s">
        <v>149</v>
      </c>
      <c r="E169" s="137" t="s">
        <v>324</v>
      </c>
      <c r="F169" s="138" t="s">
        <v>325</v>
      </c>
      <c r="G169" s="139" t="s">
        <v>258</v>
      </c>
      <c r="H169" s="140">
        <v>1394.62</v>
      </c>
      <c r="I169" s="141"/>
      <c r="J169" s="142">
        <f>ROUND(I169*H169,2)</f>
        <v>0</v>
      </c>
      <c r="K169" s="138" t="s">
        <v>153</v>
      </c>
      <c r="L169" s="32"/>
      <c r="M169" s="143" t="s">
        <v>1</v>
      </c>
      <c r="N169" s="144" t="s">
        <v>42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142</v>
      </c>
      <c r="AT169" s="147" t="s">
        <v>149</v>
      </c>
      <c r="AU169" s="147" t="s">
        <v>87</v>
      </c>
      <c r="AY169" s="17" t="s">
        <v>143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85</v>
      </c>
      <c r="BK169" s="148">
        <f>ROUND(I169*H169,2)</f>
        <v>0</v>
      </c>
      <c r="BL169" s="17" t="s">
        <v>142</v>
      </c>
      <c r="BM169" s="147" t="s">
        <v>326</v>
      </c>
    </row>
    <row r="170" spans="2:65" s="13" customFormat="1" ht="11.25">
      <c r="B170" s="156"/>
      <c r="D170" s="150" t="s">
        <v>156</v>
      </c>
      <c r="E170" s="157" t="s">
        <v>1</v>
      </c>
      <c r="F170" s="158" t="s">
        <v>327</v>
      </c>
      <c r="H170" s="159">
        <v>1394.62</v>
      </c>
      <c r="I170" s="160"/>
      <c r="L170" s="156"/>
      <c r="M170" s="161"/>
      <c r="T170" s="162"/>
      <c r="AT170" s="157" t="s">
        <v>156</v>
      </c>
      <c r="AU170" s="157" t="s">
        <v>87</v>
      </c>
      <c r="AV170" s="13" t="s">
        <v>87</v>
      </c>
      <c r="AW170" s="13" t="s">
        <v>33</v>
      </c>
      <c r="AX170" s="13" t="s">
        <v>85</v>
      </c>
      <c r="AY170" s="157" t="s">
        <v>143</v>
      </c>
    </row>
    <row r="171" spans="2:65" s="1" customFormat="1" ht="21.75" customHeight="1">
      <c r="B171" s="32"/>
      <c r="C171" s="136" t="s">
        <v>328</v>
      </c>
      <c r="D171" s="136" t="s">
        <v>149</v>
      </c>
      <c r="E171" s="137" t="s">
        <v>329</v>
      </c>
      <c r="F171" s="138" t="s">
        <v>330</v>
      </c>
      <c r="G171" s="139" t="s">
        <v>331</v>
      </c>
      <c r="H171" s="140">
        <v>1687.424</v>
      </c>
      <c r="I171" s="141"/>
      <c r="J171" s="142">
        <f>ROUND(I171*H171,2)</f>
        <v>0</v>
      </c>
      <c r="K171" s="138" t="s">
        <v>153</v>
      </c>
      <c r="L171" s="32"/>
      <c r="M171" s="143" t="s">
        <v>1</v>
      </c>
      <c r="N171" s="144" t="s">
        <v>42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142</v>
      </c>
      <c r="AT171" s="147" t="s">
        <v>149</v>
      </c>
      <c r="AU171" s="147" t="s">
        <v>87</v>
      </c>
      <c r="AY171" s="17" t="s">
        <v>143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85</v>
      </c>
      <c r="BK171" s="148">
        <f>ROUND(I171*H171,2)</f>
        <v>0</v>
      </c>
      <c r="BL171" s="17" t="s">
        <v>142</v>
      </c>
      <c r="BM171" s="147" t="s">
        <v>332</v>
      </c>
    </row>
    <row r="172" spans="2:65" s="13" customFormat="1" ht="11.25">
      <c r="B172" s="156"/>
      <c r="D172" s="150" t="s">
        <v>156</v>
      </c>
      <c r="E172" s="157" t="s">
        <v>1</v>
      </c>
      <c r="F172" s="158" t="s">
        <v>333</v>
      </c>
      <c r="H172" s="159">
        <v>972.45</v>
      </c>
      <c r="I172" s="160"/>
      <c r="L172" s="156"/>
      <c r="M172" s="161"/>
      <c r="T172" s="162"/>
      <c r="AT172" s="157" t="s">
        <v>156</v>
      </c>
      <c r="AU172" s="157" t="s">
        <v>87</v>
      </c>
      <c r="AV172" s="13" t="s">
        <v>87</v>
      </c>
      <c r="AW172" s="13" t="s">
        <v>33</v>
      </c>
      <c r="AX172" s="13" t="s">
        <v>77</v>
      </c>
      <c r="AY172" s="157" t="s">
        <v>143</v>
      </c>
    </row>
    <row r="173" spans="2:65" s="12" customFormat="1" ht="11.25">
      <c r="B173" s="149"/>
      <c r="D173" s="150" t="s">
        <v>156</v>
      </c>
      <c r="E173" s="151" t="s">
        <v>1</v>
      </c>
      <c r="F173" s="152" t="s">
        <v>334</v>
      </c>
      <c r="H173" s="151" t="s">
        <v>1</v>
      </c>
      <c r="I173" s="153"/>
      <c r="L173" s="149"/>
      <c r="M173" s="154"/>
      <c r="T173" s="155"/>
      <c r="AT173" s="151" t="s">
        <v>156</v>
      </c>
      <c r="AU173" s="151" t="s">
        <v>87</v>
      </c>
      <c r="AV173" s="12" t="s">
        <v>85</v>
      </c>
      <c r="AW173" s="12" t="s">
        <v>33</v>
      </c>
      <c r="AX173" s="12" t="s">
        <v>77</v>
      </c>
      <c r="AY173" s="151" t="s">
        <v>143</v>
      </c>
    </row>
    <row r="174" spans="2:65" s="13" customFormat="1" ht="11.25">
      <c r="B174" s="156"/>
      <c r="D174" s="150" t="s">
        <v>156</v>
      </c>
      <c r="E174" s="157" t="s">
        <v>1</v>
      </c>
      <c r="F174" s="158" t="s">
        <v>335</v>
      </c>
      <c r="H174" s="159">
        <v>-399.63600000000002</v>
      </c>
      <c r="I174" s="160"/>
      <c r="L174" s="156"/>
      <c r="M174" s="161"/>
      <c r="T174" s="162"/>
      <c r="AT174" s="157" t="s">
        <v>156</v>
      </c>
      <c r="AU174" s="157" t="s">
        <v>87</v>
      </c>
      <c r="AV174" s="13" t="s">
        <v>87</v>
      </c>
      <c r="AW174" s="13" t="s">
        <v>33</v>
      </c>
      <c r="AX174" s="13" t="s">
        <v>77</v>
      </c>
      <c r="AY174" s="157" t="s">
        <v>143</v>
      </c>
    </row>
    <row r="175" spans="2:65" s="13" customFormat="1" ht="11.25">
      <c r="B175" s="156"/>
      <c r="D175" s="150" t="s">
        <v>156</v>
      </c>
      <c r="E175" s="157" t="s">
        <v>1</v>
      </c>
      <c r="F175" s="158" t="s">
        <v>336</v>
      </c>
      <c r="H175" s="159">
        <v>1114.6099999999999</v>
      </c>
      <c r="I175" s="160"/>
      <c r="L175" s="156"/>
      <c r="M175" s="161"/>
      <c r="T175" s="162"/>
      <c r="AT175" s="157" t="s">
        <v>156</v>
      </c>
      <c r="AU175" s="157" t="s">
        <v>87</v>
      </c>
      <c r="AV175" s="13" t="s">
        <v>87</v>
      </c>
      <c r="AW175" s="13" t="s">
        <v>33</v>
      </c>
      <c r="AX175" s="13" t="s">
        <v>77</v>
      </c>
      <c r="AY175" s="157" t="s">
        <v>143</v>
      </c>
    </row>
    <row r="176" spans="2:65" s="14" customFormat="1" ht="11.25">
      <c r="B176" s="166"/>
      <c r="D176" s="150" t="s">
        <v>156</v>
      </c>
      <c r="E176" s="167" t="s">
        <v>1</v>
      </c>
      <c r="F176" s="168" t="s">
        <v>293</v>
      </c>
      <c r="H176" s="169">
        <v>1687.424</v>
      </c>
      <c r="I176" s="170"/>
      <c r="L176" s="166"/>
      <c r="M176" s="171"/>
      <c r="T176" s="172"/>
      <c r="AT176" s="167" t="s">
        <v>156</v>
      </c>
      <c r="AU176" s="167" t="s">
        <v>87</v>
      </c>
      <c r="AV176" s="14" t="s">
        <v>142</v>
      </c>
      <c r="AW176" s="14" t="s">
        <v>33</v>
      </c>
      <c r="AX176" s="14" t="s">
        <v>85</v>
      </c>
      <c r="AY176" s="167" t="s">
        <v>143</v>
      </c>
    </row>
    <row r="177" spans="2:65" s="1" customFormat="1" ht="24.2" customHeight="1">
      <c r="B177" s="32"/>
      <c r="C177" s="136" t="s">
        <v>337</v>
      </c>
      <c r="D177" s="136" t="s">
        <v>149</v>
      </c>
      <c r="E177" s="137" t="s">
        <v>338</v>
      </c>
      <c r="F177" s="138" t="s">
        <v>339</v>
      </c>
      <c r="G177" s="139" t="s">
        <v>331</v>
      </c>
      <c r="H177" s="140">
        <v>168.74199999999999</v>
      </c>
      <c r="I177" s="141"/>
      <c r="J177" s="142">
        <f>ROUND(I177*H177,2)</f>
        <v>0</v>
      </c>
      <c r="K177" s="138" t="s">
        <v>153</v>
      </c>
      <c r="L177" s="32"/>
      <c r="M177" s="143" t="s">
        <v>1</v>
      </c>
      <c r="N177" s="144" t="s">
        <v>42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142</v>
      </c>
      <c r="AT177" s="147" t="s">
        <v>149</v>
      </c>
      <c r="AU177" s="147" t="s">
        <v>87</v>
      </c>
      <c r="AY177" s="17" t="s">
        <v>143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7" t="s">
        <v>85</v>
      </c>
      <c r="BK177" s="148">
        <f>ROUND(I177*H177,2)</f>
        <v>0</v>
      </c>
      <c r="BL177" s="17" t="s">
        <v>142</v>
      </c>
      <c r="BM177" s="147" t="s">
        <v>340</v>
      </c>
    </row>
    <row r="178" spans="2:65" s="13" customFormat="1" ht="11.25">
      <c r="B178" s="156"/>
      <c r="D178" s="150" t="s">
        <v>156</v>
      </c>
      <c r="E178" s="157" t="s">
        <v>1</v>
      </c>
      <c r="F178" s="158" t="s">
        <v>341</v>
      </c>
      <c r="H178" s="159">
        <v>168.74199999999999</v>
      </c>
      <c r="I178" s="160"/>
      <c r="L178" s="156"/>
      <c r="M178" s="161"/>
      <c r="T178" s="162"/>
      <c r="AT178" s="157" t="s">
        <v>156</v>
      </c>
      <c r="AU178" s="157" t="s">
        <v>87</v>
      </c>
      <c r="AV178" s="13" t="s">
        <v>87</v>
      </c>
      <c r="AW178" s="13" t="s">
        <v>33</v>
      </c>
      <c r="AX178" s="13" t="s">
        <v>85</v>
      </c>
      <c r="AY178" s="157" t="s">
        <v>143</v>
      </c>
    </row>
    <row r="179" spans="2:65" s="1" customFormat="1" ht="24.2" customHeight="1">
      <c r="B179" s="32"/>
      <c r="C179" s="136" t="s">
        <v>342</v>
      </c>
      <c r="D179" s="136" t="s">
        <v>149</v>
      </c>
      <c r="E179" s="137" t="s">
        <v>343</v>
      </c>
      <c r="F179" s="138" t="s">
        <v>344</v>
      </c>
      <c r="G179" s="139" t="s">
        <v>331</v>
      </c>
      <c r="H179" s="140">
        <v>172.82</v>
      </c>
      <c r="I179" s="141"/>
      <c r="J179" s="142">
        <f>ROUND(I179*H179,2)</f>
        <v>0</v>
      </c>
      <c r="K179" s="138" t="s">
        <v>153</v>
      </c>
      <c r="L179" s="32"/>
      <c r="M179" s="143" t="s">
        <v>1</v>
      </c>
      <c r="N179" s="144" t="s">
        <v>42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142</v>
      </c>
      <c r="AT179" s="147" t="s">
        <v>149</v>
      </c>
      <c r="AU179" s="147" t="s">
        <v>87</v>
      </c>
      <c r="AY179" s="17" t="s">
        <v>143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85</v>
      </c>
      <c r="BK179" s="148">
        <f>ROUND(I179*H179,2)</f>
        <v>0</v>
      </c>
      <c r="BL179" s="17" t="s">
        <v>142</v>
      </c>
      <c r="BM179" s="147" t="s">
        <v>345</v>
      </c>
    </row>
    <row r="180" spans="2:65" s="12" customFormat="1" ht="11.25">
      <c r="B180" s="149"/>
      <c r="D180" s="150" t="s">
        <v>156</v>
      </c>
      <c r="E180" s="151" t="s">
        <v>1</v>
      </c>
      <c r="F180" s="152" t="s">
        <v>346</v>
      </c>
      <c r="H180" s="151" t="s">
        <v>1</v>
      </c>
      <c r="I180" s="153"/>
      <c r="L180" s="149"/>
      <c r="M180" s="154"/>
      <c r="T180" s="155"/>
      <c r="AT180" s="151" t="s">
        <v>156</v>
      </c>
      <c r="AU180" s="151" t="s">
        <v>87</v>
      </c>
      <c r="AV180" s="12" t="s">
        <v>85</v>
      </c>
      <c r="AW180" s="12" t="s">
        <v>33</v>
      </c>
      <c r="AX180" s="12" t="s">
        <v>77</v>
      </c>
      <c r="AY180" s="151" t="s">
        <v>143</v>
      </c>
    </row>
    <row r="181" spans="2:65" s="13" customFormat="1" ht="11.25">
      <c r="B181" s="156"/>
      <c r="D181" s="150" t="s">
        <v>156</v>
      </c>
      <c r="E181" s="157" t="s">
        <v>1</v>
      </c>
      <c r="F181" s="158" t="s">
        <v>347</v>
      </c>
      <c r="H181" s="159">
        <v>143.88</v>
      </c>
      <c r="I181" s="160"/>
      <c r="L181" s="156"/>
      <c r="M181" s="161"/>
      <c r="T181" s="162"/>
      <c r="AT181" s="157" t="s">
        <v>156</v>
      </c>
      <c r="AU181" s="157" t="s">
        <v>87</v>
      </c>
      <c r="AV181" s="13" t="s">
        <v>87</v>
      </c>
      <c r="AW181" s="13" t="s">
        <v>33</v>
      </c>
      <c r="AX181" s="13" t="s">
        <v>77</v>
      </c>
      <c r="AY181" s="157" t="s">
        <v>143</v>
      </c>
    </row>
    <row r="182" spans="2:65" s="12" customFormat="1" ht="11.25">
      <c r="B182" s="149"/>
      <c r="D182" s="150" t="s">
        <v>156</v>
      </c>
      <c r="E182" s="151" t="s">
        <v>1</v>
      </c>
      <c r="F182" s="152" t="s">
        <v>348</v>
      </c>
      <c r="H182" s="151" t="s">
        <v>1</v>
      </c>
      <c r="I182" s="153"/>
      <c r="L182" s="149"/>
      <c r="M182" s="154"/>
      <c r="T182" s="155"/>
      <c r="AT182" s="151" t="s">
        <v>156</v>
      </c>
      <c r="AU182" s="151" t="s">
        <v>87</v>
      </c>
      <c r="AV182" s="12" t="s">
        <v>85</v>
      </c>
      <c r="AW182" s="12" t="s">
        <v>33</v>
      </c>
      <c r="AX182" s="12" t="s">
        <v>77</v>
      </c>
      <c r="AY182" s="151" t="s">
        <v>143</v>
      </c>
    </row>
    <row r="183" spans="2:65" s="13" customFormat="1" ht="11.25">
      <c r="B183" s="156"/>
      <c r="D183" s="150" t="s">
        <v>156</v>
      </c>
      <c r="E183" s="157" t="s">
        <v>1</v>
      </c>
      <c r="F183" s="158" t="s">
        <v>349</v>
      </c>
      <c r="H183" s="159">
        <v>28.94</v>
      </c>
      <c r="I183" s="160"/>
      <c r="L183" s="156"/>
      <c r="M183" s="161"/>
      <c r="T183" s="162"/>
      <c r="AT183" s="157" t="s">
        <v>156</v>
      </c>
      <c r="AU183" s="157" t="s">
        <v>87</v>
      </c>
      <c r="AV183" s="13" t="s">
        <v>87</v>
      </c>
      <c r="AW183" s="13" t="s">
        <v>33</v>
      </c>
      <c r="AX183" s="13" t="s">
        <v>77</v>
      </c>
      <c r="AY183" s="157" t="s">
        <v>143</v>
      </c>
    </row>
    <row r="184" spans="2:65" s="14" customFormat="1" ht="11.25">
      <c r="B184" s="166"/>
      <c r="D184" s="150" t="s">
        <v>156</v>
      </c>
      <c r="E184" s="167" t="s">
        <v>1</v>
      </c>
      <c r="F184" s="168" t="s">
        <v>293</v>
      </c>
      <c r="H184" s="169">
        <v>172.82</v>
      </c>
      <c r="I184" s="170"/>
      <c r="L184" s="166"/>
      <c r="M184" s="171"/>
      <c r="T184" s="172"/>
      <c r="AT184" s="167" t="s">
        <v>156</v>
      </c>
      <c r="AU184" s="167" t="s">
        <v>87</v>
      </c>
      <c r="AV184" s="14" t="s">
        <v>142</v>
      </c>
      <c r="AW184" s="14" t="s">
        <v>33</v>
      </c>
      <c r="AX184" s="14" t="s">
        <v>85</v>
      </c>
      <c r="AY184" s="167" t="s">
        <v>143</v>
      </c>
    </row>
    <row r="185" spans="2:65" s="1" customFormat="1" ht="24.2" customHeight="1">
      <c r="B185" s="32"/>
      <c r="C185" s="136" t="s">
        <v>350</v>
      </c>
      <c r="D185" s="136" t="s">
        <v>149</v>
      </c>
      <c r="E185" s="137" t="s">
        <v>351</v>
      </c>
      <c r="F185" s="138" t="s">
        <v>352</v>
      </c>
      <c r="G185" s="139" t="s">
        <v>331</v>
      </c>
      <c r="H185" s="140">
        <v>44.225999999999999</v>
      </c>
      <c r="I185" s="141"/>
      <c r="J185" s="142">
        <f>ROUND(I185*H185,2)</f>
        <v>0</v>
      </c>
      <c r="K185" s="138" t="s">
        <v>153</v>
      </c>
      <c r="L185" s="32"/>
      <c r="M185" s="143" t="s">
        <v>1</v>
      </c>
      <c r="N185" s="144" t="s">
        <v>42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142</v>
      </c>
      <c r="AT185" s="147" t="s">
        <v>149</v>
      </c>
      <c r="AU185" s="147" t="s">
        <v>87</v>
      </c>
      <c r="AY185" s="17" t="s">
        <v>143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17" t="s">
        <v>85</v>
      </c>
      <c r="BK185" s="148">
        <f>ROUND(I185*H185,2)</f>
        <v>0</v>
      </c>
      <c r="BL185" s="17" t="s">
        <v>142</v>
      </c>
      <c r="BM185" s="147" t="s">
        <v>353</v>
      </c>
    </row>
    <row r="186" spans="2:65" s="12" customFormat="1" ht="11.25">
      <c r="B186" s="149"/>
      <c r="D186" s="150" t="s">
        <v>156</v>
      </c>
      <c r="E186" s="151" t="s">
        <v>1</v>
      </c>
      <c r="F186" s="152" t="s">
        <v>354</v>
      </c>
      <c r="H186" s="151" t="s">
        <v>1</v>
      </c>
      <c r="I186" s="153"/>
      <c r="L186" s="149"/>
      <c r="M186" s="154"/>
      <c r="T186" s="155"/>
      <c r="AT186" s="151" t="s">
        <v>156</v>
      </c>
      <c r="AU186" s="151" t="s">
        <v>87</v>
      </c>
      <c r="AV186" s="12" t="s">
        <v>85</v>
      </c>
      <c r="AW186" s="12" t="s">
        <v>33</v>
      </c>
      <c r="AX186" s="12" t="s">
        <v>77</v>
      </c>
      <c r="AY186" s="151" t="s">
        <v>143</v>
      </c>
    </row>
    <row r="187" spans="2:65" s="13" customFormat="1" ht="11.25">
      <c r="B187" s="156"/>
      <c r="D187" s="150" t="s">
        <v>156</v>
      </c>
      <c r="E187" s="157" t="s">
        <v>1</v>
      </c>
      <c r="F187" s="158" t="s">
        <v>355</v>
      </c>
      <c r="H187" s="159">
        <v>44.225999999999999</v>
      </c>
      <c r="I187" s="160"/>
      <c r="L187" s="156"/>
      <c r="M187" s="161"/>
      <c r="T187" s="162"/>
      <c r="AT187" s="157" t="s">
        <v>156</v>
      </c>
      <c r="AU187" s="157" t="s">
        <v>87</v>
      </c>
      <c r="AV187" s="13" t="s">
        <v>87</v>
      </c>
      <c r="AW187" s="13" t="s">
        <v>33</v>
      </c>
      <c r="AX187" s="13" t="s">
        <v>85</v>
      </c>
      <c r="AY187" s="157" t="s">
        <v>143</v>
      </c>
    </row>
    <row r="188" spans="2:65" s="1" customFormat="1" ht="16.5" customHeight="1">
      <c r="B188" s="32"/>
      <c r="C188" s="136" t="s">
        <v>7</v>
      </c>
      <c r="D188" s="136" t="s">
        <v>149</v>
      </c>
      <c r="E188" s="137" t="s">
        <v>356</v>
      </c>
      <c r="F188" s="138" t="s">
        <v>357</v>
      </c>
      <c r="G188" s="139" t="s">
        <v>331</v>
      </c>
      <c r="H188" s="140">
        <v>21.544</v>
      </c>
      <c r="I188" s="141"/>
      <c r="J188" s="142">
        <f>ROUND(I188*H188,2)</f>
        <v>0</v>
      </c>
      <c r="K188" s="138" t="s">
        <v>153</v>
      </c>
      <c r="L188" s="32"/>
      <c r="M188" s="143" t="s">
        <v>1</v>
      </c>
      <c r="N188" s="144" t="s">
        <v>42</v>
      </c>
      <c r="P188" s="145">
        <f>O188*H188</f>
        <v>0</v>
      </c>
      <c r="Q188" s="145">
        <v>0</v>
      </c>
      <c r="R188" s="145">
        <f>Q188*H188</f>
        <v>0</v>
      </c>
      <c r="S188" s="145">
        <v>0</v>
      </c>
      <c r="T188" s="146">
        <f>S188*H188</f>
        <v>0</v>
      </c>
      <c r="AR188" s="147" t="s">
        <v>142</v>
      </c>
      <c r="AT188" s="147" t="s">
        <v>149</v>
      </c>
      <c r="AU188" s="147" t="s">
        <v>87</v>
      </c>
      <c r="AY188" s="17" t="s">
        <v>143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85</v>
      </c>
      <c r="BK188" s="148">
        <f>ROUND(I188*H188,2)</f>
        <v>0</v>
      </c>
      <c r="BL188" s="17" t="s">
        <v>142</v>
      </c>
      <c r="BM188" s="147" t="s">
        <v>358</v>
      </c>
    </row>
    <row r="189" spans="2:65" s="13" customFormat="1" ht="11.25">
      <c r="B189" s="156"/>
      <c r="D189" s="150" t="s">
        <v>156</v>
      </c>
      <c r="E189" s="157" t="s">
        <v>1</v>
      </c>
      <c r="F189" s="158" t="s">
        <v>359</v>
      </c>
      <c r="H189" s="159">
        <v>19.584</v>
      </c>
      <c r="I189" s="160"/>
      <c r="L189" s="156"/>
      <c r="M189" s="161"/>
      <c r="T189" s="162"/>
      <c r="AT189" s="157" t="s">
        <v>156</v>
      </c>
      <c r="AU189" s="157" t="s">
        <v>87</v>
      </c>
      <c r="AV189" s="13" t="s">
        <v>87</v>
      </c>
      <c r="AW189" s="13" t="s">
        <v>33</v>
      </c>
      <c r="AX189" s="13" t="s">
        <v>77</v>
      </c>
      <c r="AY189" s="157" t="s">
        <v>143</v>
      </c>
    </row>
    <row r="190" spans="2:65" s="13" customFormat="1" ht="11.25">
      <c r="B190" s="156"/>
      <c r="D190" s="150" t="s">
        <v>156</v>
      </c>
      <c r="E190" s="157" t="s">
        <v>1</v>
      </c>
      <c r="F190" s="158" t="s">
        <v>360</v>
      </c>
      <c r="H190" s="159">
        <v>1.96</v>
      </c>
      <c r="I190" s="160"/>
      <c r="L190" s="156"/>
      <c r="M190" s="161"/>
      <c r="T190" s="162"/>
      <c r="AT190" s="157" t="s">
        <v>156</v>
      </c>
      <c r="AU190" s="157" t="s">
        <v>87</v>
      </c>
      <c r="AV190" s="13" t="s">
        <v>87</v>
      </c>
      <c r="AW190" s="13" t="s">
        <v>33</v>
      </c>
      <c r="AX190" s="13" t="s">
        <v>77</v>
      </c>
      <c r="AY190" s="157" t="s">
        <v>143</v>
      </c>
    </row>
    <row r="191" spans="2:65" s="14" customFormat="1" ht="11.25">
      <c r="B191" s="166"/>
      <c r="D191" s="150" t="s">
        <v>156</v>
      </c>
      <c r="E191" s="167" t="s">
        <v>1</v>
      </c>
      <c r="F191" s="168" t="s">
        <v>293</v>
      </c>
      <c r="H191" s="169">
        <v>21.544</v>
      </c>
      <c r="I191" s="170"/>
      <c r="L191" s="166"/>
      <c r="M191" s="171"/>
      <c r="T191" s="172"/>
      <c r="AT191" s="167" t="s">
        <v>156</v>
      </c>
      <c r="AU191" s="167" t="s">
        <v>87</v>
      </c>
      <c r="AV191" s="14" t="s">
        <v>142</v>
      </c>
      <c r="AW191" s="14" t="s">
        <v>33</v>
      </c>
      <c r="AX191" s="14" t="s">
        <v>85</v>
      </c>
      <c r="AY191" s="167" t="s">
        <v>143</v>
      </c>
    </row>
    <row r="192" spans="2:65" s="1" customFormat="1" ht="21.75" customHeight="1">
      <c r="B192" s="32"/>
      <c r="C192" s="136" t="s">
        <v>361</v>
      </c>
      <c r="D192" s="136" t="s">
        <v>149</v>
      </c>
      <c r="E192" s="137" t="s">
        <v>362</v>
      </c>
      <c r="F192" s="138" t="s">
        <v>363</v>
      </c>
      <c r="G192" s="139" t="s">
        <v>258</v>
      </c>
      <c r="H192" s="140">
        <v>163.56</v>
      </c>
      <c r="I192" s="141"/>
      <c r="J192" s="142">
        <f>ROUND(I192*H192,2)</f>
        <v>0</v>
      </c>
      <c r="K192" s="138" t="s">
        <v>153</v>
      </c>
      <c r="L192" s="32"/>
      <c r="M192" s="143" t="s">
        <v>1</v>
      </c>
      <c r="N192" s="144" t="s">
        <v>42</v>
      </c>
      <c r="P192" s="145">
        <f>O192*H192</f>
        <v>0</v>
      </c>
      <c r="Q192" s="145">
        <v>8.4000000000000003E-4</v>
      </c>
      <c r="R192" s="145">
        <f>Q192*H192</f>
        <v>0.1373904</v>
      </c>
      <c r="S192" s="145">
        <v>0</v>
      </c>
      <c r="T192" s="146">
        <f>S192*H192</f>
        <v>0</v>
      </c>
      <c r="AR192" s="147" t="s">
        <v>142</v>
      </c>
      <c r="AT192" s="147" t="s">
        <v>149</v>
      </c>
      <c r="AU192" s="147" t="s">
        <v>87</v>
      </c>
      <c r="AY192" s="17" t="s">
        <v>143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85</v>
      </c>
      <c r="BK192" s="148">
        <f>ROUND(I192*H192,2)</f>
        <v>0</v>
      </c>
      <c r="BL192" s="17" t="s">
        <v>142</v>
      </c>
      <c r="BM192" s="147" t="s">
        <v>364</v>
      </c>
    </row>
    <row r="193" spans="2:65" s="13" customFormat="1" ht="11.25">
      <c r="B193" s="156"/>
      <c r="D193" s="150" t="s">
        <v>156</v>
      </c>
      <c r="E193" s="157" t="s">
        <v>1</v>
      </c>
      <c r="F193" s="158" t="s">
        <v>365</v>
      </c>
      <c r="H193" s="159">
        <v>98.28</v>
      </c>
      <c r="I193" s="160"/>
      <c r="L193" s="156"/>
      <c r="M193" s="161"/>
      <c r="T193" s="162"/>
      <c r="AT193" s="157" t="s">
        <v>156</v>
      </c>
      <c r="AU193" s="157" t="s">
        <v>87</v>
      </c>
      <c r="AV193" s="13" t="s">
        <v>87</v>
      </c>
      <c r="AW193" s="13" t="s">
        <v>33</v>
      </c>
      <c r="AX193" s="13" t="s">
        <v>77</v>
      </c>
      <c r="AY193" s="157" t="s">
        <v>143</v>
      </c>
    </row>
    <row r="194" spans="2:65" s="13" customFormat="1" ht="11.25">
      <c r="B194" s="156"/>
      <c r="D194" s="150" t="s">
        <v>156</v>
      </c>
      <c r="E194" s="157" t="s">
        <v>1</v>
      </c>
      <c r="F194" s="158" t="s">
        <v>366</v>
      </c>
      <c r="H194" s="159">
        <v>65.28</v>
      </c>
      <c r="I194" s="160"/>
      <c r="L194" s="156"/>
      <c r="M194" s="161"/>
      <c r="T194" s="162"/>
      <c r="AT194" s="157" t="s">
        <v>156</v>
      </c>
      <c r="AU194" s="157" t="s">
        <v>87</v>
      </c>
      <c r="AV194" s="13" t="s">
        <v>87</v>
      </c>
      <c r="AW194" s="13" t="s">
        <v>33</v>
      </c>
      <c r="AX194" s="13" t="s">
        <v>77</v>
      </c>
      <c r="AY194" s="157" t="s">
        <v>143</v>
      </c>
    </row>
    <row r="195" spans="2:65" s="14" customFormat="1" ht="11.25">
      <c r="B195" s="166"/>
      <c r="D195" s="150" t="s">
        <v>156</v>
      </c>
      <c r="E195" s="167" t="s">
        <v>1</v>
      </c>
      <c r="F195" s="168" t="s">
        <v>293</v>
      </c>
      <c r="H195" s="169">
        <v>163.56</v>
      </c>
      <c r="I195" s="170"/>
      <c r="L195" s="166"/>
      <c r="M195" s="171"/>
      <c r="T195" s="172"/>
      <c r="AT195" s="167" t="s">
        <v>156</v>
      </c>
      <c r="AU195" s="167" t="s">
        <v>87</v>
      </c>
      <c r="AV195" s="14" t="s">
        <v>142</v>
      </c>
      <c r="AW195" s="14" t="s">
        <v>33</v>
      </c>
      <c r="AX195" s="14" t="s">
        <v>85</v>
      </c>
      <c r="AY195" s="167" t="s">
        <v>143</v>
      </c>
    </row>
    <row r="196" spans="2:65" s="1" customFormat="1" ht="24.2" customHeight="1">
      <c r="B196" s="32"/>
      <c r="C196" s="136" t="s">
        <v>367</v>
      </c>
      <c r="D196" s="136" t="s">
        <v>149</v>
      </c>
      <c r="E196" s="137" t="s">
        <v>368</v>
      </c>
      <c r="F196" s="138" t="s">
        <v>369</v>
      </c>
      <c r="G196" s="139" t="s">
        <v>258</v>
      </c>
      <c r="H196" s="140">
        <v>163.56</v>
      </c>
      <c r="I196" s="141"/>
      <c r="J196" s="142">
        <f>ROUND(I196*H196,2)</f>
        <v>0</v>
      </c>
      <c r="K196" s="138" t="s">
        <v>153</v>
      </c>
      <c r="L196" s="32"/>
      <c r="M196" s="143" t="s">
        <v>1</v>
      </c>
      <c r="N196" s="144" t="s">
        <v>42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142</v>
      </c>
      <c r="AT196" s="147" t="s">
        <v>149</v>
      </c>
      <c r="AU196" s="147" t="s">
        <v>87</v>
      </c>
      <c r="AY196" s="17" t="s">
        <v>143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85</v>
      </c>
      <c r="BK196" s="148">
        <f>ROUND(I196*H196,2)</f>
        <v>0</v>
      </c>
      <c r="BL196" s="17" t="s">
        <v>142</v>
      </c>
      <c r="BM196" s="147" t="s">
        <v>370</v>
      </c>
    </row>
    <row r="197" spans="2:65" s="13" customFormat="1" ht="11.25">
      <c r="B197" s="156"/>
      <c r="D197" s="150" t="s">
        <v>156</v>
      </c>
      <c r="E197" s="157" t="s">
        <v>1</v>
      </c>
      <c r="F197" s="158" t="s">
        <v>371</v>
      </c>
      <c r="H197" s="159">
        <v>163.56</v>
      </c>
      <c r="I197" s="160"/>
      <c r="L197" s="156"/>
      <c r="M197" s="161"/>
      <c r="T197" s="162"/>
      <c r="AT197" s="157" t="s">
        <v>156</v>
      </c>
      <c r="AU197" s="157" t="s">
        <v>87</v>
      </c>
      <c r="AV197" s="13" t="s">
        <v>87</v>
      </c>
      <c r="AW197" s="13" t="s">
        <v>33</v>
      </c>
      <c r="AX197" s="13" t="s">
        <v>85</v>
      </c>
      <c r="AY197" s="157" t="s">
        <v>143</v>
      </c>
    </row>
    <row r="198" spans="2:65" s="1" customFormat="1" ht="37.9" customHeight="1">
      <c r="B198" s="32"/>
      <c r="C198" s="136" t="s">
        <v>372</v>
      </c>
      <c r="D198" s="136" t="s">
        <v>149</v>
      </c>
      <c r="E198" s="137" t="s">
        <v>373</v>
      </c>
      <c r="F198" s="138" t="s">
        <v>374</v>
      </c>
      <c r="G198" s="139" t="s">
        <v>331</v>
      </c>
      <c r="H198" s="140">
        <v>47.412999999999997</v>
      </c>
      <c r="I198" s="141"/>
      <c r="J198" s="142">
        <f>ROUND(I198*H198,2)</f>
        <v>0</v>
      </c>
      <c r="K198" s="138" t="s">
        <v>153</v>
      </c>
      <c r="L198" s="32"/>
      <c r="M198" s="143" t="s">
        <v>1</v>
      </c>
      <c r="N198" s="144" t="s">
        <v>42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142</v>
      </c>
      <c r="AT198" s="147" t="s">
        <v>149</v>
      </c>
      <c r="AU198" s="147" t="s">
        <v>87</v>
      </c>
      <c r="AY198" s="17" t="s">
        <v>143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85</v>
      </c>
      <c r="BK198" s="148">
        <f>ROUND(I198*H198,2)</f>
        <v>0</v>
      </c>
      <c r="BL198" s="17" t="s">
        <v>142</v>
      </c>
      <c r="BM198" s="147" t="s">
        <v>375</v>
      </c>
    </row>
    <row r="199" spans="2:65" s="12" customFormat="1" ht="11.25">
      <c r="B199" s="149"/>
      <c r="D199" s="150" t="s">
        <v>156</v>
      </c>
      <c r="E199" s="151" t="s">
        <v>1</v>
      </c>
      <c r="F199" s="152" t="s">
        <v>376</v>
      </c>
      <c r="H199" s="151" t="s">
        <v>1</v>
      </c>
      <c r="I199" s="153"/>
      <c r="L199" s="149"/>
      <c r="M199" s="154"/>
      <c r="T199" s="155"/>
      <c r="AT199" s="151" t="s">
        <v>156</v>
      </c>
      <c r="AU199" s="151" t="s">
        <v>87</v>
      </c>
      <c r="AV199" s="12" t="s">
        <v>85</v>
      </c>
      <c r="AW199" s="12" t="s">
        <v>33</v>
      </c>
      <c r="AX199" s="12" t="s">
        <v>77</v>
      </c>
      <c r="AY199" s="151" t="s">
        <v>143</v>
      </c>
    </row>
    <row r="200" spans="2:65" s="13" customFormat="1" ht="11.25">
      <c r="B200" s="156"/>
      <c r="D200" s="150" t="s">
        <v>156</v>
      </c>
      <c r="E200" s="157" t="s">
        <v>1</v>
      </c>
      <c r="F200" s="158" t="s">
        <v>377</v>
      </c>
      <c r="H200" s="159">
        <v>47.412999999999997</v>
      </c>
      <c r="I200" s="160"/>
      <c r="L200" s="156"/>
      <c r="M200" s="161"/>
      <c r="T200" s="162"/>
      <c r="AT200" s="157" t="s">
        <v>156</v>
      </c>
      <c r="AU200" s="157" t="s">
        <v>87</v>
      </c>
      <c r="AV200" s="13" t="s">
        <v>87</v>
      </c>
      <c r="AW200" s="13" t="s">
        <v>33</v>
      </c>
      <c r="AX200" s="13" t="s">
        <v>85</v>
      </c>
      <c r="AY200" s="157" t="s">
        <v>143</v>
      </c>
    </row>
    <row r="201" spans="2:65" s="1" customFormat="1" ht="37.9" customHeight="1">
      <c r="B201" s="32"/>
      <c r="C201" s="136" t="s">
        <v>378</v>
      </c>
      <c r="D201" s="136" t="s">
        <v>149</v>
      </c>
      <c r="E201" s="137" t="s">
        <v>379</v>
      </c>
      <c r="F201" s="138" t="s">
        <v>380</v>
      </c>
      <c r="G201" s="139" t="s">
        <v>331</v>
      </c>
      <c r="H201" s="140">
        <v>1742.9939999999999</v>
      </c>
      <c r="I201" s="141"/>
      <c r="J201" s="142">
        <f>ROUND(I201*H201,2)</f>
        <v>0</v>
      </c>
      <c r="K201" s="138" t="s">
        <v>153</v>
      </c>
      <c r="L201" s="32"/>
      <c r="M201" s="143" t="s">
        <v>1</v>
      </c>
      <c r="N201" s="144" t="s">
        <v>42</v>
      </c>
      <c r="P201" s="145">
        <f>O201*H201</f>
        <v>0</v>
      </c>
      <c r="Q201" s="145">
        <v>0</v>
      </c>
      <c r="R201" s="145">
        <f>Q201*H201</f>
        <v>0</v>
      </c>
      <c r="S201" s="145">
        <v>0</v>
      </c>
      <c r="T201" s="146">
        <f>S201*H201</f>
        <v>0</v>
      </c>
      <c r="AR201" s="147" t="s">
        <v>142</v>
      </c>
      <c r="AT201" s="147" t="s">
        <v>149</v>
      </c>
      <c r="AU201" s="147" t="s">
        <v>87</v>
      </c>
      <c r="AY201" s="17" t="s">
        <v>143</v>
      </c>
      <c r="BE201" s="148">
        <f>IF(N201="základní",J201,0)</f>
        <v>0</v>
      </c>
      <c r="BF201" s="148">
        <f>IF(N201="snížená",J201,0)</f>
        <v>0</v>
      </c>
      <c r="BG201" s="148">
        <f>IF(N201="zákl. přenesená",J201,0)</f>
        <v>0</v>
      </c>
      <c r="BH201" s="148">
        <f>IF(N201="sníž. přenesená",J201,0)</f>
        <v>0</v>
      </c>
      <c r="BI201" s="148">
        <f>IF(N201="nulová",J201,0)</f>
        <v>0</v>
      </c>
      <c r="BJ201" s="17" t="s">
        <v>85</v>
      </c>
      <c r="BK201" s="148">
        <f>ROUND(I201*H201,2)</f>
        <v>0</v>
      </c>
      <c r="BL201" s="17" t="s">
        <v>142</v>
      </c>
      <c r="BM201" s="147" t="s">
        <v>381</v>
      </c>
    </row>
    <row r="202" spans="2:65" s="12" customFormat="1" ht="11.25">
      <c r="B202" s="149"/>
      <c r="D202" s="150" t="s">
        <v>156</v>
      </c>
      <c r="E202" s="151" t="s">
        <v>1</v>
      </c>
      <c r="F202" s="152" t="s">
        <v>382</v>
      </c>
      <c r="H202" s="151" t="s">
        <v>1</v>
      </c>
      <c r="I202" s="153"/>
      <c r="L202" s="149"/>
      <c r="M202" s="154"/>
      <c r="T202" s="155"/>
      <c r="AT202" s="151" t="s">
        <v>156</v>
      </c>
      <c r="AU202" s="151" t="s">
        <v>87</v>
      </c>
      <c r="AV202" s="12" t="s">
        <v>85</v>
      </c>
      <c r="AW202" s="12" t="s">
        <v>33</v>
      </c>
      <c r="AX202" s="12" t="s">
        <v>77</v>
      </c>
      <c r="AY202" s="151" t="s">
        <v>143</v>
      </c>
    </row>
    <row r="203" spans="2:65" s="12" customFormat="1" ht="11.25">
      <c r="B203" s="149"/>
      <c r="D203" s="150" t="s">
        <v>156</v>
      </c>
      <c r="E203" s="151" t="s">
        <v>1</v>
      </c>
      <c r="F203" s="152" t="s">
        <v>383</v>
      </c>
      <c r="H203" s="151" t="s">
        <v>1</v>
      </c>
      <c r="I203" s="153"/>
      <c r="L203" s="149"/>
      <c r="M203" s="154"/>
      <c r="T203" s="155"/>
      <c r="AT203" s="151" t="s">
        <v>156</v>
      </c>
      <c r="AU203" s="151" t="s">
        <v>87</v>
      </c>
      <c r="AV203" s="12" t="s">
        <v>85</v>
      </c>
      <c r="AW203" s="12" t="s">
        <v>33</v>
      </c>
      <c r="AX203" s="12" t="s">
        <v>77</v>
      </c>
      <c r="AY203" s="151" t="s">
        <v>143</v>
      </c>
    </row>
    <row r="204" spans="2:65" s="13" customFormat="1" ht="11.25">
      <c r="B204" s="156"/>
      <c r="D204" s="150" t="s">
        <v>156</v>
      </c>
      <c r="E204" s="157" t="s">
        <v>1</v>
      </c>
      <c r="F204" s="158" t="s">
        <v>384</v>
      </c>
      <c r="H204" s="159">
        <v>1687.424</v>
      </c>
      <c r="I204" s="160"/>
      <c r="L204" s="156"/>
      <c r="M204" s="161"/>
      <c r="T204" s="162"/>
      <c r="AT204" s="157" t="s">
        <v>156</v>
      </c>
      <c r="AU204" s="157" t="s">
        <v>87</v>
      </c>
      <c r="AV204" s="13" t="s">
        <v>87</v>
      </c>
      <c r="AW204" s="13" t="s">
        <v>33</v>
      </c>
      <c r="AX204" s="13" t="s">
        <v>77</v>
      </c>
      <c r="AY204" s="157" t="s">
        <v>143</v>
      </c>
    </row>
    <row r="205" spans="2:65" s="13" customFormat="1" ht="11.25">
      <c r="B205" s="156"/>
      <c r="D205" s="150" t="s">
        <v>156</v>
      </c>
      <c r="E205" s="157" t="s">
        <v>1</v>
      </c>
      <c r="F205" s="158" t="s">
        <v>385</v>
      </c>
      <c r="H205" s="159">
        <v>217.04599999999999</v>
      </c>
      <c r="I205" s="160"/>
      <c r="L205" s="156"/>
      <c r="M205" s="161"/>
      <c r="T205" s="162"/>
      <c r="AT205" s="157" t="s">
        <v>156</v>
      </c>
      <c r="AU205" s="157" t="s">
        <v>87</v>
      </c>
      <c r="AV205" s="13" t="s">
        <v>87</v>
      </c>
      <c r="AW205" s="13" t="s">
        <v>33</v>
      </c>
      <c r="AX205" s="13" t="s">
        <v>77</v>
      </c>
      <c r="AY205" s="157" t="s">
        <v>143</v>
      </c>
    </row>
    <row r="206" spans="2:65" s="13" customFormat="1" ht="11.25">
      <c r="B206" s="156"/>
      <c r="D206" s="150" t="s">
        <v>156</v>
      </c>
      <c r="E206" s="157" t="s">
        <v>1</v>
      </c>
      <c r="F206" s="158" t="s">
        <v>386</v>
      </c>
      <c r="H206" s="159">
        <v>21.544</v>
      </c>
      <c r="I206" s="160"/>
      <c r="L206" s="156"/>
      <c r="M206" s="161"/>
      <c r="T206" s="162"/>
      <c r="AT206" s="157" t="s">
        <v>156</v>
      </c>
      <c r="AU206" s="157" t="s">
        <v>87</v>
      </c>
      <c r="AV206" s="13" t="s">
        <v>87</v>
      </c>
      <c r="AW206" s="13" t="s">
        <v>33</v>
      </c>
      <c r="AX206" s="13" t="s">
        <v>77</v>
      </c>
      <c r="AY206" s="157" t="s">
        <v>143</v>
      </c>
    </row>
    <row r="207" spans="2:65" s="13" customFormat="1" ht="11.25">
      <c r="B207" s="156"/>
      <c r="D207" s="150" t="s">
        <v>156</v>
      </c>
      <c r="E207" s="157" t="s">
        <v>1</v>
      </c>
      <c r="F207" s="158" t="s">
        <v>387</v>
      </c>
      <c r="H207" s="159">
        <v>-41.29</v>
      </c>
      <c r="I207" s="160"/>
      <c r="L207" s="156"/>
      <c r="M207" s="161"/>
      <c r="T207" s="162"/>
      <c r="AT207" s="157" t="s">
        <v>156</v>
      </c>
      <c r="AU207" s="157" t="s">
        <v>87</v>
      </c>
      <c r="AV207" s="13" t="s">
        <v>87</v>
      </c>
      <c r="AW207" s="13" t="s">
        <v>33</v>
      </c>
      <c r="AX207" s="13" t="s">
        <v>77</v>
      </c>
      <c r="AY207" s="157" t="s">
        <v>143</v>
      </c>
    </row>
    <row r="208" spans="2:65" s="13" customFormat="1" ht="11.25">
      <c r="B208" s="156"/>
      <c r="D208" s="150" t="s">
        <v>156</v>
      </c>
      <c r="E208" s="157" t="s">
        <v>1</v>
      </c>
      <c r="F208" s="158" t="s">
        <v>388</v>
      </c>
      <c r="H208" s="159">
        <v>-141.72999999999999</v>
      </c>
      <c r="I208" s="160"/>
      <c r="L208" s="156"/>
      <c r="M208" s="161"/>
      <c r="T208" s="162"/>
      <c r="AT208" s="157" t="s">
        <v>156</v>
      </c>
      <c r="AU208" s="157" t="s">
        <v>87</v>
      </c>
      <c r="AV208" s="13" t="s">
        <v>87</v>
      </c>
      <c r="AW208" s="13" t="s">
        <v>33</v>
      </c>
      <c r="AX208" s="13" t="s">
        <v>77</v>
      </c>
      <c r="AY208" s="157" t="s">
        <v>143</v>
      </c>
    </row>
    <row r="209" spans="2:65" s="14" customFormat="1" ht="11.25">
      <c r="B209" s="166"/>
      <c r="D209" s="150" t="s">
        <v>156</v>
      </c>
      <c r="E209" s="167" t="s">
        <v>1</v>
      </c>
      <c r="F209" s="168" t="s">
        <v>293</v>
      </c>
      <c r="H209" s="169">
        <v>1742.9939999999999</v>
      </c>
      <c r="I209" s="170"/>
      <c r="L209" s="166"/>
      <c r="M209" s="171"/>
      <c r="T209" s="172"/>
      <c r="AT209" s="167" t="s">
        <v>156</v>
      </c>
      <c r="AU209" s="167" t="s">
        <v>87</v>
      </c>
      <c r="AV209" s="14" t="s">
        <v>142</v>
      </c>
      <c r="AW209" s="14" t="s">
        <v>33</v>
      </c>
      <c r="AX209" s="14" t="s">
        <v>85</v>
      </c>
      <c r="AY209" s="167" t="s">
        <v>143</v>
      </c>
    </row>
    <row r="210" spans="2:65" s="1" customFormat="1" ht="37.9" customHeight="1">
      <c r="B210" s="32"/>
      <c r="C210" s="136" t="s">
        <v>389</v>
      </c>
      <c r="D210" s="136" t="s">
        <v>149</v>
      </c>
      <c r="E210" s="137" t="s">
        <v>390</v>
      </c>
      <c r="F210" s="138" t="s">
        <v>391</v>
      </c>
      <c r="G210" s="139" t="s">
        <v>331</v>
      </c>
      <c r="H210" s="140">
        <v>15686.946</v>
      </c>
      <c r="I210" s="141"/>
      <c r="J210" s="142">
        <f>ROUND(I210*H210,2)</f>
        <v>0</v>
      </c>
      <c r="K210" s="138" t="s">
        <v>153</v>
      </c>
      <c r="L210" s="32"/>
      <c r="M210" s="143" t="s">
        <v>1</v>
      </c>
      <c r="N210" s="144" t="s">
        <v>42</v>
      </c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AR210" s="147" t="s">
        <v>142</v>
      </c>
      <c r="AT210" s="147" t="s">
        <v>149</v>
      </c>
      <c r="AU210" s="147" t="s">
        <v>87</v>
      </c>
      <c r="AY210" s="17" t="s">
        <v>143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85</v>
      </c>
      <c r="BK210" s="148">
        <f>ROUND(I210*H210,2)</f>
        <v>0</v>
      </c>
      <c r="BL210" s="17" t="s">
        <v>142</v>
      </c>
      <c r="BM210" s="147" t="s">
        <v>392</v>
      </c>
    </row>
    <row r="211" spans="2:65" s="12" customFormat="1" ht="11.25">
      <c r="B211" s="149"/>
      <c r="D211" s="150" t="s">
        <v>156</v>
      </c>
      <c r="E211" s="151" t="s">
        <v>1</v>
      </c>
      <c r="F211" s="152" t="s">
        <v>383</v>
      </c>
      <c r="H211" s="151" t="s">
        <v>1</v>
      </c>
      <c r="I211" s="153"/>
      <c r="L211" s="149"/>
      <c r="M211" s="154"/>
      <c r="T211" s="155"/>
      <c r="AT211" s="151" t="s">
        <v>156</v>
      </c>
      <c r="AU211" s="151" t="s">
        <v>87</v>
      </c>
      <c r="AV211" s="12" t="s">
        <v>85</v>
      </c>
      <c r="AW211" s="12" t="s">
        <v>33</v>
      </c>
      <c r="AX211" s="12" t="s">
        <v>77</v>
      </c>
      <c r="AY211" s="151" t="s">
        <v>143</v>
      </c>
    </row>
    <row r="212" spans="2:65" s="13" customFormat="1" ht="11.25">
      <c r="B212" s="156"/>
      <c r="D212" s="150" t="s">
        <v>156</v>
      </c>
      <c r="E212" s="157" t="s">
        <v>1</v>
      </c>
      <c r="F212" s="158" t="s">
        <v>393</v>
      </c>
      <c r="H212" s="159">
        <v>15686.946</v>
      </c>
      <c r="I212" s="160"/>
      <c r="L212" s="156"/>
      <c r="M212" s="161"/>
      <c r="T212" s="162"/>
      <c r="AT212" s="157" t="s">
        <v>156</v>
      </c>
      <c r="AU212" s="157" t="s">
        <v>87</v>
      </c>
      <c r="AV212" s="13" t="s">
        <v>87</v>
      </c>
      <c r="AW212" s="13" t="s">
        <v>33</v>
      </c>
      <c r="AX212" s="13" t="s">
        <v>85</v>
      </c>
      <c r="AY212" s="157" t="s">
        <v>143</v>
      </c>
    </row>
    <row r="213" spans="2:65" s="1" customFormat="1" ht="24.2" customHeight="1">
      <c r="B213" s="32"/>
      <c r="C213" s="136" t="s">
        <v>394</v>
      </c>
      <c r="D213" s="136" t="s">
        <v>149</v>
      </c>
      <c r="E213" s="137" t="s">
        <v>395</v>
      </c>
      <c r="F213" s="138" t="s">
        <v>396</v>
      </c>
      <c r="G213" s="139" t="s">
        <v>397</v>
      </c>
      <c r="H213" s="140">
        <v>3137.3890000000001</v>
      </c>
      <c r="I213" s="141"/>
      <c r="J213" s="142">
        <f>ROUND(I213*H213,2)</f>
        <v>0</v>
      </c>
      <c r="K213" s="138" t="s">
        <v>153</v>
      </c>
      <c r="L213" s="32"/>
      <c r="M213" s="143" t="s">
        <v>1</v>
      </c>
      <c r="N213" s="144" t="s">
        <v>42</v>
      </c>
      <c r="P213" s="145">
        <f>O213*H213</f>
        <v>0</v>
      </c>
      <c r="Q213" s="145">
        <v>0</v>
      </c>
      <c r="R213" s="145">
        <f>Q213*H213</f>
        <v>0</v>
      </c>
      <c r="S213" s="145">
        <v>0</v>
      </c>
      <c r="T213" s="146">
        <f>S213*H213</f>
        <v>0</v>
      </c>
      <c r="AR213" s="147" t="s">
        <v>142</v>
      </c>
      <c r="AT213" s="147" t="s">
        <v>149</v>
      </c>
      <c r="AU213" s="147" t="s">
        <v>87</v>
      </c>
      <c r="AY213" s="17" t="s">
        <v>143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7" t="s">
        <v>85</v>
      </c>
      <c r="BK213" s="148">
        <f>ROUND(I213*H213,2)</f>
        <v>0</v>
      </c>
      <c r="BL213" s="17" t="s">
        <v>142</v>
      </c>
      <c r="BM213" s="147" t="s">
        <v>398</v>
      </c>
    </row>
    <row r="214" spans="2:65" s="13" customFormat="1" ht="11.25">
      <c r="B214" s="156"/>
      <c r="D214" s="150" t="s">
        <v>156</v>
      </c>
      <c r="E214" s="157" t="s">
        <v>1</v>
      </c>
      <c r="F214" s="158" t="s">
        <v>399</v>
      </c>
      <c r="H214" s="159">
        <v>3137.3890000000001</v>
      </c>
      <c r="I214" s="160"/>
      <c r="L214" s="156"/>
      <c r="M214" s="161"/>
      <c r="T214" s="162"/>
      <c r="AT214" s="157" t="s">
        <v>156</v>
      </c>
      <c r="AU214" s="157" t="s">
        <v>87</v>
      </c>
      <c r="AV214" s="13" t="s">
        <v>87</v>
      </c>
      <c r="AW214" s="13" t="s">
        <v>33</v>
      </c>
      <c r="AX214" s="13" t="s">
        <v>85</v>
      </c>
      <c r="AY214" s="157" t="s">
        <v>143</v>
      </c>
    </row>
    <row r="215" spans="2:65" s="1" customFormat="1" ht="33" customHeight="1">
      <c r="B215" s="32"/>
      <c r="C215" s="136" t="s">
        <v>400</v>
      </c>
      <c r="D215" s="136" t="s">
        <v>149</v>
      </c>
      <c r="E215" s="137" t="s">
        <v>401</v>
      </c>
      <c r="F215" s="138" t="s">
        <v>402</v>
      </c>
      <c r="G215" s="139" t="s">
        <v>331</v>
      </c>
      <c r="H215" s="140">
        <v>141.72999999999999</v>
      </c>
      <c r="I215" s="141"/>
      <c r="J215" s="142">
        <f>ROUND(I215*H215,2)</f>
        <v>0</v>
      </c>
      <c r="K215" s="138" t="s">
        <v>153</v>
      </c>
      <c r="L215" s="32"/>
      <c r="M215" s="143" t="s">
        <v>1</v>
      </c>
      <c r="N215" s="144" t="s">
        <v>42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142</v>
      </c>
      <c r="AT215" s="147" t="s">
        <v>149</v>
      </c>
      <c r="AU215" s="147" t="s">
        <v>87</v>
      </c>
      <c r="AY215" s="17" t="s">
        <v>143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7" t="s">
        <v>85</v>
      </c>
      <c r="BK215" s="148">
        <f>ROUND(I215*H215,2)</f>
        <v>0</v>
      </c>
      <c r="BL215" s="17" t="s">
        <v>142</v>
      </c>
      <c r="BM215" s="147" t="s">
        <v>403</v>
      </c>
    </row>
    <row r="216" spans="2:65" s="13" customFormat="1" ht="11.25">
      <c r="B216" s="156"/>
      <c r="D216" s="150" t="s">
        <v>156</v>
      </c>
      <c r="E216" s="157" t="s">
        <v>1</v>
      </c>
      <c r="F216" s="158" t="s">
        <v>404</v>
      </c>
      <c r="H216" s="159">
        <v>141.72999999999999</v>
      </c>
      <c r="I216" s="160"/>
      <c r="L216" s="156"/>
      <c r="M216" s="161"/>
      <c r="T216" s="162"/>
      <c r="AT216" s="157" t="s">
        <v>156</v>
      </c>
      <c r="AU216" s="157" t="s">
        <v>87</v>
      </c>
      <c r="AV216" s="13" t="s">
        <v>87</v>
      </c>
      <c r="AW216" s="13" t="s">
        <v>33</v>
      </c>
      <c r="AX216" s="13" t="s">
        <v>85</v>
      </c>
      <c r="AY216" s="157" t="s">
        <v>143</v>
      </c>
    </row>
    <row r="217" spans="2:65" s="12" customFormat="1" ht="11.25">
      <c r="B217" s="149"/>
      <c r="D217" s="150" t="s">
        <v>156</v>
      </c>
      <c r="E217" s="151" t="s">
        <v>1</v>
      </c>
      <c r="F217" s="152" t="s">
        <v>405</v>
      </c>
      <c r="H217" s="151" t="s">
        <v>1</v>
      </c>
      <c r="I217" s="153"/>
      <c r="L217" s="149"/>
      <c r="M217" s="154"/>
      <c r="T217" s="155"/>
      <c r="AT217" s="151" t="s">
        <v>156</v>
      </c>
      <c r="AU217" s="151" t="s">
        <v>87</v>
      </c>
      <c r="AV217" s="12" t="s">
        <v>85</v>
      </c>
      <c r="AW217" s="12" t="s">
        <v>33</v>
      </c>
      <c r="AX217" s="12" t="s">
        <v>77</v>
      </c>
      <c r="AY217" s="151" t="s">
        <v>143</v>
      </c>
    </row>
    <row r="218" spans="2:65" s="1" customFormat="1" ht="33" customHeight="1">
      <c r="B218" s="32"/>
      <c r="C218" s="136" t="s">
        <v>406</v>
      </c>
      <c r="D218" s="136" t="s">
        <v>149</v>
      </c>
      <c r="E218" s="137" t="s">
        <v>407</v>
      </c>
      <c r="F218" s="138" t="s">
        <v>408</v>
      </c>
      <c r="G218" s="139" t="s">
        <v>331</v>
      </c>
      <c r="H218" s="140">
        <v>1135.33</v>
      </c>
      <c r="I218" s="141"/>
      <c r="J218" s="142">
        <f>ROUND(I218*H218,2)</f>
        <v>0</v>
      </c>
      <c r="K218" s="138" t="s">
        <v>153</v>
      </c>
      <c r="L218" s="32"/>
      <c r="M218" s="143" t="s">
        <v>1</v>
      </c>
      <c r="N218" s="144" t="s">
        <v>42</v>
      </c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AR218" s="147" t="s">
        <v>142</v>
      </c>
      <c r="AT218" s="147" t="s">
        <v>149</v>
      </c>
      <c r="AU218" s="147" t="s">
        <v>87</v>
      </c>
      <c r="AY218" s="17" t="s">
        <v>143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7" t="s">
        <v>85</v>
      </c>
      <c r="BK218" s="148">
        <f>ROUND(I218*H218,2)</f>
        <v>0</v>
      </c>
      <c r="BL218" s="17" t="s">
        <v>142</v>
      </c>
      <c r="BM218" s="147" t="s">
        <v>409</v>
      </c>
    </row>
    <row r="219" spans="2:65" s="13" customFormat="1" ht="11.25">
      <c r="B219" s="156"/>
      <c r="D219" s="150" t="s">
        <v>156</v>
      </c>
      <c r="E219" s="157" t="s">
        <v>1</v>
      </c>
      <c r="F219" s="158" t="s">
        <v>410</v>
      </c>
      <c r="H219" s="159">
        <v>16.559999999999999</v>
      </c>
      <c r="I219" s="160"/>
      <c r="L219" s="156"/>
      <c r="M219" s="161"/>
      <c r="T219" s="162"/>
      <c r="AT219" s="157" t="s">
        <v>156</v>
      </c>
      <c r="AU219" s="157" t="s">
        <v>87</v>
      </c>
      <c r="AV219" s="13" t="s">
        <v>87</v>
      </c>
      <c r="AW219" s="13" t="s">
        <v>33</v>
      </c>
      <c r="AX219" s="13" t="s">
        <v>77</v>
      </c>
      <c r="AY219" s="157" t="s">
        <v>143</v>
      </c>
    </row>
    <row r="220" spans="2:65" s="13" customFormat="1" ht="11.25">
      <c r="B220" s="156"/>
      <c r="D220" s="150" t="s">
        <v>156</v>
      </c>
      <c r="E220" s="157" t="s">
        <v>1</v>
      </c>
      <c r="F220" s="158" t="s">
        <v>411</v>
      </c>
      <c r="H220" s="159">
        <v>1118.77</v>
      </c>
      <c r="I220" s="160"/>
      <c r="L220" s="156"/>
      <c r="M220" s="161"/>
      <c r="T220" s="162"/>
      <c r="AT220" s="157" t="s">
        <v>156</v>
      </c>
      <c r="AU220" s="157" t="s">
        <v>87</v>
      </c>
      <c r="AV220" s="13" t="s">
        <v>87</v>
      </c>
      <c r="AW220" s="13" t="s">
        <v>33</v>
      </c>
      <c r="AX220" s="13" t="s">
        <v>77</v>
      </c>
      <c r="AY220" s="157" t="s">
        <v>143</v>
      </c>
    </row>
    <row r="221" spans="2:65" s="14" customFormat="1" ht="11.25">
      <c r="B221" s="166"/>
      <c r="D221" s="150" t="s">
        <v>156</v>
      </c>
      <c r="E221" s="167" t="s">
        <v>1</v>
      </c>
      <c r="F221" s="168" t="s">
        <v>293</v>
      </c>
      <c r="H221" s="169">
        <v>1135.33</v>
      </c>
      <c r="I221" s="170"/>
      <c r="L221" s="166"/>
      <c r="M221" s="171"/>
      <c r="T221" s="172"/>
      <c r="AT221" s="167" t="s">
        <v>156</v>
      </c>
      <c r="AU221" s="167" t="s">
        <v>87</v>
      </c>
      <c r="AV221" s="14" t="s">
        <v>142</v>
      </c>
      <c r="AW221" s="14" t="s">
        <v>33</v>
      </c>
      <c r="AX221" s="14" t="s">
        <v>85</v>
      </c>
      <c r="AY221" s="167" t="s">
        <v>143</v>
      </c>
    </row>
    <row r="222" spans="2:65" s="1" customFormat="1" ht="16.5" customHeight="1">
      <c r="B222" s="32"/>
      <c r="C222" s="173" t="s">
        <v>412</v>
      </c>
      <c r="D222" s="173" t="s">
        <v>413</v>
      </c>
      <c r="E222" s="174" t="s">
        <v>414</v>
      </c>
      <c r="F222" s="175" t="s">
        <v>415</v>
      </c>
      <c r="G222" s="176" t="s">
        <v>397</v>
      </c>
      <c r="H222" s="177">
        <v>2185.576</v>
      </c>
      <c r="I222" s="178"/>
      <c r="J222" s="179">
        <f>ROUND(I222*H222,2)</f>
        <v>0</v>
      </c>
      <c r="K222" s="175" t="s">
        <v>153</v>
      </c>
      <c r="L222" s="180"/>
      <c r="M222" s="181" t="s">
        <v>1</v>
      </c>
      <c r="N222" s="182" t="s">
        <v>42</v>
      </c>
      <c r="P222" s="145">
        <f>O222*H222</f>
        <v>0</v>
      </c>
      <c r="Q222" s="145">
        <v>1</v>
      </c>
      <c r="R222" s="145">
        <f>Q222*H222</f>
        <v>2185.576</v>
      </c>
      <c r="S222" s="145">
        <v>0</v>
      </c>
      <c r="T222" s="146">
        <f>S222*H222</f>
        <v>0</v>
      </c>
      <c r="AR222" s="147" t="s">
        <v>194</v>
      </c>
      <c r="AT222" s="147" t="s">
        <v>413</v>
      </c>
      <c r="AU222" s="147" t="s">
        <v>87</v>
      </c>
      <c r="AY222" s="17" t="s">
        <v>143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7" t="s">
        <v>85</v>
      </c>
      <c r="BK222" s="148">
        <f>ROUND(I222*H222,2)</f>
        <v>0</v>
      </c>
      <c r="BL222" s="17" t="s">
        <v>142</v>
      </c>
      <c r="BM222" s="147" t="s">
        <v>416</v>
      </c>
    </row>
    <row r="223" spans="2:65" s="12" customFormat="1" ht="11.25">
      <c r="B223" s="149"/>
      <c r="D223" s="150" t="s">
        <v>156</v>
      </c>
      <c r="E223" s="151" t="s">
        <v>1</v>
      </c>
      <c r="F223" s="152" t="s">
        <v>417</v>
      </c>
      <c r="H223" s="151" t="s">
        <v>1</v>
      </c>
      <c r="I223" s="153"/>
      <c r="L223" s="149"/>
      <c r="M223" s="154"/>
      <c r="T223" s="155"/>
      <c r="AT223" s="151" t="s">
        <v>156</v>
      </c>
      <c r="AU223" s="151" t="s">
        <v>87</v>
      </c>
      <c r="AV223" s="12" t="s">
        <v>85</v>
      </c>
      <c r="AW223" s="12" t="s">
        <v>33</v>
      </c>
      <c r="AX223" s="12" t="s">
        <v>77</v>
      </c>
      <c r="AY223" s="151" t="s">
        <v>143</v>
      </c>
    </row>
    <row r="224" spans="2:65" s="13" customFormat="1" ht="11.25">
      <c r="B224" s="156"/>
      <c r="D224" s="150" t="s">
        <v>156</v>
      </c>
      <c r="E224" s="157" t="s">
        <v>1</v>
      </c>
      <c r="F224" s="158" t="s">
        <v>418</v>
      </c>
      <c r="H224" s="159">
        <v>2270.66</v>
      </c>
      <c r="I224" s="160"/>
      <c r="L224" s="156"/>
      <c r="M224" s="161"/>
      <c r="T224" s="162"/>
      <c r="AT224" s="157" t="s">
        <v>156</v>
      </c>
      <c r="AU224" s="157" t="s">
        <v>87</v>
      </c>
      <c r="AV224" s="13" t="s">
        <v>87</v>
      </c>
      <c r="AW224" s="13" t="s">
        <v>33</v>
      </c>
      <c r="AX224" s="13" t="s">
        <v>77</v>
      </c>
      <c r="AY224" s="157" t="s">
        <v>143</v>
      </c>
    </row>
    <row r="225" spans="2:65" s="15" customFormat="1" ht="11.25">
      <c r="B225" s="183"/>
      <c r="D225" s="150" t="s">
        <v>156</v>
      </c>
      <c r="E225" s="184" t="s">
        <v>1</v>
      </c>
      <c r="F225" s="185" t="s">
        <v>419</v>
      </c>
      <c r="H225" s="186">
        <v>2270.66</v>
      </c>
      <c r="I225" s="187"/>
      <c r="L225" s="183"/>
      <c r="M225" s="188"/>
      <c r="T225" s="189"/>
      <c r="AT225" s="184" t="s">
        <v>156</v>
      </c>
      <c r="AU225" s="184" t="s">
        <v>87</v>
      </c>
      <c r="AV225" s="15" t="s">
        <v>164</v>
      </c>
      <c r="AW225" s="15" t="s">
        <v>33</v>
      </c>
      <c r="AX225" s="15" t="s">
        <v>77</v>
      </c>
      <c r="AY225" s="184" t="s">
        <v>143</v>
      </c>
    </row>
    <row r="226" spans="2:65" s="12" customFormat="1" ht="11.25">
      <c r="B226" s="149"/>
      <c r="D226" s="150" t="s">
        <v>156</v>
      </c>
      <c r="E226" s="151" t="s">
        <v>1</v>
      </c>
      <c r="F226" s="152" t="s">
        <v>420</v>
      </c>
      <c r="H226" s="151" t="s">
        <v>1</v>
      </c>
      <c r="I226" s="153"/>
      <c r="L226" s="149"/>
      <c r="M226" s="154"/>
      <c r="T226" s="155"/>
      <c r="AT226" s="151" t="s">
        <v>156</v>
      </c>
      <c r="AU226" s="151" t="s">
        <v>87</v>
      </c>
      <c r="AV226" s="12" t="s">
        <v>85</v>
      </c>
      <c r="AW226" s="12" t="s">
        <v>33</v>
      </c>
      <c r="AX226" s="12" t="s">
        <v>77</v>
      </c>
      <c r="AY226" s="151" t="s">
        <v>143</v>
      </c>
    </row>
    <row r="227" spans="2:65" s="12" customFormat="1" ht="11.25">
      <c r="B227" s="149"/>
      <c r="D227" s="150" t="s">
        <v>156</v>
      </c>
      <c r="E227" s="151" t="s">
        <v>1</v>
      </c>
      <c r="F227" s="152" t="s">
        <v>421</v>
      </c>
      <c r="H227" s="151" t="s">
        <v>1</v>
      </c>
      <c r="I227" s="153"/>
      <c r="L227" s="149"/>
      <c r="M227" s="154"/>
      <c r="T227" s="155"/>
      <c r="AT227" s="151" t="s">
        <v>156</v>
      </c>
      <c r="AU227" s="151" t="s">
        <v>87</v>
      </c>
      <c r="AV227" s="12" t="s">
        <v>85</v>
      </c>
      <c r="AW227" s="12" t="s">
        <v>33</v>
      </c>
      <c r="AX227" s="12" t="s">
        <v>77</v>
      </c>
      <c r="AY227" s="151" t="s">
        <v>143</v>
      </c>
    </row>
    <row r="228" spans="2:65" s="12" customFormat="1" ht="11.25">
      <c r="B228" s="149"/>
      <c r="D228" s="150" t="s">
        <v>156</v>
      </c>
      <c r="E228" s="151" t="s">
        <v>1</v>
      </c>
      <c r="F228" s="152" t="s">
        <v>422</v>
      </c>
      <c r="H228" s="151" t="s">
        <v>1</v>
      </c>
      <c r="I228" s="153"/>
      <c r="L228" s="149"/>
      <c r="M228" s="154"/>
      <c r="T228" s="155"/>
      <c r="AT228" s="151" t="s">
        <v>156</v>
      </c>
      <c r="AU228" s="151" t="s">
        <v>87</v>
      </c>
      <c r="AV228" s="12" t="s">
        <v>85</v>
      </c>
      <c r="AW228" s="12" t="s">
        <v>33</v>
      </c>
      <c r="AX228" s="12" t="s">
        <v>77</v>
      </c>
      <c r="AY228" s="151" t="s">
        <v>143</v>
      </c>
    </row>
    <row r="229" spans="2:65" s="13" customFormat="1" ht="11.25">
      <c r="B229" s="156"/>
      <c r="D229" s="150" t="s">
        <v>156</v>
      </c>
      <c r="E229" s="157" t="s">
        <v>1</v>
      </c>
      <c r="F229" s="158" t="s">
        <v>423</v>
      </c>
      <c r="H229" s="159">
        <v>-19.623999999999999</v>
      </c>
      <c r="I229" s="160"/>
      <c r="L229" s="156"/>
      <c r="M229" s="161"/>
      <c r="T229" s="162"/>
      <c r="AT229" s="157" t="s">
        <v>156</v>
      </c>
      <c r="AU229" s="157" t="s">
        <v>87</v>
      </c>
      <c r="AV229" s="13" t="s">
        <v>87</v>
      </c>
      <c r="AW229" s="13" t="s">
        <v>33</v>
      </c>
      <c r="AX229" s="13" t="s">
        <v>77</v>
      </c>
      <c r="AY229" s="157" t="s">
        <v>143</v>
      </c>
    </row>
    <row r="230" spans="2:65" s="13" customFormat="1" ht="11.25">
      <c r="B230" s="156"/>
      <c r="D230" s="150" t="s">
        <v>156</v>
      </c>
      <c r="E230" s="157" t="s">
        <v>1</v>
      </c>
      <c r="F230" s="158" t="s">
        <v>424</v>
      </c>
      <c r="H230" s="159">
        <v>-599.45399999999995</v>
      </c>
      <c r="I230" s="160"/>
      <c r="L230" s="156"/>
      <c r="M230" s="161"/>
      <c r="T230" s="162"/>
      <c r="AT230" s="157" t="s">
        <v>156</v>
      </c>
      <c r="AU230" s="157" t="s">
        <v>87</v>
      </c>
      <c r="AV230" s="13" t="s">
        <v>87</v>
      </c>
      <c r="AW230" s="13" t="s">
        <v>33</v>
      </c>
      <c r="AX230" s="13" t="s">
        <v>77</v>
      </c>
      <c r="AY230" s="157" t="s">
        <v>143</v>
      </c>
    </row>
    <row r="231" spans="2:65" s="13" customFormat="1" ht="11.25">
      <c r="B231" s="156"/>
      <c r="D231" s="150" t="s">
        <v>156</v>
      </c>
      <c r="E231" s="157" t="s">
        <v>1</v>
      </c>
      <c r="F231" s="158" t="s">
        <v>425</v>
      </c>
      <c r="H231" s="159">
        <v>-1079.0170000000001</v>
      </c>
      <c r="I231" s="160"/>
      <c r="L231" s="156"/>
      <c r="M231" s="161"/>
      <c r="T231" s="162"/>
      <c r="AT231" s="157" t="s">
        <v>156</v>
      </c>
      <c r="AU231" s="157" t="s">
        <v>87</v>
      </c>
      <c r="AV231" s="13" t="s">
        <v>87</v>
      </c>
      <c r="AW231" s="13" t="s">
        <v>33</v>
      </c>
      <c r="AX231" s="13" t="s">
        <v>77</v>
      </c>
      <c r="AY231" s="157" t="s">
        <v>143</v>
      </c>
    </row>
    <row r="232" spans="2:65" s="12" customFormat="1" ht="11.25">
      <c r="B232" s="149"/>
      <c r="D232" s="150" t="s">
        <v>156</v>
      </c>
      <c r="E232" s="151" t="s">
        <v>1</v>
      </c>
      <c r="F232" s="152" t="s">
        <v>426</v>
      </c>
      <c r="H232" s="151" t="s">
        <v>1</v>
      </c>
      <c r="I232" s="153"/>
      <c r="L232" s="149"/>
      <c r="M232" s="154"/>
      <c r="T232" s="155"/>
      <c r="AT232" s="151" t="s">
        <v>156</v>
      </c>
      <c r="AU232" s="151" t="s">
        <v>87</v>
      </c>
      <c r="AV232" s="12" t="s">
        <v>85</v>
      </c>
      <c r="AW232" s="12" t="s">
        <v>33</v>
      </c>
      <c r="AX232" s="12" t="s">
        <v>77</v>
      </c>
      <c r="AY232" s="151" t="s">
        <v>143</v>
      </c>
    </row>
    <row r="233" spans="2:65" s="13" customFormat="1" ht="11.25">
      <c r="B233" s="156"/>
      <c r="D233" s="150" t="s">
        <v>156</v>
      </c>
      <c r="E233" s="157" t="s">
        <v>1</v>
      </c>
      <c r="F233" s="158" t="s">
        <v>427</v>
      </c>
      <c r="H233" s="159">
        <v>-33.69</v>
      </c>
      <c r="I233" s="160"/>
      <c r="L233" s="156"/>
      <c r="M233" s="161"/>
      <c r="T233" s="162"/>
      <c r="AT233" s="157" t="s">
        <v>156</v>
      </c>
      <c r="AU233" s="157" t="s">
        <v>87</v>
      </c>
      <c r="AV233" s="13" t="s">
        <v>87</v>
      </c>
      <c r="AW233" s="13" t="s">
        <v>33</v>
      </c>
      <c r="AX233" s="13" t="s">
        <v>77</v>
      </c>
      <c r="AY233" s="157" t="s">
        <v>143</v>
      </c>
    </row>
    <row r="234" spans="2:65" s="12" customFormat="1" ht="11.25">
      <c r="B234" s="149"/>
      <c r="D234" s="150" t="s">
        <v>156</v>
      </c>
      <c r="E234" s="151" t="s">
        <v>1</v>
      </c>
      <c r="F234" s="152" t="s">
        <v>428</v>
      </c>
      <c r="H234" s="151" t="s">
        <v>1</v>
      </c>
      <c r="I234" s="153"/>
      <c r="L234" s="149"/>
      <c r="M234" s="154"/>
      <c r="T234" s="155"/>
      <c r="AT234" s="151" t="s">
        <v>156</v>
      </c>
      <c r="AU234" s="151" t="s">
        <v>87</v>
      </c>
      <c r="AV234" s="12" t="s">
        <v>85</v>
      </c>
      <c r="AW234" s="12" t="s">
        <v>33</v>
      </c>
      <c r="AX234" s="12" t="s">
        <v>77</v>
      </c>
      <c r="AY234" s="151" t="s">
        <v>143</v>
      </c>
    </row>
    <row r="235" spans="2:65" s="13" customFormat="1" ht="11.25">
      <c r="B235" s="156"/>
      <c r="D235" s="150" t="s">
        <v>156</v>
      </c>
      <c r="E235" s="157" t="s">
        <v>1</v>
      </c>
      <c r="F235" s="158" t="s">
        <v>429</v>
      </c>
      <c r="H235" s="159">
        <v>972.90499999999997</v>
      </c>
      <c r="I235" s="160"/>
      <c r="L235" s="156"/>
      <c r="M235" s="161"/>
      <c r="T235" s="162"/>
      <c r="AT235" s="157" t="s">
        <v>156</v>
      </c>
      <c r="AU235" s="157" t="s">
        <v>87</v>
      </c>
      <c r="AV235" s="13" t="s">
        <v>87</v>
      </c>
      <c r="AW235" s="13" t="s">
        <v>33</v>
      </c>
      <c r="AX235" s="13" t="s">
        <v>77</v>
      </c>
      <c r="AY235" s="157" t="s">
        <v>143</v>
      </c>
    </row>
    <row r="236" spans="2:65" s="13" customFormat="1" ht="11.25">
      <c r="B236" s="156"/>
      <c r="D236" s="150" t="s">
        <v>156</v>
      </c>
      <c r="E236" s="157" t="s">
        <v>1</v>
      </c>
      <c r="F236" s="158" t="s">
        <v>430</v>
      </c>
      <c r="H236" s="159">
        <v>673.79600000000005</v>
      </c>
      <c r="I236" s="160"/>
      <c r="L236" s="156"/>
      <c r="M236" s="161"/>
      <c r="T236" s="162"/>
      <c r="AT236" s="157" t="s">
        <v>156</v>
      </c>
      <c r="AU236" s="157" t="s">
        <v>87</v>
      </c>
      <c r="AV236" s="13" t="s">
        <v>87</v>
      </c>
      <c r="AW236" s="13" t="s">
        <v>33</v>
      </c>
      <c r="AX236" s="13" t="s">
        <v>77</v>
      </c>
      <c r="AY236" s="157" t="s">
        <v>143</v>
      </c>
    </row>
    <row r="237" spans="2:65" s="15" customFormat="1" ht="11.25">
      <c r="B237" s="183"/>
      <c r="D237" s="150" t="s">
        <v>156</v>
      </c>
      <c r="E237" s="184" t="s">
        <v>1</v>
      </c>
      <c r="F237" s="185" t="s">
        <v>419</v>
      </c>
      <c r="H237" s="186">
        <v>-85.084000000000103</v>
      </c>
      <c r="I237" s="187"/>
      <c r="L237" s="183"/>
      <c r="M237" s="188"/>
      <c r="T237" s="189"/>
      <c r="AT237" s="184" t="s">
        <v>156</v>
      </c>
      <c r="AU237" s="184" t="s">
        <v>87</v>
      </c>
      <c r="AV237" s="15" t="s">
        <v>164</v>
      </c>
      <c r="AW237" s="15" t="s">
        <v>33</v>
      </c>
      <c r="AX237" s="15" t="s">
        <v>77</v>
      </c>
      <c r="AY237" s="184" t="s">
        <v>143</v>
      </c>
    </row>
    <row r="238" spans="2:65" s="14" customFormat="1" ht="11.25">
      <c r="B238" s="166"/>
      <c r="D238" s="150" t="s">
        <v>156</v>
      </c>
      <c r="E238" s="167" t="s">
        <v>1</v>
      </c>
      <c r="F238" s="168" t="s">
        <v>293</v>
      </c>
      <c r="H238" s="169">
        <v>2185.576</v>
      </c>
      <c r="I238" s="170"/>
      <c r="L238" s="166"/>
      <c r="M238" s="171"/>
      <c r="T238" s="172"/>
      <c r="AT238" s="167" t="s">
        <v>156</v>
      </c>
      <c r="AU238" s="167" t="s">
        <v>87</v>
      </c>
      <c r="AV238" s="14" t="s">
        <v>142</v>
      </c>
      <c r="AW238" s="14" t="s">
        <v>33</v>
      </c>
      <c r="AX238" s="14" t="s">
        <v>85</v>
      </c>
      <c r="AY238" s="167" t="s">
        <v>143</v>
      </c>
    </row>
    <row r="239" spans="2:65" s="1" customFormat="1" ht="24.2" customHeight="1">
      <c r="B239" s="32"/>
      <c r="C239" s="136" t="s">
        <v>431</v>
      </c>
      <c r="D239" s="136" t="s">
        <v>149</v>
      </c>
      <c r="E239" s="137" t="s">
        <v>432</v>
      </c>
      <c r="F239" s="138" t="s">
        <v>433</v>
      </c>
      <c r="G239" s="139" t="s">
        <v>331</v>
      </c>
      <c r="H239" s="140">
        <v>41.29</v>
      </c>
      <c r="I239" s="141"/>
      <c r="J239" s="142">
        <f>ROUND(I239*H239,2)</f>
        <v>0</v>
      </c>
      <c r="K239" s="138" t="s">
        <v>153</v>
      </c>
      <c r="L239" s="32"/>
      <c r="M239" s="143" t="s">
        <v>1</v>
      </c>
      <c r="N239" s="144" t="s">
        <v>42</v>
      </c>
      <c r="P239" s="145">
        <f>O239*H239</f>
        <v>0</v>
      </c>
      <c r="Q239" s="145">
        <v>0</v>
      </c>
      <c r="R239" s="145">
        <f>Q239*H239</f>
        <v>0</v>
      </c>
      <c r="S239" s="145">
        <v>0</v>
      </c>
      <c r="T239" s="146">
        <f>S239*H239</f>
        <v>0</v>
      </c>
      <c r="AR239" s="147" t="s">
        <v>142</v>
      </c>
      <c r="AT239" s="147" t="s">
        <v>149</v>
      </c>
      <c r="AU239" s="147" t="s">
        <v>87</v>
      </c>
      <c r="AY239" s="17" t="s">
        <v>143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7" t="s">
        <v>85</v>
      </c>
      <c r="BK239" s="148">
        <f>ROUND(I239*H239,2)</f>
        <v>0</v>
      </c>
      <c r="BL239" s="17" t="s">
        <v>142</v>
      </c>
      <c r="BM239" s="147" t="s">
        <v>434</v>
      </c>
    </row>
    <row r="240" spans="2:65" s="13" customFormat="1" ht="11.25">
      <c r="B240" s="156"/>
      <c r="D240" s="150" t="s">
        <v>156</v>
      </c>
      <c r="E240" s="157" t="s">
        <v>1</v>
      </c>
      <c r="F240" s="158" t="s">
        <v>435</v>
      </c>
      <c r="H240" s="159">
        <v>44.225999999999999</v>
      </c>
      <c r="I240" s="160"/>
      <c r="L240" s="156"/>
      <c r="M240" s="161"/>
      <c r="T240" s="162"/>
      <c r="AT240" s="157" t="s">
        <v>156</v>
      </c>
      <c r="AU240" s="157" t="s">
        <v>87</v>
      </c>
      <c r="AV240" s="13" t="s">
        <v>87</v>
      </c>
      <c r="AW240" s="13" t="s">
        <v>33</v>
      </c>
      <c r="AX240" s="13" t="s">
        <v>77</v>
      </c>
      <c r="AY240" s="157" t="s">
        <v>143</v>
      </c>
    </row>
    <row r="241" spans="2:65" s="13" customFormat="1" ht="11.25">
      <c r="B241" s="156"/>
      <c r="D241" s="150" t="s">
        <v>156</v>
      </c>
      <c r="E241" s="157" t="s">
        <v>1</v>
      </c>
      <c r="F241" s="158" t="s">
        <v>436</v>
      </c>
      <c r="H241" s="159">
        <v>21.544</v>
      </c>
      <c r="I241" s="160"/>
      <c r="L241" s="156"/>
      <c r="M241" s="161"/>
      <c r="T241" s="162"/>
      <c r="AT241" s="157" t="s">
        <v>156</v>
      </c>
      <c r="AU241" s="157" t="s">
        <v>87</v>
      </c>
      <c r="AV241" s="13" t="s">
        <v>87</v>
      </c>
      <c r="AW241" s="13" t="s">
        <v>33</v>
      </c>
      <c r="AX241" s="13" t="s">
        <v>77</v>
      </c>
      <c r="AY241" s="157" t="s">
        <v>143</v>
      </c>
    </row>
    <row r="242" spans="2:65" s="13" customFormat="1" ht="11.25">
      <c r="B242" s="156"/>
      <c r="D242" s="150" t="s">
        <v>156</v>
      </c>
      <c r="E242" s="157" t="s">
        <v>1</v>
      </c>
      <c r="F242" s="158" t="s">
        <v>437</v>
      </c>
      <c r="H242" s="159">
        <v>-16.733000000000001</v>
      </c>
      <c r="I242" s="160"/>
      <c r="L242" s="156"/>
      <c r="M242" s="161"/>
      <c r="T242" s="162"/>
      <c r="AT242" s="157" t="s">
        <v>156</v>
      </c>
      <c r="AU242" s="157" t="s">
        <v>87</v>
      </c>
      <c r="AV242" s="13" t="s">
        <v>87</v>
      </c>
      <c r="AW242" s="13" t="s">
        <v>33</v>
      </c>
      <c r="AX242" s="13" t="s">
        <v>77</v>
      </c>
      <c r="AY242" s="157" t="s">
        <v>143</v>
      </c>
    </row>
    <row r="243" spans="2:65" s="12" customFormat="1" ht="11.25">
      <c r="B243" s="149"/>
      <c r="D243" s="150" t="s">
        <v>156</v>
      </c>
      <c r="E243" s="151" t="s">
        <v>1</v>
      </c>
      <c r="F243" s="152" t="s">
        <v>438</v>
      </c>
      <c r="H243" s="151" t="s">
        <v>1</v>
      </c>
      <c r="I243" s="153"/>
      <c r="L243" s="149"/>
      <c r="M243" s="154"/>
      <c r="T243" s="155"/>
      <c r="AT243" s="151" t="s">
        <v>156</v>
      </c>
      <c r="AU243" s="151" t="s">
        <v>87</v>
      </c>
      <c r="AV243" s="12" t="s">
        <v>85</v>
      </c>
      <c r="AW243" s="12" t="s">
        <v>33</v>
      </c>
      <c r="AX243" s="12" t="s">
        <v>77</v>
      </c>
      <c r="AY243" s="151" t="s">
        <v>143</v>
      </c>
    </row>
    <row r="244" spans="2:65" s="13" customFormat="1" ht="11.25">
      <c r="B244" s="156"/>
      <c r="D244" s="150" t="s">
        <v>156</v>
      </c>
      <c r="E244" s="157" t="s">
        <v>1</v>
      </c>
      <c r="F244" s="158" t="s">
        <v>439</v>
      </c>
      <c r="H244" s="159">
        <v>-3.843</v>
      </c>
      <c r="I244" s="160"/>
      <c r="L244" s="156"/>
      <c r="M244" s="161"/>
      <c r="T244" s="162"/>
      <c r="AT244" s="157" t="s">
        <v>156</v>
      </c>
      <c r="AU244" s="157" t="s">
        <v>87</v>
      </c>
      <c r="AV244" s="13" t="s">
        <v>87</v>
      </c>
      <c r="AW244" s="13" t="s">
        <v>33</v>
      </c>
      <c r="AX244" s="13" t="s">
        <v>77</v>
      </c>
      <c r="AY244" s="157" t="s">
        <v>143</v>
      </c>
    </row>
    <row r="245" spans="2:65" s="12" customFormat="1" ht="11.25">
      <c r="B245" s="149"/>
      <c r="D245" s="150" t="s">
        <v>156</v>
      </c>
      <c r="E245" s="151" t="s">
        <v>1</v>
      </c>
      <c r="F245" s="152" t="s">
        <v>440</v>
      </c>
      <c r="H245" s="151" t="s">
        <v>1</v>
      </c>
      <c r="I245" s="153"/>
      <c r="L245" s="149"/>
      <c r="M245" s="154"/>
      <c r="T245" s="155"/>
      <c r="AT245" s="151" t="s">
        <v>156</v>
      </c>
      <c r="AU245" s="151" t="s">
        <v>87</v>
      </c>
      <c r="AV245" s="12" t="s">
        <v>85</v>
      </c>
      <c r="AW245" s="12" t="s">
        <v>33</v>
      </c>
      <c r="AX245" s="12" t="s">
        <v>77</v>
      </c>
      <c r="AY245" s="151" t="s">
        <v>143</v>
      </c>
    </row>
    <row r="246" spans="2:65" s="13" customFormat="1" ht="11.25">
      <c r="B246" s="156"/>
      <c r="D246" s="150" t="s">
        <v>156</v>
      </c>
      <c r="E246" s="157" t="s">
        <v>1</v>
      </c>
      <c r="F246" s="158" t="s">
        <v>441</v>
      </c>
      <c r="H246" s="159">
        <v>-0.502</v>
      </c>
      <c r="I246" s="160"/>
      <c r="L246" s="156"/>
      <c r="M246" s="161"/>
      <c r="T246" s="162"/>
      <c r="AT246" s="157" t="s">
        <v>156</v>
      </c>
      <c r="AU246" s="157" t="s">
        <v>87</v>
      </c>
      <c r="AV246" s="13" t="s">
        <v>87</v>
      </c>
      <c r="AW246" s="13" t="s">
        <v>33</v>
      </c>
      <c r="AX246" s="13" t="s">
        <v>77</v>
      </c>
      <c r="AY246" s="157" t="s">
        <v>143</v>
      </c>
    </row>
    <row r="247" spans="2:65" s="12" customFormat="1" ht="11.25">
      <c r="B247" s="149"/>
      <c r="D247" s="150" t="s">
        <v>156</v>
      </c>
      <c r="E247" s="151" t="s">
        <v>1</v>
      </c>
      <c r="F247" s="152" t="s">
        <v>442</v>
      </c>
      <c r="H247" s="151" t="s">
        <v>1</v>
      </c>
      <c r="I247" s="153"/>
      <c r="L247" s="149"/>
      <c r="M247" s="154"/>
      <c r="T247" s="155"/>
      <c r="AT247" s="151" t="s">
        <v>156</v>
      </c>
      <c r="AU247" s="151" t="s">
        <v>87</v>
      </c>
      <c r="AV247" s="12" t="s">
        <v>85</v>
      </c>
      <c r="AW247" s="12" t="s">
        <v>33</v>
      </c>
      <c r="AX247" s="12" t="s">
        <v>77</v>
      </c>
      <c r="AY247" s="151" t="s">
        <v>143</v>
      </c>
    </row>
    <row r="248" spans="2:65" s="13" customFormat="1" ht="11.25">
      <c r="B248" s="156"/>
      <c r="D248" s="150" t="s">
        <v>156</v>
      </c>
      <c r="E248" s="157" t="s">
        <v>1</v>
      </c>
      <c r="F248" s="158" t="s">
        <v>443</v>
      </c>
      <c r="H248" s="159">
        <v>-3.4020000000000001</v>
      </c>
      <c r="I248" s="160"/>
      <c r="L248" s="156"/>
      <c r="M248" s="161"/>
      <c r="T248" s="162"/>
      <c r="AT248" s="157" t="s">
        <v>156</v>
      </c>
      <c r="AU248" s="157" t="s">
        <v>87</v>
      </c>
      <c r="AV248" s="13" t="s">
        <v>87</v>
      </c>
      <c r="AW248" s="13" t="s">
        <v>33</v>
      </c>
      <c r="AX248" s="13" t="s">
        <v>77</v>
      </c>
      <c r="AY248" s="157" t="s">
        <v>143</v>
      </c>
    </row>
    <row r="249" spans="2:65" s="14" customFormat="1" ht="11.25">
      <c r="B249" s="166"/>
      <c r="D249" s="150" t="s">
        <v>156</v>
      </c>
      <c r="E249" s="167" t="s">
        <v>1</v>
      </c>
      <c r="F249" s="168" t="s">
        <v>293</v>
      </c>
      <c r="H249" s="169">
        <v>41.29</v>
      </c>
      <c r="I249" s="170"/>
      <c r="L249" s="166"/>
      <c r="M249" s="171"/>
      <c r="T249" s="172"/>
      <c r="AT249" s="167" t="s">
        <v>156</v>
      </c>
      <c r="AU249" s="167" t="s">
        <v>87</v>
      </c>
      <c r="AV249" s="14" t="s">
        <v>142</v>
      </c>
      <c r="AW249" s="14" t="s">
        <v>33</v>
      </c>
      <c r="AX249" s="14" t="s">
        <v>85</v>
      </c>
      <c r="AY249" s="167" t="s">
        <v>143</v>
      </c>
    </row>
    <row r="250" spans="2:65" s="1" customFormat="1" ht="37.9" customHeight="1">
      <c r="B250" s="32"/>
      <c r="C250" s="136" t="s">
        <v>444</v>
      </c>
      <c r="D250" s="136" t="s">
        <v>149</v>
      </c>
      <c r="E250" s="137" t="s">
        <v>445</v>
      </c>
      <c r="F250" s="138" t="s">
        <v>446</v>
      </c>
      <c r="G250" s="139" t="s">
        <v>331</v>
      </c>
      <c r="H250" s="140">
        <v>15.632999999999999</v>
      </c>
      <c r="I250" s="141"/>
      <c r="J250" s="142">
        <f>ROUND(I250*H250,2)</f>
        <v>0</v>
      </c>
      <c r="K250" s="138" t="s">
        <v>153</v>
      </c>
      <c r="L250" s="32"/>
      <c r="M250" s="143" t="s">
        <v>1</v>
      </c>
      <c r="N250" s="144" t="s">
        <v>42</v>
      </c>
      <c r="P250" s="145">
        <f>O250*H250</f>
        <v>0</v>
      </c>
      <c r="Q250" s="145">
        <v>0</v>
      </c>
      <c r="R250" s="145">
        <f>Q250*H250</f>
        <v>0</v>
      </c>
      <c r="S250" s="145">
        <v>0</v>
      </c>
      <c r="T250" s="146">
        <f>S250*H250</f>
        <v>0</v>
      </c>
      <c r="AR250" s="147" t="s">
        <v>142</v>
      </c>
      <c r="AT250" s="147" t="s">
        <v>149</v>
      </c>
      <c r="AU250" s="147" t="s">
        <v>87</v>
      </c>
      <c r="AY250" s="17" t="s">
        <v>143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7" t="s">
        <v>85</v>
      </c>
      <c r="BK250" s="148">
        <f>ROUND(I250*H250,2)</f>
        <v>0</v>
      </c>
      <c r="BL250" s="17" t="s">
        <v>142</v>
      </c>
      <c r="BM250" s="147" t="s">
        <v>447</v>
      </c>
    </row>
    <row r="251" spans="2:65" s="12" customFormat="1" ht="11.25">
      <c r="B251" s="149"/>
      <c r="D251" s="150" t="s">
        <v>156</v>
      </c>
      <c r="E251" s="151" t="s">
        <v>1</v>
      </c>
      <c r="F251" s="152" t="s">
        <v>448</v>
      </c>
      <c r="H251" s="151" t="s">
        <v>1</v>
      </c>
      <c r="I251" s="153"/>
      <c r="L251" s="149"/>
      <c r="M251" s="154"/>
      <c r="T251" s="155"/>
      <c r="AT251" s="151" t="s">
        <v>156</v>
      </c>
      <c r="AU251" s="151" t="s">
        <v>87</v>
      </c>
      <c r="AV251" s="12" t="s">
        <v>85</v>
      </c>
      <c r="AW251" s="12" t="s">
        <v>33</v>
      </c>
      <c r="AX251" s="12" t="s">
        <v>77</v>
      </c>
      <c r="AY251" s="151" t="s">
        <v>143</v>
      </c>
    </row>
    <row r="252" spans="2:65" s="13" customFormat="1" ht="11.25">
      <c r="B252" s="156"/>
      <c r="D252" s="150" t="s">
        <v>156</v>
      </c>
      <c r="E252" s="157" t="s">
        <v>1</v>
      </c>
      <c r="F252" s="158" t="s">
        <v>449</v>
      </c>
      <c r="H252" s="159">
        <v>3.1880000000000002</v>
      </c>
      <c r="I252" s="160"/>
      <c r="L252" s="156"/>
      <c r="M252" s="161"/>
      <c r="T252" s="162"/>
      <c r="AT252" s="157" t="s">
        <v>156</v>
      </c>
      <c r="AU252" s="157" t="s">
        <v>87</v>
      </c>
      <c r="AV252" s="13" t="s">
        <v>87</v>
      </c>
      <c r="AW252" s="13" t="s">
        <v>33</v>
      </c>
      <c r="AX252" s="13" t="s">
        <v>77</v>
      </c>
      <c r="AY252" s="157" t="s">
        <v>143</v>
      </c>
    </row>
    <row r="253" spans="2:65" s="13" customFormat="1" ht="11.25">
      <c r="B253" s="156"/>
      <c r="D253" s="150" t="s">
        <v>156</v>
      </c>
      <c r="E253" s="157" t="s">
        <v>1</v>
      </c>
      <c r="F253" s="158" t="s">
        <v>450</v>
      </c>
      <c r="H253" s="159">
        <v>13.545</v>
      </c>
      <c r="I253" s="160"/>
      <c r="L253" s="156"/>
      <c r="M253" s="161"/>
      <c r="T253" s="162"/>
      <c r="AT253" s="157" t="s">
        <v>156</v>
      </c>
      <c r="AU253" s="157" t="s">
        <v>87</v>
      </c>
      <c r="AV253" s="13" t="s">
        <v>87</v>
      </c>
      <c r="AW253" s="13" t="s">
        <v>33</v>
      </c>
      <c r="AX253" s="13" t="s">
        <v>77</v>
      </c>
      <c r="AY253" s="157" t="s">
        <v>143</v>
      </c>
    </row>
    <row r="254" spans="2:65" s="15" customFormat="1" ht="11.25">
      <c r="B254" s="183"/>
      <c r="D254" s="150" t="s">
        <v>156</v>
      </c>
      <c r="E254" s="184" t="s">
        <v>1</v>
      </c>
      <c r="F254" s="185" t="s">
        <v>419</v>
      </c>
      <c r="H254" s="186">
        <v>16.733000000000001</v>
      </c>
      <c r="I254" s="187"/>
      <c r="L254" s="183"/>
      <c r="M254" s="188"/>
      <c r="T254" s="189"/>
      <c r="AT254" s="184" t="s">
        <v>156</v>
      </c>
      <c r="AU254" s="184" t="s">
        <v>87</v>
      </c>
      <c r="AV254" s="15" t="s">
        <v>164</v>
      </c>
      <c r="AW254" s="15" t="s">
        <v>33</v>
      </c>
      <c r="AX254" s="15" t="s">
        <v>77</v>
      </c>
      <c r="AY254" s="184" t="s">
        <v>143</v>
      </c>
    </row>
    <row r="255" spans="2:65" s="12" customFormat="1" ht="11.25">
      <c r="B255" s="149"/>
      <c r="D255" s="150" t="s">
        <v>156</v>
      </c>
      <c r="E255" s="151" t="s">
        <v>1</v>
      </c>
      <c r="F255" s="152" t="s">
        <v>451</v>
      </c>
      <c r="H255" s="151" t="s">
        <v>1</v>
      </c>
      <c r="I255" s="153"/>
      <c r="L255" s="149"/>
      <c r="M255" s="154"/>
      <c r="T255" s="155"/>
      <c r="AT255" s="151" t="s">
        <v>156</v>
      </c>
      <c r="AU255" s="151" t="s">
        <v>87</v>
      </c>
      <c r="AV255" s="12" t="s">
        <v>85</v>
      </c>
      <c r="AW255" s="12" t="s">
        <v>33</v>
      </c>
      <c r="AX255" s="12" t="s">
        <v>77</v>
      </c>
      <c r="AY255" s="151" t="s">
        <v>143</v>
      </c>
    </row>
    <row r="256" spans="2:65" s="13" customFormat="1" ht="11.25">
      <c r="B256" s="156"/>
      <c r="D256" s="150" t="s">
        <v>156</v>
      </c>
      <c r="E256" s="157" t="s">
        <v>1</v>
      </c>
      <c r="F256" s="158" t="s">
        <v>452</v>
      </c>
      <c r="H256" s="159">
        <v>-0.155</v>
      </c>
      <c r="I256" s="160"/>
      <c r="L256" s="156"/>
      <c r="M256" s="161"/>
      <c r="T256" s="162"/>
      <c r="AT256" s="157" t="s">
        <v>156</v>
      </c>
      <c r="AU256" s="157" t="s">
        <v>87</v>
      </c>
      <c r="AV256" s="13" t="s">
        <v>87</v>
      </c>
      <c r="AW256" s="13" t="s">
        <v>33</v>
      </c>
      <c r="AX256" s="13" t="s">
        <v>77</v>
      </c>
      <c r="AY256" s="157" t="s">
        <v>143</v>
      </c>
    </row>
    <row r="257" spans="2:65" s="13" customFormat="1" ht="11.25">
      <c r="B257" s="156"/>
      <c r="D257" s="150" t="s">
        <v>156</v>
      </c>
      <c r="E257" s="157" t="s">
        <v>1</v>
      </c>
      <c r="F257" s="158" t="s">
        <v>453</v>
      </c>
      <c r="H257" s="159">
        <v>-0.94499999999999995</v>
      </c>
      <c r="I257" s="160"/>
      <c r="L257" s="156"/>
      <c r="M257" s="161"/>
      <c r="T257" s="162"/>
      <c r="AT257" s="157" t="s">
        <v>156</v>
      </c>
      <c r="AU257" s="157" t="s">
        <v>87</v>
      </c>
      <c r="AV257" s="13" t="s">
        <v>87</v>
      </c>
      <c r="AW257" s="13" t="s">
        <v>33</v>
      </c>
      <c r="AX257" s="13" t="s">
        <v>77</v>
      </c>
      <c r="AY257" s="157" t="s">
        <v>143</v>
      </c>
    </row>
    <row r="258" spans="2:65" s="14" customFormat="1" ht="11.25">
      <c r="B258" s="166"/>
      <c r="D258" s="150" t="s">
        <v>156</v>
      </c>
      <c r="E258" s="167" t="s">
        <v>1</v>
      </c>
      <c r="F258" s="168" t="s">
        <v>293</v>
      </c>
      <c r="H258" s="169">
        <v>15.632999999999999</v>
      </c>
      <c r="I258" s="170"/>
      <c r="L258" s="166"/>
      <c r="M258" s="171"/>
      <c r="T258" s="172"/>
      <c r="AT258" s="167" t="s">
        <v>156</v>
      </c>
      <c r="AU258" s="167" t="s">
        <v>87</v>
      </c>
      <c r="AV258" s="14" t="s">
        <v>142</v>
      </c>
      <c r="AW258" s="14" t="s">
        <v>33</v>
      </c>
      <c r="AX258" s="14" t="s">
        <v>85</v>
      </c>
      <c r="AY258" s="167" t="s">
        <v>143</v>
      </c>
    </row>
    <row r="259" spans="2:65" s="1" customFormat="1" ht="16.5" customHeight="1">
      <c r="B259" s="32"/>
      <c r="C259" s="173" t="s">
        <v>454</v>
      </c>
      <c r="D259" s="173" t="s">
        <v>413</v>
      </c>
      <c r="E259" s="174" t="s">
        <v>455</v>
      </c>
      <c r="F259" s="175" t="s">
        <v>456</v>
      </c>
      <c r="G259" s="176" t="s">
        <v>397</v>
      </c>
      <c r="H259" s="177">
        <v>31.326000000000001</v>
      </c>
      <c r="I259" s="178"/>
      <c r="J259" s="179">
        <f>ROUND(I259*H259,2)</f>
        <v>0</v>
      </c>
      <c r="K259" s="175" t="s">
        <v>153</v>
      </c>
      <c r="L259" s="180"/>
      <c r="M259" s="181" t="s">
        <v>1</v>
      </c>
      <c r="N259" s="182" t="s">
        <v>42</v>
      </c>
      <c r="P259" s="145">
        <f>O259*H259</f>
        <v>0</v>
      </c>
      <c r="Q259" s="145">
        <v>1</v>
      </c>
      <c r="R259" s="145">
        <f>Q259*H259</f>
        <v>31.326000000000001</v>
      </c>
      <c r="S259" s="145">
        <v>0</v>
      </c>
      <c r="T259" s="146">
        <f>S259*H259</f>
        <v>0</v>
      </c>
      <c r="AR259" s="147" t="s">
        <v>194</v>
      </c>
      <c r="AT259" s="147" t="s">
        <v>413</v>
      </c>
      <c r="AU259" s="147" t="s">
        <v>87</v>
      </c>
      <c r="AY259" s="17" t="s">
        <v>143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7" t="s">
        <v>85</v>
      </c>
      <c r="BK259" s="148">
        <f>ROUND(I259*H259,2)</f>
        <v>0</v>
      </c>
      <c r="BL259" s="17" t="s">
        <v>142</v>
      </c>
      <c r="BM259" s="147" t="s">
        <v>457</v>
      </c>
    </row>
    <row r="260" spans="2:65" s="13" customFormat="1" ht="11.25">
      <c r="B260" s="156"/>
      <c r="D260" s="150" t="s">
        <v>156</v>
      </c>
      <c r="E260" s="157" t="s">
        <v>1</v>
      </c>
      <c r="F260" s="158" t="s">
        <v>458</v>
      </c>
      <c r="H260" s="159">
        <v>31.326000000000001</v>
      </c>
      <c r="I260" s="160"/>
      <c r="L260" s="156"/>
      <c r="M260" s="161"/>
      <c r="T260" s="162"/>
      <c r="AT260" s="157" t="s">
        <v>156</v>
      </c>
      <c r="AU260" s="157" t="s">
        <v>87</v>
      </c>
      <c r="AV260" s="13" t="s">
        <v>87</v>
      </c>
      <c r="AW260" s="13" t="s">
        <v>33</v>
      </c>
      <c r="AX260" s="13" t="s">
        <v>85</v>
      </c>
      <c r="AY260" s="157" t="s">
        <v>143</v>
      </c>
    </row>
    <row r="261" spans="2:65" s="1" customFormat="1" ht="24.2" customHeight="1">
      <c r="B261" s="32"/>
      <c r="C261" s="136" t="s">
        <v>459</v>
      </c>
      <c r="D261" s="136" t="s">
        <v>149</v>
      </c>
      <c r="E261" s="137" t="s">
        <v>460</v>
      </c>
      <c r="F261" s="138" t="s">
        <v>461</v>
      </c>
      <c r="G261" s="139" t="s">
        <v>258</v>
      </c>
      <c r="H261" s="140">
        <v>680.43</v>
      </c>
      <c r="I261" s="141"/>
      <c r="J261" s="142">
        <f>ROUND(I261*H261,2)</f>
        <v>0</v>
      </c>
      <c r="K261" s="138" t="s">
        <v>153</v>
      </c>
      <c r="L261" s="32"/>
      <c r="M261" s="143" t="s">
        <v>1</v>
      </c>
      <c r="N261" s="144" t="s">
        <v>42</v>
      </c>
      <c r="P261" s="145">
        <f>O261*H261</f>
        <v>0</v>
      </c>
      <c r="Q261" s="145">
        <v>0</v>
      </c>
      <c r="R261" s="145">
        <f>Q261*H261</f>
        <v>0</v>
      </c>
      <c r="S261" s="145">
        <v>0</v>
      </c>
      <c r="T261" s="146">
        <f>S261*H261</f>
        <v>0</v>
      </c>
      <c r="AR261" s="147" t="s">
        <v>142</v>
      </c>
      <c r="AT261" s="147" t="s">
        <v>149</v>
      </c>
      <c r="AU261" s="147" t="s">
        <v>87</v>
      </c>
      <c r="AY261" s="17" t="s">
        <v>143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85</v>
      </c>
      <c r="BK261" s="148">
        <f>ROUND(I261*H261,2)</f>
        <v>0</v>
      </c>
      <c r="BL261" s="17" t="s">
        <v>142</v>
      </c>
      <c r="BM261" s="147" t="s">
        <v>462</v>
      </c>
    </row>
    <row r="262" spans="2:65" s="13" customFormat="1" ht="11.25">
      <c r="B262" s="156"/>
      <c r="D262" s="150" t="s">
        <v>156</v>
      </c>
      <c r="E262" s="157" t="s">
        <v>1</v>
      </c>
      <c r="F262" s="158" t="s">
        <v>463</v>
      </c>
      <c r="H262" s="159">
        <v>680.43</v>
      </c>
      <c r="I262" s="160"/>
      <c r="L262" s="156"/>
      <c r="M262" s="161"/>
      <c r="T262" s="162"/>
      <c r="AT262" s="157" t="s">
        <v>156</v>
      </c>
      <c r="AU262" s="157" t="s">
        <v>87</v>
      </c>
      <c r="AV262" s="13" t="s">
        <v>87</v>
      </c>
      <c r="AW262" s="13" t="s">
        <v>33</v>
      </c>
      <c r="AX262" s="13" t="s">
        <v>85</v>
      </c>
      <c r="AY262" s="157" t="s">
        <v>143</v>
      </c>
    </row>
    <row r="263" spans="2:65" s="12" customFormat="1" ht="11.25">
      <c r="B263" s="149"/>
      <c r="D263" s="150" t="s">
        <v>156</v>
      </c>
      <c r="E263" s="151" t="s">
        <v>1</v>
      </c>
      <c r="F263" s="152" t="s">
        <v>464</v>
      </c>
      <c r="H263" s="151" t="s">
        <v>1</v>
      </c>
      <c r="I263" s="153"/>
      <c r="L263" s="149"/>
      <c r="M263" s="154"/>
      <c r="T263" s="155"/>
      <c r="AT263" s="151" t="s">
        <v>156</v>
      </c>
      <c r="AU263" s="151" t="s">
        <v>87</v>
      </c>
      <c r="AV263" s="12" t="s">
        <v>85</v>
      </c>
      <c r="AW263" s="12" t="s">
        <v>33</v>
      </c>
      <c r="AX263" s="12" t="s">
        <v>77</v>
      </c>
      <c r="AY263" s="151" t="s">
        <v>143</v>
      </c>
    </row>
    <row r="264" spans="2:65" s="1" customFormat="1" ht="24.2" customHeight="1">
      <c r="B264" s="32"/>
      <c r="C264" s="136" t="s">
        <v>465</v>
      </c>
      <c r="D264" s="136" t="s">
        <v>149</v>
      </c>
      <c r="E264" s="137" t="s">
        <v>466</v>
      </c>
      <c r="F264" s="138" t="s">
        <v>467</v>
      </c>
      <c r="G264" s="139" t="s">
        <v>258</v>
      </c>
      <c r="H264" s="140">
        <v>240.06</v>
      </c>
      <c r="I264" s="141"/>
      <c r="J264" s="142">
        <f>ROUND(I264*H264,2)</f>
        <v>0</v>
      </c>
      <c r="K264" s="138" t="s">
        <v>153</v>
      </c>
      <c r="L264" s="32"/>
      <c r="M264" s="143" t="s">
        <v>1</v>
      </c>
      <c r="N264" s="144" t="s">
        <v>42</v>
      </c>
      <c r="P264" s="145">
        <f>O264*H264</f>
        <v>0</v>
      </c>
      <c r="Q264" s="145">
        <v>0</v>
      </c>
      <c r="R264" s="145">
        <f>Q264*H264</f>
        <v>0</v>
      </c>
      <c r="S264" s="145">
        <v>0</v>
      </c>
      <c r="T264" s="146">
        <f>S264*H264</f>
        <v>0</v>
      </c>
      <c r="AR264" s="147" t="s">
        <v>142</v>
      </c>
      <c r="AT264" s="147" t="s">
        <v>149</v>
      </c>
      <c r="AU264" s="147" t="s">
        <v>87</v>
      </c>
      <c r="AY264" s="17" t="s">
        <v>143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7" t="s">
        <v>85</v>
      </c>
      <c r="BK264" s="148">
        <f>ROUND(I264*H264,2)</f>
        <v>0</v>
      </c>
      <c r="BL264" s="17" t="s">
        <v>142</v>
      </c>
      <c r="BM264" s="147" t="s">
        <v>468</v>
      </c>
    </row>
    <row r="265" spans="2:65" s="13" customFormat="1" ht="11.25">
      <c r="B265" s="156"/>
      <c r="D265" s="150" t="s">
        <v>156</v>
      </c>
      <c r="E265" s="157" t="s">
        <v>1</v>
      </c>
      <c r="F265" s="158" t="s">
        <v>469</v>
      </c>
      <c r="H265" s="159">
        <v>240.06</v>
      </c>
      <c r="I265" s="160"/>
      <c r="L265" s="156"/>
      <c r="M265" s="161"/>
      <c r="T265" s="162"/>
      <c r="AT265" s="157" t="s">
        <v>156</v>
      </c>
      <c r="AU265" s="157" t="s">
        <v>87</v>
      </c>
      <c r="AV265" s="13" t="s">
        <v>87</v>
      </c>
      <c r="AW265" s="13" t="s">
        <v>33</v>
      </c>
      <c r="AX265" s="13" t="s">
        <v>85</v>
      </c>
      <c r="AY265" s="157" t="s">
        <v>143</v>
      </c>
    </row>
    <row r="266" spans="2:65" s="12" customFormat="1" ht="11.25">
      <c r="B266" s="149"/>
      <c r="D266" s="150" t="s">
        <v>156</v>
      </c>
      <c r="E266" s="151" t="s">
        <v>1</v>
      </c>
      <c r="F266" s="152" t="s">
        <v>464</v>
      </c>
      <c r="H266" s="151" t="s">
        <v>1</v>
      </c>
      <c r="I266" s="153"/>
      <c r="L266" s="149"/>
      <c r="M266" s="154"/>
      <c r="T266" s="155"/>
      <c r="AT266" s="151" t="s">
        <v>156</v>
      </c>
      <c r="AU266" s="151" t="s">
        <v>87</v>
      </c>
      <c r="AV266" s="12" t="s">
        <v>85</v>
      </c>
      <c r="AW266" s="12" t="s">
        <v>33</v>
      </c>
      <c r="AX266" s="12" t="s">
        <v>77</v>
      </c>
      <c r="AY266" s="151" t="s">
        <v>143</v>
      </c>
    </row>
    <row r="267" spans="2:65" s="1" customFormat="1" ht="24.2" customHeight="1">
      <c r="B267" s="32"/>
      <c r="C267" s="136" t="s">
        <v>470</v>
      </c>
      <c r="D267" s="136" t="s">
        <v>149</v>
      </c>
      <c r="E267" s="137" t="s">
        <v>471</v>
      </c>
      <c r="F267" s="138" t="s">
        <v>472</v>
      </c>
      <c r="G267" s="139" t="s">
        <v>258</v>
      </c>
      <c r="H267" s="140">
        <v>240.06</v>
      </c>
      <c r="I267" s="141"/>
      <c r="J267" s="142">
        <f>ROUND(I267*H267,2)</f>
        <v>0</v>
      </c>
      <c r="K267" s="138" t="s">
        <v>153</v>
      </c>
      <c r="L267" s="32"/>
      <c r="M267" s="143" t="s">
        <v>1</v>
      </c>
      <c r="N267" s="144" t="s">
        <v>42</v>
      </c>
      <c r="P267" s="145">
        <f>O267*H267</f>
        <v>0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142</v>
      </c>
      <c r="AT267" s="147" t="s">
        <v>149</v>
      </c>
      <c r="AU267" s="147" t="s">
        <v>87</v>
      </c>
      <c r="AY267" s="17" t="s">
        <v>143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17" t="s">
        <v>85</v>
      </c>
      <c r="BK267" s="148">
        <f>ROUND(I267*H267,2)</f>
        <v>0</v>
      </c>
      <c r="BL267" s="17" t="s">
        <v>142</v>
      </c>
      <c r="BM267" s="147" t="s">
        <v>473</v>
      </c>
    </row>
    <row r="268" spans="2:65" s="13" customFormat="1" ht="11.25">
      <c r="B268" s="156"/>
      <c r="D268" s="150" t="s">
        <v>156</v>
      </c>
      <c r="E268" s="157" t="s">
        <v>1</v>
      </c>
      <c r="F268" s="158" t="s">
        <v>474</v>
      </c>
      <c r="H268" s="159">
        <v>240.06</v>
      </c>
      <c r="I268" s="160"/>
      <c r="L268" s="156"/>
      <c r="M268" s="161"/>
      <c r="T268" s="162"/>
      <c r="AT268" s="157" t="s">
        <v>156</v>
      </c>
      <c r="AU268" s="157" t="s">
        <v>87</v>
      </c>
      <c r="AV268" s="13" t="s">
        <v>87</v>
      </c>
      <c r="AW268" s="13" t="s">
        <v>33</v>
      </c>
      <c r="AX268" s="13" t="s">
        <v>85</v>
      </c>
      <c r="AY268" s="157" t="s">
        <v>143</v>
      </c>
    </row>
    <row r="269" spans="2:65" s="1" customFormat="1" ht="24.2" customHeight="1">
      <c r="B269" s="32"/>
      <c r="C269" s="136" t="s">
        <v>475</v>
      </c>
      <c r="D269" s="136" t="s">
        <v>149</v>
      </c>
      <c r="E269" s="137" t="s">
        <v>476</v>
      </c>
      <c r="F269" s="138" t="s">
        <v>477</v>
      </c>
      <c r="G269" s="139" t="s">
        <v>258</v>
      </c>
      <c r="H269" s="140">
        <v>680.43</v>
      </c>
      <c r="I269" s="141"/>
      <c r="J269" s="142">
        <f>ROUND(I269*H269,2)</f>
        <v>0</v>
      </c>
      <c r="K269" s="138" t="s">
        <v>153</v>
      </c>
      <c r="L269" s="32"/>
      <c r="M269" s="143" t="s">
        <v>1</v>
      </c>
      <c r="N269" s="144" t="s">
        <v>42</v>
      </c>
      <c r="P269" s="145">
        <f>O269*H269</f>
        <v>0</v>
      </c>
      <c r="Q269" s="145">
        <v>0</v>
      </c>
      <c r="R269" s="145">
        <f>Q269*H269</f>
        <v>0</v>
      </c>
      <c r="S269" s="145">
        <v>0</v>
      </c>
      <c r="T269" s="146">
        <f>S269*H269</f>
        <v>0</v>
      </c>
      <c r="AR269" s="147" t="s">
        <v>142</v>
      </c>
      <c r="AT269" s="147" t="s">
        <v>149</v>
      </c>
      <c r="AU269" s="147" t="s">
        <v>87</v>
      </c>
      <c r="AY269" s="17" t="s">
        <v>143</v>
      </c>
      <c r="BE269" s="148">
        <f>IF(N269="základní",J269,0)</f>
        <v>0</v>
      </c>
      <c r="BF269" s="148">
        <f>IF(N269="snížená",J269,0)</f>
        <v>0</v>
      </c>
      <c r="BG269" s="148">
        <f>IF(N269="zákl. přenesená",J269,0)</f>
        <v>0</v>
      </c>
      <c r="BH269" s="148">
        <f>IF(N269="sníž. přenesená",J269,0)</f>
        <v>0</v>
      </c>
      <c r="BI269" s="148">
        <f>IF(N269="nulová",J269,0)</f>
        <v>0</v>
      </c>
      <c r="BJ269" s="17" t="s">
        <v>85</v>
      </c>
      <c r="BK269" s="148">
        <f>ROUND(I269*H269,2)</f>
        <v>0</v>
      </c>
      <c r="BL269" s="17" t="s">
        <v>142</v>
      </c>
      <c r="BM269" s="147" t="s">
        <v>478</v>
      </c>
    </row>
    <row r="270" spans="2:65" s="13" customFormat="1" ht="11.25">
      <c r="B270" s="156"/>
      <c r="D270" s="150" t="s">
        <v>156</v>
      </c>
      <c r="E270" s="157" t="s">
        <v>1</v>
      </c>
      <c r="F270" s="158" t="s">
        <v>479</v>
      </c>
      <c r="H270" s="159">
        <v>680.43</v>
      </c>
      <c r="I270" s="160"/>
      <c r="L270" s="156"/>
      <c r="M270" s="161"/>
      <c r="T270" s="162"/>
      <c r="AT270" s="157" t="s">
        <v>156</v>
      </c>
      <c r="AU270" s="157" t="s">
        <v>87</v>
      </c>
      <c r="AV270" s="13" t="s">
        <v>87</v>
      </c>
      <c r="AW270" s="13" t="s">
        <v>33</v>
      </c>
      <c r="AX270" s="13" t="s">
        <v>85</v>
      </c>
      <c r="AY270" s="157" t="s">
        <v>143</v>
      </c>
    </row>
    <row r="271" spans="2:65" s="1" customFormat="1" ht="24.2" customHeight="1">
      <c r="B271" s="32"/>
      <c r="C271" s="136" t="s">
        <v>480</v>
      </c>
      <c r="D271" s="136" t="s">
        <v>149</v>
      </c>
      <c r="E271" s="137" t="s">
        <v>481</v>
      </c>
      <c r="F271" s="138" t="s">
        <v>482</v>
      </c>
      <c r="G271" s="139" t="s">
        <v>258</v>
      </c>
      <c r="H271" s="140">
        <v>240.06</v>
      </c>
      <c r="I271" s="141"/>
      <c r="J271" s="142">
        <f>ROUND(I271*H271,2)</f>
        <v>0</v>
      </c>
      <c r="K271" s="138" t="s">
        <v>153</v>
      </c>
      <c r="L271" s="32"/>
      <c r="M271" s="143" t="s">
        <v>1</v>
      </c>
      <c r="N271" s="144" t="s">
        <v>42</v>
      </c>
      <c r="P271" s="145">
        <f>O271*H271</f>
        <v>0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AR271" s="147" t="s">
        <v>142</v>
      </c>
      <c r="AT271" s="147" t="s">
        <v>149</v>
      </c>
      <c r="AU271" s="147" t="s">
        <v>87</v>
      </c>
      <c r="AY271" s="17" t="s">
        <v>143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7" t="s">
        <v>85</v>
      </c>
      <c r="BK271" s="148">
        <f>ROUND(I271*H271,2)</f>
        <v>0</v>
      </c>
      <c r="BL271" s="17" t="s">
        <v>142</v>
      </c>
      <c r="BM271" s="147" t="s">
        <v>483</v>
      </c>
    </row>
    <row r="272" spans="2:65" s="13" customFormat="1" ht="11.25">
      <c r="B272" s="156"/>
      <c r="D272" s="150" t="s">
        <v>156</v>
      </c>
      <c r="E272" s="157" t="s">
        <v>1</v>
      </c>
      <c r="F272" s="158" t="s">
        <v>484</v>
      </c>
      <c r="H272" s="159">
        <v>240.06</v>
      </c>
      <c r="I272" s="160"/>
      <c r="L272" s="156"/>
      <c r="M272" s="161"/>
      <c r="T272" s="162"/>
      <c r="AT272" s="157" t="s">
        <v>156</v>
      </c>
      <c r="AU272" s="157" t="s">
        <v>87</v>
      </c>
      <c r="AV272" s="13" t="s">
        <v>87</v>
      </c>
      <c r="AW272" s="13" t="s">
        <v>33</v>
      </c>
      <c r="AX272" s="13" t="s">
        <v>85</v>
      </c>
      <c r="AY272" s="157" t="s">
        <v>143</v>
      </c>
    </row>
    <row r="273" spans="2:65" s="1" customFormat="1" ht="16.5" customHeight="1">
      <c r="B273" s="32"/>
      <c r="C273" s="173" t="s">
        <v>485</v>
      </c>
      <c r="D273" s="173" t="s">
        <v>413</v>
      </c>
      <c r="E273" s="174" t="s">
        <v>486</v>
      </c>
      <c r="F273" s="175" t="s">
        <v>487</v>
      </c>
      <c r="G273" s="176" t="s">
        <v>488</v>
      </c>
      <c r="H273" s="177">
        <v>27.614999999999998</v>
      </c>
      <c r="I273" s="178"/>
      <c r="J273" s="179">
        <f>ROUND(I273*H273,2)</f>
        <v>0</v>
      </c>
      <c r="K273" s="175" t="s">
        <v>153</v>
      </c>
      <c r="L273" s="180"/>
      <c r="M273" s="181" t="s">
        <v>1</v>
      </c>
      <c r="N273" s="182" t="s">
        <v>42</v>
      </c>
      <c r="P273" s="145">
        <f>O273*H273</f>
        <v>0</v>
      </c>
      <c r="Q273" s="145">
        <v>1E-3</v>
      </c>
      <c r="R273" s="145">
        <f>Q273*H273</f>
        <v>2.7615000000000001E-2</v>
      </c>
      <c r="S273" s="145">
        <v>0</v>
      </c>
      <c r="T273" s="146">
        <f>S273*H273</f>
        <v>0</v>
      </c>
      <c r="AR273" s="147" t="s">
        <v>194</v>
      </c>
      <c r="AT273" s="147" t="s">
        <v>413</v>
      </c>
      <c r="AU273" s="147" t="s">
        <v>87</v>
      </c>
      <c r="AY273" s="17" t="s">
        <v>143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17" t="s">
        <v>85</v>
      </c>
      <c r="BK273" s="148">
        <f>ROUND(I273*H273,2)</f>
        <v>0</v>
      </c>
      <c r="BL273" s="17" t="s">
        <v>142</v>
      </c>
      <c r="BM273" s="147" t="s">
        <v>489</v>
      </c>
    </row>
    <row r="274" spans="2:65" s="12" customFormat="1" ht="11.25">
      <c r="B274" s="149"/>
      <c r="D274" s="150" t="s">
        <v>156</v>
      </c>
      <c r="E274" s="151" t="s">
        <v>1</v>
      </c>
      <c r="F274" s="152" t="s">
        <v>490</v>
      </c>
      <c r="H274" s="151" t="s">
        <v>1</v>
      </c>
      <c r="I274" s="153"/>
      <c r="L274" s="149"/>
      <c r="M274" s="154"/>
      <c r="T274" s="155"/>
      <c r="AT274" s="151" t="s">
        <v>156</v>
      </c>
      <c r="AU274" s="151" t="s">
        <v>87</v>
      </c>
      <c r="AV274" s="12" t="s">
        <v>85</v>
      </c>
      <c r="AW274" s="12" t="s">
        <v>33</v>
      </c>
      <c r="AX274" s="12" t="s">
        <v>77</v>
      </c>
      <c r="AY274" s="151" t="s">
        <v>143</v>
      </c>
    </row>
    <row r="275" spans="2:65" s="13" customFormat="1" ht="11.25">
      <c r="B275" s="156"/>
      <c r="D275" s="150" t="s">
        <v>156</v>
      </c>
      <c r="E275" s="157" t="s">
        <v>1</v>
      </c>
      <c r="F275" s="158" t="s">
        <v>491</v>
      </c>
      <c r="H275" s="159">
        <v>27.614999999999998</v>
      </c>
      <c r="I275" s="160"/>
      <c r="L275" s="156"/>
      <c r="M275" s="161"/>
      <c r="T275" s="162"/>
      <c r="AT275" s="157" t="s">
        <v>156</v>
      </c>
      <c r="AU275" s="157" t="s">
        <v>87</v>
      </c>
      <c r="AV275" s="13" t="s">
        <v>87</v>
      </c>
      <c r="AW275" s="13" t="s">
        <v>33</v>
      </c>
      <c r="AX275" s="13" t="s">
        <v>85</v>
      </c>
      <c r="AY275" s="157" t="s">
        <v>143</v>
      </c>
    </row>
    <row r="276" spans="2:65" s="1" customFormat="1" ht="21.75" customHeight="1">
      <c r="B276" s="32"/>
      <c r="C276" s="136" t="s">
        <v>492</v>
      </c>
      <c r="D276" s="136" t="s">
        <v>149</v>
      </c>
      <c r="E276" s="137" t="s">
        <v>493</v>
      </c>
      <c r="F276" s="138" t="s">
        <v>494</v>
      </c>
      <c r="G276" s="139" t="s">
        <v>258</v>
      </c>
      <c r="H276" s="140">
        <v>680.43</v>
      </c>
      <c r="I276" s="141"/>
      <c r="J276" s="142">
        <f>ROUND(I276*H276,2)</f>
        <v>0</v>
      </c>
      <c r="K276" s="138" t="s">
        <v>153</v>
      </c>
      <c r="L276" s="32"/>
      <c r="M276" s="143" t="s">
        <v>1</v>
      </c>
      <c r="N276" s="144" t="s">
        <v>42</v>
      </c>
      <c r="P276" s="145">
        <f>O276*H276</f>
        <v>0</v>
      </c>
      <c r="Q276" s="145">
        <v>0</v>
      </c>
      <c r="R276" s="145">
        <f>Q276*H276</f>
        <v>0</v>
      </c>
      <c r="S276" s="145">
        <v>0</v>
      </c>
      <c r="T276" s="146">
        <f>S276*H276</f>
        <v>0</v>
      </c>
      <c r="AR276" s="147" t="s">
        <v>142</v>
      </c>
      <c r="AT276" s="147" t="s">
        <v>149</v>
      </c>
      <c r="AU276" s="147" t="s">
        <v>87</v>
      </c>
      <c r="AY276" s="17" t="s">
        <v>143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7" t="s">
        <v>85</v>
      </c>
      <c r="BK276" s="148">
        <f>ROUND(I276*H276,2)</f>
        <v>0</v>
      </c>
      <c r="BL276" s="17" t="s">
        <v>142</v>
      </c>
      <c r="BM276" s="147" t="s">
        <v>495</v>
      </c>
    </row>
    <row r="277" spans="2:65" s="13" customFormat="1" ht="11.25">
      <c r="B277" s="156"/>
      <c r="D277" s="150" t="s">
        <v>156</v>
      </c>
      <c r="E277" s="157" t="s">
        <v>1</v>
      </c>
      <c r="F277" s="158" t="s">
        <v>496</v>
      </c>
      <c r="H277" s="159">
        <v>680.43</v>
      </c>
      <c r="I277" s="160"/>
      <c r="L277" s="156"/>
      <c r="M277" s="161"/>
      <c r="T277" s="162"/>
      <c r="AT277" s="157" t="s">
        <v>156</v>
      </c>
      <c r="AU277" s="157" t="s">
        <v>87</v>
      </c>
      <c r="AV277" s="13" t="s">
        <v>87</v>
      </c>
      <c r="AW277" s="13" t="s">
        <v>33</v>
      </c>
      <c r="AX277" s="13" t="s">
        <v>85</v>
      </c>
      <c r="AY277" s="157" t="s">
        <v>143</v>
      </c>
    </row>
    <row r="278" spans="2:65" s="1" customFormat="1" ht="16.5" customHeight="1">
      <c r="B278" s="32"/>
      <c r="C278" s="136" t="s">
        <v>497</v>
      </c>
      <c r="D278" s="136" t="s">
        <v>149</v>
      </c>
      <c r="E278" s="137" t="s">
        <v>498</v>
      </c>
      <c r="F278" s="138" t="s">
        <v>499</v>
      </c>
      <c r="G278" s="139" t="s">
        <v>258</v>
      </c>
      <c r="H278" s="140">
        <v>5944.34</v>
      </c>
      <c r="I278" s="141"/>
      <c r="J278" s="142">
        <f>ROUND(I278*H278,2)</f>
        <v>0</v>
      </c>
      <c r="K278" s="138" t="s">
        <v>153</v>
      </c>
      <c r="L278" s="32"/>
      <c r="M278" s="143" t="s">
        <v>1</v>
      </c>
      <c r="N278" s="144" t="s">
        <v>42</v>
      </c>
      <c r="P278" s="145">
        <f>O278*H278</f>
        <v>0</v>
      </c>
      <c r="Q278" s="145">
        <v>0</v>
      </c>
      <c r="R278" s="145">
        <f>Q278*H278</f>
        <v>0</v>
      </c>
      <c r="S278" s="145">
        <v>0</v>
      </c>
      <c r="T278" s="146">
        <f>S278*H278</f>
        <v>0</v>
      </c>
      <c r="AR278" s="147" t="s">
        <v>142</v>
      </c>
      <c r="AT278" s="147" t="s">
        <v>149</v>
      </c>
      <c r="AU278" s="147" t="s">
        <v>87</v>
      </c>
      <c r="AY278" s="17" t="s">
        <v>143</v>
      </c>
      <c r="BE278" s="148">
        <f>IF(N278="základní",J278,0)</f>
        <v>0</v>
      </c>
      <c r="BF278" s="148">
        <f>IF(N278="snížená",J278,0)</f>
        <v>0</v>
      </c>
      <c r="BG278" s="148">
        <f>IF(N278="zákl. přenesená",J278,0)</f>
        <v>0</v>
      </c>
      <c r="BH278" s="148">
        <f>IF(N278="sníž. přenesená",J278,0)</f>
        <v>0</v>
      </c>
      <c r="BI278" s="148">
        <f>IF(N278="nulová",J278,0)</f>
        <v>0</v>
      </c>
      <c r="BJ278" s="17" t="s">
        <v>85</v>
      </c>
      <c r="BK278" s="148">
        <f>ROUND(I278*H278,2)</f>
        <v>0</v>
      </c>
      <c r="BL278" s="17" t="s">
        <v>142</v>
      </c>
      <c r="BM278" s="147" t="s">
        <v>500</v>
      </c>
    </row>
    <row r="279" spans="2:65" s="13" customFormat="1" ht="11.25">
      <c r="B279" s="156"/>
      <c r="D279" s="150" t="s">
        <v>156</v>
      </c>
      <c r="E279" s="157" t="s">
        <v>1</v>
      </c>
      <c r="F279" s="158" t="s">
        <v>501</v>
      </c>
      <c r="H279" s="159">
        <v>2820.7</v>
      </c>
      <c r="I279" s="160"/>
      <c r="L279" s="156"/>
      <c r="M279" s="161"/>
      <c r="T279" s="162"/>
      <c r="AT279" s="157" t="s">
        <v>156</v>
      </c>
      <c r="AU279" s="157" t="s">
        <v>87</v>
      </c>
      <c r="AV279" s="13" t="s">
        <v>87</v>
      </c>
      <c r="AW279" s="13" t="s">
        <v>33</v>
      </c>
      <c r="AX279" s="13" t="s">
        <v>77</v>
      </c>
      <c r="AY279" s="157" t="s">
        <v>143</v>
      </c>
    </row>
    <row r="280" spans="2:65" s="13" customFormat="1" ht="11.25">
      <c r="B280" s="156"/>
      <c r="D280" s="150" t="s">
        <v>156</v>
      </c>
      <c r="E280" s="157" t="s">
        <v>1</v>
      </c>
      <c r="F280" s="158" t="s">
        <v>502</v>
      </c>
      <c r="H280" s="159">
        <v>3123.64</v>
      </c>
      <c r="I280" s="160"/>
      <c r="L280" s="156"/>
      <c r="M280" s="161"/>
      <c r="T280" s="162"/>
      <c r="AT280" s="157" t="s">
        <v>156</v>
      </c>
      <c r="AU280" s="157" t="s">
        <v>87</v>
      </c>
      <c r="AV280" s="13" t="s">
        <v>87</v>
      </c>
      <c r="AW280" s="13" t="s">
        <v>33</v>
      </c>
      <c r="AX280" s="13" t="s">
        <v>77</v>
      </c>
      <c r="AY280" s="157" t="s">
        <v>143</v>
      </c>
    </row>
    <row r="281" spans="2:65" s="12" customFormat="1" ht="11.25">
      <c r="B281" s="149"/>
      <c r="D281" s="150" t="s">
        <v>156</v>
      </c>
      <c r="E281" s="151" t="s">
        <v>1</v>
      </c>
      <c r="F281" s="152" t="s">
        <v>503</v>
      </c>
      <c r="H281" s="151" t="s">
        <v>1</v>
      </c>
      <c r="I281" s="153"/>
      <c r="L281" s="149"/>
      <c r="M281" s="154"/>
      <c r="T281" s="155"/>
      <c r="AT281" s="151" t="s">
        <v>156</v>
      </c>
      <c r="AU281" s="151" t="s">
        <v>87</v>
      </c>
      <c r="AV281" s="12" t="s">
        <v>85</v>
      </c>
      <c r="AW281" s="12" t="s">
        <v>33</v>
      </c>
      <c r="AX281" s="12" t="s">
        <v>77</v>
      </c>
      <c r="AY281" s="151" t="s">
        <v>143</v>
      </c>
    </row>
    <row r="282" spans="2:65" s="14" customFormat="1" ht="11.25">
      <c r="B282" s="166"/>
      <c r="D282" s="150" t="s">
        <v>156</v>
      </c>
      <c r="E282" s="167" t="s">
        <v>1</v>
      </c>
      <c r="F282" s="168" t="s">
        <v>293</v>
      </c>
      <c r="H282" s="169">
        <v>5944.34</v>
      </c>
      <c r="I282" s="170"/>
      <c r="L282" s="166"/>
      <c r="M282" s="171"/>
      <c r="T282" s="172"/>
      <c r="AT282" s="167" t="s">
        <v>156</v>
      </c>
      <c r="AU282" s="167" t="s">
        <v>87</v>
      </c>
      <c r="AV282" s="14" t="s">
        <v>142</v>
      </c>
      <c r="AW282" s="14" t="s">
        <v>33</v>
      </c>
      <c r="AX282" s="14" t="s">
        <v>85</v>
      </c>
      <c r="AY282" s="167" t="s">
        <v>143</v>
      </c>
    </row>
    <row r="283" spans="2:65" s="1" customFormat="1" ht="16.5" customHeight="1">
      <c r="B283" s="32"/>
      <c r="C283" s="136" t="s">
        <v>504</v>
      </c>
      <c r="D283" s="136" t="s">
        <v>149</v>
      </c>
      <c r="E283" s="137" t="s">
        <v>505</v>
      </c>
      <c r="F283" s="138" t="s">
        <v>506</v>
      </c>
      <c r="G283" s="139" t="s">
        <v>331</v>
      </c>
      <c r="H283" s="140">
        <v>92.049000000000007</v>
      </c>
      <c r="I283" s="141"/>
      <c r="J283" s="142">
        <f>ROUND(I283*H283,2)</f>
        <v>0</v>
      </c>
      <c r="K283" s="138" t="s">
        <v>153</v>
      </c>
      <c r="L283" s="32"/>
      <c r="M283" s="143" t="s">
        <v>1</v>
      </c>
      <c r="N283" s="144" t="s">
        <v>42</v>
      </c>
      <c r="P283" s="145">
        <f>O283*H283</f>
        <v>0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AR283" s="147" t="s">
        <v>142</v>
      </c>
      <c r="AT283" s="147" t="s">
        <v>149</v>
      </c>
      <c r="AU283" s="147" t="s">
        <v>87</v>
      </c>
      <c r="AY283" s="17" t="s">
        <v>143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17" t="s">
        <v>85</v>
      </c>
      <c r="BK283" s="148">
        <f>ROUND(I283*H283,2)</f>
        <v>0</v>
      </c>
      <c r="BL283" s="17" t="s">
        <v>142</v>
      </c>
      <c r="BM283" s="147" t="s">
        <v>507</v>
      </c>
    </row>
    <row r="284" spans="2:65" s="12" customFormat="1" ht="11.25">
      <c r="B284" s="149"/>
      <c r="D284" s="150" t="s">
        <v>156</v>
      </c>
      <c r="E284" s="151" t="s">
        <v>1</v>
      </c>
      <c r="F284" s="152" t="s">
        <v>508</v>
      </c>
      <c r="H284" s="151" t="s">
        <v>1</v>
      </c>
      <c r="I284" s="153"/>
      <c r="L284" s="149"/>
      <c r="M284" s="154"/>
      <c r="T284" s="155"/>
      <c r="AT284" s="151" t="s">
        <v>156</v>
      </c>
      <c r="AU284" s="151" t="s">
        <v>87</v>
      </c>
      <c r="AV284" s="12" t="s">
        <v>85</v>
      </c>
      <c r="AW284" s="12" t="s">
        <v>33</v>
      </c>
      <c r="AX284" s="12" t="s">
        <v>77</v>
      </c>
      <c r="AY284" s="151" t="s">
        <v>143</v>
      </c>
    </row>
    <row r="285" spans="2:65" s="13" customFormat="1" ht="11.25">
      <c r="B285" s="156"/>
      <c r="D285" s="150" t="s">
        <v>156</v>
      </c>
      <c r="E285" s="157" t="s">
        <v>1</v>
      </c>
      <c r="F285" s="158" t="s">
        <v>509</v>
      </c>
      <c r="H285" s="159">
        <v>92.049000000000007</v>
      </c>
      <c r="I285" s="160"/>
      <c r="L285" s="156"/>
      <c r="M285" s="161"/>
      <c r="T285" s="162"/>
      <c r="AT285" s="157" t="s">
        <v>156</v>
      </c>
      <c r="AU285" s="157" t="s">
        <v>87</v>
      </c>
      <c r="AV285" s="13" t="s">
        <v>87</v>
      </c>
      <c r="AW285" s="13" t="s">
        <v>33</v>
      </c>
      <c r="AX285" s="13" t="s">
        <v>85</v>
      </c>
      <c r="AY285" s="157" t="s">
        <v>143</v>
      </c>
    </row>
    <row r="286" spans="2:65" s="11" customFormat="1" ht="22.9" customHeight="1">
      <c r="B286" s="124"/>
      <c r="D286" s="125" t="s">
        <v>76</v>
      </c>
      <c r="E286" s="134" t="s">
        <v>87</v>
      </c>
      <c r="F286" s="134" t="s">
        <v>510</v>
      </c>
      <c r="I286" s="127"/>
      <c r="J286" s="135">
        <f>BK286</f>
        <v>0</v>
      </c>
      <c r="L286" s="124"/>
      <c r="M286" s="129"/>
      <c r="P286" s="130">
        <f>SUM(P287:P297)</f>
        <v>0</v>
      </c>
      <c r="R286" s="130">
        <f>SUM(R287:R297)</f>
        <v>127.78796699999999</v>
      </c>
      <c r="T286" s="131">
        <f>SUM(T287:T297)</f>
        <v>0</v>
      </c>
      <c r="AR286" s="125" t="s">
        <v>85</v>
      </c>
      <c r="AT286" s="132" t="s">
        <v>76</v>
      </c>
      <c r="AU286" s="132" t="s">
        <v>85</v>
      </c>
      <c r="AY286" s="125" t="s">
        <v>143</v>
      </c>
      <c r="BK286" s="133">
        <f>SUM(BK287:BK297)</f>
        <v>0</v>
      </c>
    </row>
    <row r="287" spans="2:65" s="1" customFormat="1" ht="24.2" customHeight="1">
      <c r="B287" s="32"/>
      <c r="C287" s="136" t="s">
        <v>511</v>
      </c>
      <c r="D287" s="136" t="s">
        <v>149</v>
      </c>
      <c r="E287" s="137" t="s">
        <v>512</v>
      </c>
      <c r="F287" s="138" t="s">
        <v>513</v>
      </c>
      <c r="G287" s="139" t="s">
        <v>331</v>
      </c>
      <c r="H287" s="140">
        <v>110.39</v>
      </c>
      <c r="I287" s="141"/>
      <c r="J287" s="142">
        <f>ROUND(I287*H287,2)</f>
        <v>0</v>
      </c>
      <c r="K287" s="138" t="s">
        <v>153</v>
      </c>
      <c r="L287" s="32"/>
      <c r="M287" s="143" t="s">
        <v>1</v>
      </c>
      <c r="N287" s="144" t="s">
        <v>42</v>
      </c>
      <c r="P287" s="145">
        <f>O287*H287</f>
        <v>0</v>
      </c>
      <c r="Q287" s="145">
        <v>0</v>
      </c>
      <c r="R287" s="145">
        <f>Q287*H287</f>
        <v>0</v>
      </c>
      <c r="S287" s="145">
        <v>0</v>
      </c>
      <c r="T287" s="146">
        <f>S287*H287</f>
        <v>0</v>
      </c>
      <c r="AR287" s="147" t="s">
        <v>142</v>
      </c>
      <c r="AT287" s="147" t="s">
        <v>149</v>
      </c>
      <c r="AU287" s="147" t="s">
        <v>87</v>
      </c>
      <c r="AY287" s="17" t="s">
        <v>143</v>
      </c>
      <c r="BE287" s="148">
        <f>IF(N287="základní",J287,0)</f>
        <v>0</v>
      </c>
      <c r="BF287" s="148">
        <f>IF(N287="snížená",J287,0)</f>
        <v>0</v>
      </c>
      <c r="BG287" s="148">
        <f>IF(N287="zákl. přenesená",J287,0)</f>
        <v>0</v>
      </c>
      <c r="BH287" s="148">
        <f>IF(N287="sníž. přenesená",J287,0)</f>
        <v>0</v>
      </c>
      <c r="BI287" s="148">
        <f>IF(N287="nulová",J287,0)</f>
        <v>0</v>
      </c>
      <c r="BJ287" s="17" t="s">
        <v>85</v>
      </c>
      <c r="BK287" s="148">
        <f>ROUND(I287*H287,2)</f>
        <v>0</v>
      </c>
      <c r="BL287" s="17" t="s">
        <v>142</v>
      </c>
      <c r="BM287" s="147" t="s">
        <v>514</v>
      </c>
    </row>
    <row r="288" spans="2:65" s="12" customFormat="1" ht="11.25">
      <c r="B288" s="149"/>
      <c r="D288" s="150" t="s">
        <v>156</v>
      </c>
      <c r="E288" s="151" t="s">
        <v>1</v>
      </c>
      <c r="F288" s="152" t="s">
        <v>515</v>
      </c>
      <c r="H288" s="151" t="s">
        <v>1</v>
      </c>
      <c r="I288" s="153"/>
      <c r="L288" s="149"/>
      <c r="M288" s="154"/>
      <c r="T288" s="155"/>
      <c r="AT288" s="151" t="s">
        <v>156</v>
      </c>
      <c r="AU288" s="151" t="s">
        <v>87</v>
      </c>
      <c r="AV288" s="12" t="s">
        <v>85</v>
      </c>
      <c r="AW288" s="12" t="s">
        <v>33</v>
      </c>
      <c r="AX288" s="12" t="s">
        <v>77</v>
      </c>
      <c r="AY288" s="151" t="s">
        <v>143</v>
      </c>
    </row>
    <row r="289" spans="2:65" s="12" customFormat="1" ht="11.25">
      <c r="B289" s="149"/>
      <c r="D289" s="150" t="s">
        <v>156</v>
      </c>
      <c r="E289" s="151" t="s">
        <v>1</v>
      </c>
      <c r="F289" s="152" t="s">
        <v>346</v>
      </c>
      <c r="H289" s="151" t="s">
        <v>1</v>
      </c>
      <c r="I289" s="153"/>
      <c r="L289" s="149"/>
      <c r="M289" s="154"/>
      <c r="T289" s="155"/>
      <c r="AT289" s="151" t="s">
        <v>156</v>
      </c>
      <c r="AU289" s="151" t="s">
        <v>87</v>
      </c>
      <c r="AV289" s="12" t="s">
        <v>85</v>
      </c>
      <c r="AW289" s="12" t="s">
        <v>33</v>
      </c>
      <c r="AX289" s="12" t="s">
        <v>77</v>
      </c>
      <c r="AY289" s="151" t="s">
        <v>143</v>
      </c>
    </row>
    <row r="290" spans="2:65" s="13" customFormat="1" ht="11.25">
      <c r="B290" s="156"/>
      <c r="D290" s="150" t="s">
        <v>156</v>
      </c>
      <c r="E290" s="157" t="s">
        <v>1</v>
      </c>
      <c r="F290" s="158" t="s">
        <v>516</v>
      </c>
      <c r="H290" s="159">
        <v>143.88</v>
      </c>
      <c r="I290" s="160"/>
      <c r="L290" s="156"/>
      <c r="M290" s="161"/>
      <c r="T290" s="162"/>
      <c r="AT290" s="157" t="s">
        <v>156</v>
      </c>
      <c r="AU290" s="157" t="s">
        <v>87</v>
      </c>
      <c r="AV290" s="13" t="s">
        <v>87</v>
      </c>
      <c r="AW290" s="13" t="s">
        <v>33</v>
      </c>
      <c r="AX290" s="13" t="s">
        <v>77</v>
      </c>
      <c r="AY290" s="157" t="s">
        <v>143</v>
      </c>
    </row>
    <row r="291" spans="2:65" s="12" customFormat="1" ht="11.25">
      <c r="B291" s="149"/>
      <c r="D291" s="150" t="s">
        <v>156</v>
      </c>
      <c r="E291" s="151" t="s">
        <v>1</v>
      </c>
      <c r="F291" s="152" t="s">
        <v>348</v>
      </c>
      <c r="H291" s="151" t="s">
        <v>1</v>
      </c>
      <c r="I291" s="153"/>
      <c r="L291" s="149"/>
      <c r="M291" s="154"/>
      <c r="T291" s="155"/>
      <c r="AT291" s="151" t="s">
        <v>156</v>
      </c>
      <c r="AU291" s="151" t="s">
        <v>87</v>
      </c>
      <c r="AV291" s="12" t="s">
        <v>85</v>
      </c>
      <c r="AW291" s="12" t="s">
        <v>33</v>
      </c>
      <c r="AX291" s="12" t="s">
        <v>77</v>
      </c>
      <c r="AY291" s="151" t="s">
        <v>143</v>
      </c>
    </row>
    <row r="292" spans="2:65" s="13" customFormat="1" ht="11.25">
      <c r="B292" s="156"/>
      <c r="D292" s="150" t="s">
        <v>156</v>
      </c>
      <c r="E292" s="157" t="s">
        <v>1</v>
      </c>
      <c r="F292" s="158" t="s">
        <v>517</v>
      </c>
      <c r="H292" s="159">
        <v>28.94</v>
      </c>
      <c r="I292" s="160"/>
      <c r="L292" s="156"/>
      <c r="M292" s="161"/>
      <c r="T292" s="162"/>
      <c r="AT292" s="157" t="s">
        <v>156</v>
      </c>
      <c r="AU292" s="157" t="s">
        <v>87</v>
      </c>
      <c r="AV292" s="13" t="s">
        <v>87</v>
      </c>
      <c r="AW292" s="13" t="s">
        <v>33</v>
      </c>
      <c r="AX292" s="13" t="s">
        <v>77</v>
      </c>
      <c r="AY292" s="157" t="s">
        <v>143</v>
      </c>
    </row>
    <row r="293" spans="2:65" s="13" customFormat="1" ht="11.25">
      <c r="B293" s="156"/>
      <c r="D293" s="150" t="s">
        <v>156</v>
      </c>
      <c r="E293" s="157" t="s">
        <v>1</v>
      </c>
      <c r="F293" s="158" t="s">
        <v>518</v>
      </c>
      <c r="H293" s="159">
        <v>-62.43</v>
      </c>
      <c r="I293" s="160"/>
      <c r="L293" s="156"/>
      <c r="M293" s="161"/>
      <c r="T293" s="162"/>
      <c r="AT293" s="157" t="s">
        <v>156</v>
      </c>
      <c r="AU293" s="157" t="s">
        <v>87</v>
      </c>
      <c r="AV293" s="13" t="s">
        <v>87</v>
      </c>
      <c r="AW293" s="13" t="s">
        <v>33</v>
      </c>
      <c r="AX293" s="13" t="s">
        <v>77</v>
      </c>
      <c r="AY293" s="157" t="s">
        <v>143</v>
      </c>
    </row>
    <row r="294" spans="2:65" s="14" customFormat="1" ht="11.25">
      <c r="B294" s="166"/>
      <c r="D294" s="150" t="s">
        <v>156</v>
      </c>
      <c r="E294" s="167" t="s">
        <v>1</v>
      </c>
      <c r="F294" s="168" t="s">
        <v>293</v>
      </c>
      <c r="H294" s="169">
        <v>110.39</v>
      </c>
      <c r="I294" s="170"/>
      <c r="L294" s="166"/>
      <c r="M294" s="171"/>
      <c r="T294" s="172"/>
      <c r="AT294" s="167" t="s">
        <v>156</v>
      </c>
      <c r="AU294" s="167" t="s">
        <v>87</v>
      </c>
      <c r="AV294" s="14" t="s">
        <v>142</v>
      </c>
      <c r="AW294" s="14" t="s">
        <v>33</v>
      </c>
      <c r="AX294" s="14" t="s">
        <v>85</v>
      </c>
      <c r="AY294" s="167" t="s">
        <v>143</v>
      </c>
    </row>
    <row r="295" spans="2:65" s="1" customFormat="1" ht="33" customHeight="1">
      <c r="B295" s="32"/>
      <c r="C295" s="136" t="s">
        <v>519</v>
      </c>
      <c r="D295" s="136" t="s">
        <v>149</v>
      </c>
      <c r="E295" s="137" t="s">
        <v>520</v>
      </c>
      <c r="F295" s="138" t="s">
        <v>521</v>
      </c>
      <c r="G295" s="139" t="s">
        <v>316</v>
      </c>
      <c r="H295" s="140">
        <v>624.29999999999995</v>
      </c>
      <c r="I295" s="141"/>
      <c r="J295" s="142">
        <f>ROUND(I295*H295,2)</f>
        <v>0</v>
      </c>
      <c r="K295" s="138" t="s">
        <v>153</v>
      </c>
      <c r="L295" s="32"/>
      <c r="M295" s="143" t="s">
        <v>1</v>
      </c>
      <c r="N295" s="144" t="s">
        <v>42</v>
      </c>
      <c r="P295" s="145">
        <f>O295*H295</f>
        <v>0</v>
      </c>
      <c r="Q295" s="145">
        <v>0.20469000000000001</v>
      </c>
      <c r="R295" s="145">
        <f>Q295*H295</f>
        <v>127.78796699999999</v>
      </c>
      <c r="S295" s="145">
        <v>0</v>
      </c>
      <c r="T295" s="146">
        <f>S295*H295</f>
        <v>0</v>
      </c>
      <c r="AR295" s="147" t="s">
        <v>142</v>
      </c>
      <c r="AT295" s="147" t="s">
        <v>149</v>
      </c>
      <c r="AU295" s="147" t="s">
        <v>87</v>
      </c>
      <c r="AY295" s="17" t="s">
        <v>143</v>
      </c>
      <c r="BE295" s="148">
        <f>IF(N295="základní",J295,0)</f>
        <v>0</v>
      </c>
      <c r="BF295" s="148">
        <f>IF(N295="snížená",J295,0)</f>
        <v>0</v>
      </c>
      <c r="BG295" s="148">
        <f>IF(N295="zákl. přenesená",J295,0)</f>
        <v>0</v>
      </c>
      <c r="BH295" s="148">
        <f>IF(N295="sníž. přenesená",J295,0)</f>
        <v>0</v>
      </c>
      <c r="BI295" s="148">
        <f>IF(N295="nulová",J295,0)</f>
        <v>0</v>
      </c>
      <c r="BJ295" s="17" t="s">
        <v>85</v>
      </c>
      <c r="BK295" s="148">
        <f>ROUND(I295*H295,2)</f>
        <v>0</v>
      </c>
      <c r="BL295" s="17" t="s">
        <v>142</v>
      </c>
      <c r="BM295" s="147" t="s">
        <v>522</v>
      </c>
    </row>
    <row r="296" spans="2:65" s="13" customFormat="1" ht="11.25">
      <c r="B296" s="156"/>
      <c r="D296" s="150" t="s">
        <v>156</v>
      </c>
      <c r="E296" s="157" t="s">
        <v>1</v>
      </c>
      <c r="F296" s="158" t="s">
        <v>523</v>
      </c>
      <c r="H296" s="159">
        <v>624.29999999999995</v>
      </c>
      <c r="I296" s="160"/>
      <c r="L296" s="156"/>
      <c r="M296" s="161"/>
      <c r="T296" s="162"/>
      <c r="AT296" s="157" t="s">
        <v>156</v>
      </c>
      <c r="AU296" s="157" t="s">
        <v>87</v>
      </c>
      <c r="AV296" s="13" t="s">
        <v>87</v>
      </c>
      <c r="AW296" s="13" t="s">
        <v>33</v>
      </c>
      <c r="AX296" s="13" t="s">
        <v>85</v>
      </c>
      <c r="AY296" s="157" t="s">
        <v>143</v>
      </c>
    </row>
    <row r="297" spans="2:65" s="12" customFormat="1" ht="11.25">
      <c r="B297" s="149"/>
      <c r="D297" s="150" t="s">
        <v>156</v>
      </c>
      <c r="E297" s="151" t="s">
        <v>1</v>
      </c>
      <c r="F297" s="152" t="s">
        <v>524</v>
      </c>
      <c r="H297" s="151" t="s">
        <v>1</v>
      </c>
      <c r="I297" s="153"/>
      <c r="L297" s="149"/>
      <c r="M297" s="154"/>
      <c r="T297" s="155"/>
      <c r="AT297" s="151" t="s">
        <v>156</v>
      </c>
      <c r="AU297" s="151" t="s">
        <v>87</v>
      </c>
      <c r="AV297" s="12" t="s">
        <v>85</v>
      </c>
      <c r="AW297" s="12" t="s">
        <v>33</v>
      </c>
      <c r="AX297" s="12" t="s">
        <v>77</v>
      </c>
      <c r="AY297" s="151" t="s">
        <v>143</v>
      </c>
    </row>
    <row r="298" spans="2:65" s="11" customFormat="1" ht="22.9" customHeight="1">
      <c r="B298" s="124"/>
      <c r="D298" s="125" t="s">
        <v>76</v>
      </c>
      <c r="E298" s="134" t="s">
        <v>142</v>
      </c>
      <c r="F298" s="134" t="s">
        <v>525</v>
      </c>
      <c r="I298" s="127"/>
      <c r="J298" s="135">
        <f>BK298</f>
        <v>0</v>
      </c>
      <c r="L298" s="124"/>
      <c r="M298" s="129"/>
      <c r="P298" s="130">
        <f>SUM(P299:P312)</f>
        <v>0</v>
      </c>
      <c r="R298" s="130">
        <f>SUM(R299:R312)</f>
        <v>20.65733054</v>
      </c>
      <c r="T298" s="131">
        <f>SUM(T299:T312)</f>
        <v>0</v>
      </c>
      <c r="AR298" s="125" t="s">
        <v>85</v>
      </c>
      <c r="AT298" s="132" t="s">
        <v>76</v>
      </c>
      <c r="AU298" s="132" t="s">
        <v>85</v>
      </c>
      <c r="AY298" s="125" t="s">
        <v>143</v>
      </c>
      <c r="BK298" s="133">
        <f>SUM(BK299:BK312)</f>
        <v>0</v>
      </c>
    </row>
    <row r="299" spans="2:65" s="1" customFormat="1" ht="21.75" customHeight="1">
      <c r="B299" s="32"/>
      <c r="C299" s="136" t="s">
        <v>526</v>
      </c>
      <c r="D299" s="136" t="s">
        <v>149</v>
      </c>
      <c r="E299" s="137" t="s">
        <v>527</v>
      </c>
      <c r="F299" s="138" t="s">
        <v>528</v>
      </c>
      <c r="G299" s="139" t="s">
        <v>258</v>
      </c>
      <c r="H299" s="140">
        <v>17.05</v>
      </c>
      <c r="I299" s="141"/>
      <c r="J299" s="142">
        <f>ROUND(I299*H299,2)</f>
        <v>0</v>
      </c>
      <c r="K299" s="138" t="s">
        <v>153</v>
      </c>
      <c r="L299" s="32"/>
      <c r="M299" s="143" t="s">
        <v>1</v>
      </c>
      <c r="N299" s="144" t="s">
        <v>42</v>
      </c>
      <c r="P299" s="145">
        <f>O299*H299</f>
        <v>0</v>
      </c>
      <c r="Q299" s="145">
        <v>0</v>
      </c>
      <c r="R299" s="145">
        <f>Q299*H299</f>
        <v>0</v>
      </c>
      <c r="S299" s="145">
        <v>0</v>
      </c>
      <c r="T299" s="146">
        <f>S299*H299</f>
        <v>0</v>
      </c>
      <c r="AR299" s="147" t="s">
        <v>142</v>
      </c>
      <c r="AT299" s="147" t="s">
        <v>149</v>
      </c>
      <c r="AU299" s="147" t="s">
        <v>87</v>
      </c>
      <c r="AY299" s="17" t="s">
        <v>143</v>
      </c>
      <c r="BE299" s="148">
        <f>IF(N299="základní",J299,0)</f>
        <v>0</v>
      </c>
      <c r="BF299" s="148">
        <f>IF(N299="snížená",J299,0)</f>
        <v>0</v>
      </c>
      <c r="BG299" s="148">
        <f>IF(N299="zákl. přenesená",J299,0)</f>
        <v>0</v>
      </c>
      <c r="BH299" s="148">
        <f>IF(N299="sníž. přenesená",J299,0)</f>
        <v>0</v>
      </c>
      <c r="BI299" s="148">
        <f>IF(N299="nulová",J299,0)</f>
        <v>0</v>
      </c>
      <c r="BJ299" s="17" t="s">
        <v>85</v>
      </c>
      <c r="BK299" s="148">
        <f>ROUND(I299*H299,2)</f>
        <v>0</v>
      </c>
      <c r="BL299" s="17" t="s">
        <v>142</v>
      </c>
      <c r="BM299" s="147" t="s">
        <v>529</v>
      </c>
    </row>
    <row r="300" spans="2:65" s="13" customFormat="1" ht="11.25">
      <c r="B300" s="156"/>
      <c r="D300" s="150" t="s">
        <v>156</v>
      </c>
      <c r="E300" s="157" t="s">
        <v>1</v>
      </c>
      <c r="F300" s="158" t="s">
        <v>530</v>
      </c>
      <c r="H300" s="159">
        <v>17.05</v>
      </c>
      <c r="I300" s="160"/>
      <c r="L300" s="156"/>
      <c r="M300" s="161"/>
      <c r="T300" s="162"/>
      <c r="AT300" s="157" t="s">
        <v>156</v>
      </c>
      <c r="AU300" s="157" t="s">
        <v>87</v>
      </c>
      <c r="AV300" s="13" t="s">
        <v>87</v>
      </c>
      <c r="AW300" s="13" t="s">
        <v>33</v>
      </c>
      <c r="AX300" s="13" t="s">
        <v>85</v>
      </c>
      <c r="AY300" s="157" t="s">
        <v>143</v>
      </c>
    </row>
    <row r="301" spans="2:65" s="1" customFormat="1" ht="21.75" customHeight="1">
      <c r="B301" s="32"/>
      <c r="C301" s="136" t="s">
        <v>531</v>
      </c>
      <c r="D301" s="136" t="s">
        <v>149</v>
      </c>
      <c r="E301" s="137" t="s">
        <v>532</v>
      </c>
      <c r="F301" s="138" t="s">
        <v>533</v>
      </c>
      <c r="G301" s="139" t="s">
        <v>331</v>
      </c>
      <c r="H301" s="140">
        <v>3.4020000000000001</v>
      </c>
      <c r="I301" s="141"/>
      <c r="J301" s="142">
        <f>ROUND(I301*H301,2)</f>
        <v>0</v>
      </c>
      <c r="K301" s="138" t="s">
        <v>153</v>
      </c>
      <c r="L301" s="32"/>
      <c r="M301" s="143" t="s">
        <v>1</v>
      </c>
      <c r="N301" s="144" t="s">
        <v>42</v>
      </c>
      <c r="P301" s="145">
        <f>O301*H301</f>
        <v>0</v>
      </c>
      <c r="Q301" s="145">
        <v>1.8907700000000001</v>
      </c>
      <c r="R301" s="145">
        <f>Q301*H301</f>
        <v>6.4323995400000005</v>
      </c>
      <c r="S301" s="145">
        <v>0</v>
      </c>
      <c r="T301" s="146">
        <f>S301*H301</f>
        <v>0</v>
      </c>
      <c r="AR301" s="147" t="s">
        <v>142</v>
      </c>
      <c r="AT301" s="147" t="s">
        <v>149</v>
      </c>
      <c r="AU301" s="147" t="s">
        <v>87</v>
      </c>
      <c r="AY301" s="17" t="s">
        <v>143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7" t="s">
        <v>85</v>
      </c>
      <c r="BK301" s="148">
        <f>ROUND(I301*H301,2)</f>
        <v>0</v>
      </c>
      <c r="BL301" s="17" t="s">
        <v>142</v>
      </c>
      <c r="BM301" s="147" t="s">
        <v>534</v>
      </c>
    </row>
    <row r="302" spans="2:65" s="12" customFormat="1" ht="11.25">
      <c r="B302" s="149"/>
      <c r="D302" s="150" t="s">
        <v>156</v>
      </c>
      <c r="E302" s="151" t="s">
        <v>1</v>
      </c>
      <c r="F302" s="152" t="s">
        <v>535</v>
      </c>
      <c r="H302" s="151" t="s">
        <v>1</v>
      </c>
      <c r="I302" s="153"/>
      <c r="L302" s="149"/>
      <c r="M302" s="154"/>
      <c r="T302" s="155"/>
      <c r="AT302" s="151" t="s">
        <v>156</v>
      </c>
      <c r="AU302" s="151" t="s">
        <v>87</v>
      </c>
      <c r="AV302" s="12" t="s">
        <v>85</v>
      </c>
      <c r="AW302" s="12" t="s">
        <v>33</v>
      </c>
      <c r="AX302" s="12" t="s">
        <v>77</v>
      </c>
      <c r="AY302" s="151" t="s">
        <v>143</v>
      </c>
    </row>
    <row r="303" spans="2:65" s="13" customFormat="1" ht="11.25">
      <c r="B303" s="156"/>
      <c r="D303" s="150" t="s">
        <v>156</v>
      </c>
      <c r="E303" s="157" t="s">
        <v>1</v>
      </c>
      <c r="F303" s="158" t="s">
        <v>536</v>
      </c>
      <c r="H303" s="159">
        <v>3.4020000000000001</v>
      </c>
      <c r="I303" s="160"/>
      <c r="L303" s="156"/>
      <c r="M303" s="161"/>
      <c r="T303" s="162"/>
      <c r="AT303" s="157" t="s">
        <v>156</v>
      </c>
      <c r="AU303" s="157" t="s">
        <v>87</v>
      </c>
      <c r="AV303" s="13" t="s">
        <v>87</v>
      </c>
      <c r="AW303" s="13" t="s">
        <v>33</v>
      </c>
      <c r="AX303" s="13" t="s">
        <v>85</v>
      </c>
      <c r="AY303" s="157" t="s">
        <v>143</v>
      </c>
    </row>
    <row r="304" spans="2:65" s="1" customFormat="1" ht="21.75" customHeight="1">
      <c r="B304" s="32"/>
      <c r="C304" s="136" t="s">
        <v>537</v>
      </c>
      <c r="D304" s="136" t="s">
        <v>149</v>
      </c>
      <c r="E304" s="137" t="s">
        <v>538</v>
      </c>
      <c r="F304" s="138" t="s">
        <v>539</v>
      </c>
      <c r="G304" s="139" t="s">
        <v>540</v>
      </c>
      <c r="H304" s="140">
        <v>8</v>
      </c>
      <c r="I304" s="141"/>
      <c r="J304" s="142">
        <f>ROUND(I304*H304,2)</f>
        <v>0</v>
      </c>
      <c r="K304" s="138" t="s">
        <v>153</v>
      </c>
      <c r="L304" s="32"/>
      <c r="M304" s="143" t="s">
        <v>1</v>
      </c>
      <c r="N304" s="144" t="s">
        <v>42</v>
      </c>
      <c r="P304" s="145">
        <f>O304*H304</f>
        <v>0</v>
      </c>
      <c r="Q304" s="145">
        <v>8.7419999999999998E-2</v>
      </c>
      <c r="R304" s="145">
        <f>Q304*H304</f>
        <v>0.69935999999999998</v>
      </c>
      <c r="S304" s="145">
        <v>0</v>
      </c>
      <c r="T304" s="146">
        <f>S304*H304</f>
        <v>0</v>
      </c>
      <c r="AR304" s="147" t="s">
        <v>142</v>
      </c>
      <c r="AT304" s="147" t="s">
        <v>149</v>
      </c>
      <c r="AU304" s="147" t="s">
        <v>87</v>
      </c>
      <c r="AY304" s="17" t="s">
        <v>143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17" t="s">
        <v>85</v>
      </c>
      <c r="BK304" s="148">
        <f>ROUND(I304*H304,2)</f>
        <v>0</v>
      </c>
      <c r="BL304" s="17" t="s">
        <v>142</v>
      </c>
      <c r="BM304" s="147" t="s">
        <v>541</v>
      </c>
    </row>
    <row r="305" spans="2:65" s="12" customFormat="1" ht="11.25">
      <c r="B305" s="149"/>
      <c r="D305" s="150" t="s">
        <v>156</v>
      </c>
      <c r="E305" s="151" t="s">
        <v>1</v>
      </c>
      <c r="F305" s="152" t="s">
        <v>542</v>
      </c>
      <c r="H305" s="151" t="s">
        <v>1</v>
      </c>
      <c r="I305" s="153"/>
      <c r="L305" s="149"/>
      <c r="M305" s="154"/>
      <c r="T305" s="155"/>
      <c r="AT305" s="151" t="s">
        <v>156</v>
      </c>
      <c r="AU305" s="151" t="s">
        <v>87</v>
      </c>
      <c r="AV305" s="12" t="s">
        <v>85</v>
      </c>
      <c r="AW305" s="12" t="s">
        <v>33</v>
      </c>
      <c r="AX305" s="12" t="s">
        <v>77</v>
      </c>
      <c r="AY305" s="151" t="s">
        <v>143</v>
      </c>
    </row>
    <row r="306" spans="2:65" s="13" customFormat="1" ht="11.25">
      <c r="B306" s="156"/>
      <c r="D306" s="150" t="s">
        <v>156</v>
      </c>
      <c r="E306" s="157" t="s">
        <v>1</v>
      </c>
      <c r="F306" s="158" t="s">
        <v>543</v>
      </c>
      <c r="H306" s="159">
        <v>8</v>
      </c>
      <c r="I306" s="160"/>
      <c r="L306" s="156"/>
      <c r="M306" s="161"/>
      <c r="T306" s="162"/>
      <c r="AT306" s="157" t="s">
        <v>156</v>
      </c>
      <c r="AU306" s="157" t="s">
        <v>87</v>
      </c>
      <c r="AV306" s="13" t="s">
        <v>87</v>
      </c>
      <c r="AW306" s="13" t="s">
        <v>33</v>
      </c>
      <c r="AX306" s="13" t="s">
        <v>85</v>
      </c>
      <c r="AY306" s="157" t="s">
        <v>143</v>
      </c>
    </row>
    <row r="307" spans="2:65" s="1" customFormat="1" ht="16.5" customHeight="1">
      <c r="B307" s="32"/>
      <c r="C307" s="173" t="s">
        <v>544</v>
      </c>
      <c r="D307" s="173" t="s">
        <v>413</v>
      </c>
      <c r="E307" s="174" t="s">
        <v>545</v>
      </c>
      <c r="F307" s="175" t="s">
        <v>546</v>
      </c>
      <c r="G307" s="176" t="s">
        <v>540</v>
      </c>
      <c r="H307" s="177">
        <v>8</v>
      </c>
      <c r="I307" s="178"/>
      <c r="J307" s="179">
        <f>ROUND(I307*H307,2)</f>
        <v>0</v>
      </c>
      <c r="K307" s="175" t="s">
        <v>153</v>
      </c>
      <c r="L307" s="180"/>
      <c r="M307" s="181" t="s">
        <v>1</v>
      </c>
      <c r="N307" s="182" t="s">
        <v>42</v>
      </c>
      <c r="P307" s="145">
        <f>O307*H307</f>
        <v>0</v>
      </c>
      <c r="Q307" s="145">
        <v>2.7E-2</v>
      </c>
      <c r="R307" s="145">
        <f>Q307*H307</f>
        <v>0.216</v>
      </c>
      <c r="S307" s="145">
        <v>0</v>
      </c>
      <c r="T307" s="146">
        <f>S307*H307</f>
        <v>0</v>
      </c>
      <c r="AR307" s="147" t="s">
        <v>194</v>
      </c>
      <c r="AT307" s="147" t="s">
        <v>413</v>
      </c>
      <c r="AU307" s="147" t="s">
        <v>87</v>
      </c>
      <c r="AY307" s="17" t="s">
        <v>143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7" t="s">
        <v>85</v>
      </c>
      <c r="BK307" s="148">
        <f>ROUND(I307*H307,2)</f>
        <v>0</v>
      </c>
      <c r="BL307" s="17" t="s">
        <v>142</v>
      </c>
      <c r="BM307" s="147" t="s">
        <v>547</v>
      </c>
    </row>
    <row r="308" spans="2:65" s="13" customFormat="1" ht="11.25">
      <c r="B308" s="156"/>
      <c r="D308" s="150" t="s">
        <v>156</v>
      </c>
      <c r="E308" s="157" t="s">
        <v>1</v>
      </c>
      <c r="F308" s="158" t="s">
        <v>548</v>
      </c>
      <c r="H308" s="159">
        <v>8</v>
      </c>
      <c r="I308" s="160"/>
      <c r="L308" s="156"/>
      <c r="M308" s="161"/>
      <c r="T308" s="162"/>
      <c r="AT308" s="157" t="s">
        <v>156</v>
      </c>
      <c r="AU308" s="157" t="s">
        <v>87</v>
      </c>
      <c r="AV308" s="13" t="s">
        <v>87</v>
      </c>
      <c r="AW308" s="13" t="s">
        <v>33</v>
      </c>
      <c r="AX308" s="13" t="s">
        <v>85</v>
      </c>
      <c r="AY308" s="157" t="s">
        <v>143</v>
      </c>
    </row>
    <row r="309" spans="2:65" s="1" customFormat="1" ht="33" customHeight="1">
      <c r="B309" s="32"/>
      <c r="C309" s="136" t="s">
        <v>549</v>
      </c>
      <c r="D309" s="136" t="s">
        <v>149</v>
      </c>
      <c r="E309" s="137" t="s">
        <v>550</v>
      </c>
      <c r="F309" s="138" t="s">
        <v>551</v>
      </c>
      <c r="G309" s="139" t="s">
        <v>258</v>
      </c>
      <c r="H309" s="140">
        <v>17.05</v>
      </c>
      <c r="I309" s="141"/>
      <c r="J309" s="142">
        <f>ROUND(I309*H309,2)</f>
        <v>0</v>
      </c>
      <c r="K309" s="138" t="s">
        <v>153</v>
      </c>
      <c r="L309" s="32"/>
      <c r="M309" s="143" t="s">
        <v>1</v>
      </c>
      <c r="N309" s="144" t="s">
        <v>42</v>
      </c>
      <c r="P309" s="145">
        <f>O309*H309</f>
        <v>0</v>
      </c>
      <c r="Q309" s="145">
        <v>0.78061999999999998</v>
      </c>
      <c r="R309" s="145">
        <f>Q309*H309</f>
        <v>13.309571</v>
      </c>
      <c r="S309" s="145">
        <v>0</v>
      </c>
      <c r="T309" s="146">
        <f>S309*H309</f>
        <v>0</v>
      </c>
      <c r="AR309" s="147" t="s">
        <v>142</v>
      </c>
      <c r="AT309" s="147" t="s">
        <v>149</v>
      </c>
      <c r="AU309" s="147" t="s">
        <v>87</v>
      </c>
      <c r="AY309" s="17" t="s">
        <v>143</v>
      </c>
      <c r="BE309" s="148">
        <f>IF(N309="základní",J309,0)</f>
        <v>0</v>
      </c>
      <c r="BF309" s="148">
        <f>IF(N309="snížená",J309,0)</f>
        <v>0</v>
      </c>
      <c r="BG309" s="148">
        <f>IF(N309="zákl. přenesená",J309,0)</f>
        <v>0</v>
      </c>
      <c r="BH309" s="148">
        <f>IF(N309="sníž. přenesená",J309,0)</f>
        <v>0</v>
      </c>
      <c r="BI309" s="148">
        <f>IF(N309="nulová",J309,0)</f>
        <v>0</v>
      </c>
      <c r="BJ309" s="17" t="s">
        <v>85</v>
      </c>
      <c r="BK309" s="148">
        <f>ROUND(I309*H309,2)</f>
        <v>0</v>
      </c>
      <c r="BL309" s="17" t="s">
        <v>142</v>
      </c>
      <c r="BM309" s="147" t="s">
        <v>552</v>
      </c>
    </row>
    <row r="310" spans="2:65" s="12" customFormat="1" ht="11.25">
      <c r="B310" s="149"/>
      <c r="D310" s="150" t="s">
        <v>156</v>
      </c>
      <c r="E310" s="151" t="s">
        <v>1</v>
      </c>
      <c r="F310" s="152" t="s">
        <v>553</v>
      </c>
      <c r="H310" s="151" t="s">
        <v>1</v>
      </c>
      <c r="I310" s="153"/>
      <c r="L310" s="149"/>
      <c r="M310" s="154"/>
      <c r="T310" s="155"/>
      <c r="AT310" s="151" t="s">
        <v>156</v>
      </c>
      <c r="AU310" s="151" t="s">
        <v>87</v>
      </c>
      <c r="AV310" s="12" t="s">
        <v>85</v>
      </c>
      <c r="AW310" s="12" t="s">
        <v>33</v>
      </c>
      <c r="AX310" s="12" t="s">
        <v>77</v>
      </c>
      <c r="AY310" s="151" t="s">
        <v>143</v>
      </c>
    </row>
    <row r="311" spans="2:65" s="12" customFormat="1" ht="11.25">
      <c r="B311" s="149"/>
      <c r="D311" s="150" t="s">
        <v>156</v>
      </c>
      <c r="E311" s="151" t="s">
        <v>1</v>
      </c>
      <c r="F311" s="152" t="s">
        <v>554</v>
      </c>
      <c r="H311" s="151" t="s">
        <v>1</v>
      </c>
      <c r="I311" s="153"/>
      <c r="L311" s="149"/>
      <c r="M311" s="154"/>
      <c r="T311" s="155"/>
      <c r="AT311" s="151" t="s">
        <v>156</v>
      </c>
      <c r="AU311" s="151" t="s">
        <v>87</v>
      </c>
      <c r="AV311" s="12" t="s">
        <v>85</v>
      </c>
      <c r="AW311" s="12" t="s">
        <v>33</v>
      </c>
      <c r="AX311" s="12" t="s">
        <v>77</v>
      </c>
      <c r="AY311" s="151" t="s">
        <v>143</v>
      </c>
    </row>
    <row r="312" spans="2:65" s="13" customFormat="1" ht="11.25">
      <c r="B312" s="156"/>
      <c r="D312" s="150" t="s">
        <v>156</v>
      </c>
      <c r="E312" s="157" t="s">
        <v>1</v>
      </c>
      <c r="F312" s="158" t="s">
        <v>555</v>
      </c>
      <c r="H312" s="159">
        <v>17.05</v>
      </c>
      <c r="I312" s="160"/>
      <c r="L312" s="156"/>
      <c r="M312" s="161"/>
      <c r="T312" s="162"/>
      <c r="AT312" s="157" t="s">
        <v>156</v>
      </c>
      <c r="AU312" s="157" t="s">
        <v>87</v>
      </c>
      <c r="AV312" s="13" t="s">
        <v>87</v>
      </c>
      <c r="AW312" s="13" t="s">
        <v>33</v>
      </c>
      <c r="AX312" s="13" t="s">
        <v>85</v>
      </c>
      <c r="AY312" s="157" t="s">
        <v>143</v>
      </c>
    </row>
    <row r="313" spans="2:65" s="11" customFormat="1" ht="22.9" customHeight="1">
      <c r="B313" s="124"/>
      <c r="D313" s="125" t="s">
        <v>76</v>
      </c>
      <c r="E313" s="134" t="s">
        <v>146</v>
      </c>
      <c r="F313" s="134" t="s">
        <v>556</v>
      </c>
      <c r="I313" s="127"/>
      <c r="J313" s="135">
        <f>BK313</f>
        <v>0</v>
      </c>
      <c r="L313" s="124"/>
      <c r="M313" s="129"/>
      <c r="P313" s="130">
        <f>SUM(P314:P463)</f>
        <v>0</v>
      </c>
      <c r="R313" s="130">
        <f>SUM(R314:R463)</f>
        <v>439.18403219999988</v>
      </c>
      <c r="T313" s="131">
        <f>SUM(T314:T463)</f>
        <v>0</v>
      </c>
      <c r="AR313" s="125" t="s">
        <v>85</v>
      </c>
      <c r="AT313" s="132" t="s">
        <v>76</v>
      </c>
      <c r="AU313" s="132" t="s">
        <v>85</v>
      </c>
      <c r="AY313" s="125" t="s">
        <v>143</v>
      </c>
      <c r="BK313" s="133">
        <f>SUM(BK314:BK463)</f>
        <v>0</v>
      </c>
    </row>
    <row r="314" spans="2:65" s="1" customFormat="1" ht="37.9" customHeight="1">
      <c r="B314" s="32"/>
      <c r="C314" s="136" t="s">
        <v>557</v>
      </c>
      <c r="D314" s="136" t="s">
        <v>149</v>
      </c>
      <c r="E314" s="137" t="s">
        <v>558</v>
      </c>
      <c r="F314" s="138" t="s">
        <v>559</v>
      </c>
      <c r="G314" s="139" t="s">
        <v>258</v>
      </c>
      <c r="H314" s="140">
        <v>1945.81</v>
      </c>
      <c r="I314" s="141"/>
      <c r="J314" s="142">
        <f>ROUND(I314*H314,2)</f>
        <v>0</v>
      </c>
      <c r="K314" s="138" t="s">
        <v>153</v>
      </c>
      <c r="L314" s="32"/>
      <c r="M314" s="143" t="s">
        <v>1</v>
      </c>
      <c r="N314" s="144" t="s">
        <v>42</v>
      </c>
      <c r="P314" s="145">
        <f>O314*H314</f>
        <v>0</v>
      </c>
      <c r="Q314" s="145">
        <v>0</v>
      </c>
      <c r="R314" s="145">
        <f>Q314*H314</f>
        <v>0</v>
      </c>
      <c r="S314" s="145">
        <v>0</v>
      </c>
      <c r="T314" s="146">
        <f>S314*H314</f>
        <v>0</v>
      </c>
      <c r="AR314" s="147" t="s">
        <v>142</v>
      </c>
      <c r="AT314" s="147" t="s">
        <v>149</v>
      </c>
      <c r="AU314" s="147" t="s">
        <v>87</v>
      </c>
      <c r="AY314" s="17" t="s">
        <v>143</v>
      </c>
      <c r="BE314" s="148">
        <f>IF(N314="základní",J314,0)</f>
        <v>0</v>
      </c>
      <c r="BF314" s="148">
        <f>IF(N314="snížená",J314,0)</f>
        <v>0</v>
      </c>
      <c r="BG314" s="148">
        <f>IF(N314="zákl. přenesená",J314,0)</f>
        <v>0</v>
      </c>
      <c r="BH314" s="148">
        <f>IF(N314="sníž. přenesená",J314,0)</f>
        <v>0</v>
      </c>
      <c r="BI314" s="148">
        <f>IF(N314="nulová",J314,0)</f>
        <v>0</v>
      </c>
      <c r="BJ314" s="17" t="s">
        <v>85</v>
      </c>
      <c r="BK314" s="148">
        <f>ROUND(I314*H314,2)</f>
        <v>0</v>
      </c>
      <c r="BL314" s="17" t="s">
        <v>142</v>
      </c>
      <c r="BM314" s="147" t="s">
        <v>560</v>
      </c>
    </row>
    <row r="315" spans="2:65" s="12" customFormat="1" ht="11.25">
      <c r="B315" s="149"/>
      <c r="D315" s="150" t="s">
        <v>156</v>
      </c>
      <c r="E315" s="151" t="s">
        <v>1</v>
      </c>
      <c r="F315" s="152" t="s">
        <v>561</v>
      </c>
      <c r="H315" s="151" t="s">
        <v>1</v>
      </c>
      <c r="I315" s="153"/>
      <c r="L315" s="149"/>
      <c r="M315" s="154"/>
      <c r="T315" s="155"/>
      <c r="AT315" s="151" t="s">
        <v>156</v>
      </c>
      <c r="AU315" s="151" t="s">
        <v>87</v>
      </c>
      <c r="AV315" s="12" t="s">
        <v>85</v>
      </c>
      <c r="AW315" s="12" t="s">
        <v>33</v>
      </c>
      <c r="AX315" s="12" t="s">
        <v>77</v>
      </c>
      <c r="AY315" s="151" t="s">
        <v>143</v>
      </c>
    </row>
    <row r="316" spans="2:65" s="12" customFormat="1" ht="11.25">
      <c r="B316" s="149"/>
      <c r="D316" s="150" t="s">
        <v>156</v>
      </c>
      <c r="E316" s="151" t="s">
        <v>1</v>
      </c>
      <c r="F316" s="152" t="s">
        <v>562</v>
      </c>
      <c r="H316" s="151" t="s">
        <v>1</v>
      </c>
      <c r="I316" s="153"/>
      <c r="L316" s="149"/>
      <c r="M316" s="154"/>
      <c r="T316" s="155"/>
      <c r="AT316" s="151" t="s">
        <v>156</v>
      </c>
      <c r="AU316" s="151" t="s">
        <v>87</v>
      </c>
      <c r="AV316" s="12" t="s">
        <v>85</v>
      </c>
      <c r="AW316" s="12" t="s">
        <v>33</v>
      </c>
      <c r="AX316" s="12" t="s">
        <v>77</v>
      </c>
      <c r="AY316" s="151" t="s">
        <v>143</v>
      </c>
    </row>
    <row r="317" spans="2:65" s="13" customFormat="1" ht="11.25">
      <c r="B317" s="156"/>
      <c r="D317" s="150" t="s">
        <v>156</v>
      </c>
      <c r="E317" s="157" t="s">
        <v>1</v>
      </c>
      <c r="F317" s="158" t="s">
        <v>563</v>
      </c>
      <c r="H317" s="159">
        <v>1684.49</v>
      </c>
      <c r="I317" s="160"/>
      <c r="L317" s="156"/>
      <c r="M317" s="161"/>
      <c r="T317" s="162"/>
      <c r="AT317" s="157" t="s">
        <v>156</v>
      </c>
      <c r="AU317" s="157" t="s">
        <v>87</v>
      </c>
      <c r="AV317" s="13" t="s">
        <v>87</v>
      </c>
      <c r="AW317" s="13" t="s">
        <v>33</v>
      </c>
      <c r="AX317" s="13" t="s">
        <v>77</v>
      </c>
      <c r="AY317" s="157" t="s">
        <v>143</v>
      </c>
    </row>
    <row r="318" spans="2:65" s="12" customFormat="1" ht="11.25">
      <c r="B318" s="149"/>
      <c r="D318" s="150" t="s">
        <v>156</v>
      </c>
      <c r="E318" s="151" t="s">
        <v>1</v>
      </c>
      <c r="F318" s="152" t="s">
        <v>564</v>
      </c>
      <c r="H318" s="151" t="s">
        <v>1</v>
      </c>
      <c r="I318" s="153"/>
      <c r="L318" s="149"/>
      <c r="M318" s="154"/>
      <c r="T318" s="155"/>
      <c r="AT318" s="151" t="s">
        <v>156</v>
      </c>
      <c r="AU318" s="151" t="s">
        <v>87</v>
      </c>
      <c r="AV318" s="12" t="s">
        <v>85</v>
      </c>
      <c r="AW318" s="12" t="s">
        <v>33</v>
      </c>
      <c r="AX318" s="12" t="s">
        <v>77</v>
      </c>
      <c r="AY318" s="151" t="s">
        <v>143</v>
      </c>
    </row>
    <row r="319" spans="2:65" s="13" customFormat="1" ht="11.25">
      <c r="B319" s="156"/>
      <c r="D319" s="150" t="s">
        <v>156</v>
      </c>
      <c r="E319" s="157" t="s">
        <v>1</v>
      </c>
      <c r="F319" s="158" t="s">
        <v>565</v>
      </c>
      <c r="H319" s="159">
        <v>261.32</v>
      </c>
      <c r="I319" s="160"/>
      <c r="L319" s="156"/>
      <c r="M319" s="161"/>
      <c r="T319" s="162"/>
      <c r="AT319" s="157" t="s">
        <v>156</v>
      </c>
      <c r="AU319" s="157" t="s">
        <v>87</v>
      </c>
      <c r="AV319" s="13" t="s">
        <v>87</v>
      </c>
      <c r="AW319" s="13" t="s">
        <v>33</v>
      </c>
      <c r="AX319" s="13" t="s">
        <v>77</v>
      </c>
      <c r="AY319" s="157" t="s">
        <v>143</v>
      </c>
    </row>
    <row r="320" spans="2:65" s="14" customFormat="1" ht="11.25">
      <c r="B320" s="166"/>
      <c r="D320" s="150" t="s">
        <v>156</v>
      </c>
      <c r="E320" s="167" t="s">
        <v>1</v>
      </c>
      <c r="F320" s="168" t="s">
        <v>293</v>
      </c>
      <c r="H320" s="169">
        <v>1945.81</v>
      </c>
      <c r="I320" s="170"/>
      <c r="L320" s="166"/>
      <c r="M320" s="171"/>
      <c r="T320" s="172"/>
      <c r="AT320" s="167" t="s">
        <v>156</v>
      </c>
      <c r="AU320" s="167" t="s">
        <v>87</v>
      </c>
      <c r="AV320" s="14" t="s">
        <v>142</v>
      </c>
      <c r="AW320" s="14" t="s">
        <v>33</v>
      </c>
      <c r="AX320" s="14" t="s">
        <v>85</v>
      </c>
      <c r="AY320" s="167" t="s">
        <v>143</v>
      </c>
    </row>
    <row r="321" spans="2:65" s="1" customFormat="1" ht="16.5" customHeight="1">
      <c r="B321" s="32"/>
      <c r="C321" s="173" t="s">
        <v>566</v>
      </c>
      <c r="D321" s="173" t="s">
        <v>413</v>
      </c>
      <c r="E321" s="174" t="s">
        <v>567</v>
      </c>
      <c r="F321" s="175" t="s">
        <v>568</v>
      </c>
      <c r="G321" s="176" t="s">
        <v>397</v>
      </c>
      <c r="H321" s="177">
        <v>43.780999999999999</v>
      </c>
      <c r="I321" s="178"/>
      <c r="J321" s="179">
        <f>ROUND(I321*H321,2)</f>
        <v>0</v>
      </c>
      <c r="K321" s="175" t="s">
        <v>153</v>
      </c>
      <c r="L321" s="180"/>
      <c r="M321" s="181" t="s">
        <v>1</v>
      </c>
      <c r="N321" s="182" t="s">
        <v>42</v>
      </c>
      <c r="P321" s="145">
        <f>O321*H321</f>
        <v>0</v>
      </c>
      <c r="Q321" s="145">
        <v>1</v>
      </c>
      <c r="R321" s="145">
        <f>Q321*H321</f>
        <v>43.780999999999999</v>
      </c>
      <c r="S321" s="145">
        <v>0</v>
      </c>
      <c r="T321" s="146">
        <f>S321*H321</f>
        <v>0</v>
      </c>
      <c r="AR321" s="147" t="s">
        <v>194</v>
      </c>
      <c r="AT321" s="147" t="s">
        <v>413</v>
      </c>
      <c r="AU321" s="147" t="s">
        <v>87</v>
      </c>
      <c r="AY321" s="17" t="s">
        <v>143</v>
      </c>
      <c r="BE321" s="148">
        <f>IF(N321="základní",J321,0)</f>
        <v>0</v>
      </c>
      <c r="BF321" s="148">
        <f>IF(N321="snížená",J321,0)</f>
        <v>0</v>
      </c>
      <c r="BG321" s="148">
        <f>IF(N321="zákl. přenesená",J321,0)</f>
        <v>0</v>
      </c>
      <c r="BH321" s="148">
        <f>IF(N321="sníž. přenesená",J321,0)</f>
        <v>0</v>
      </c>
      <c r="BI321" s="148">
        <f>IF(N321="nulová",J321,0)</f>
        <v>0</v>
      </c>
      <c r="BJ321" s="17" t="s">
        <v>85</v>
      </c>
      <c r="BK321" s="148">
        <f>ROUND(I321*H321,2)</f>
        <v>0</v>
      </c>
      <c r="BL321" s="17" t="s">
        <v>142</v>
      </c>
      <c r="BM321" s="147" t="s">
        <v>569</v>
      </c>
    </row>
    <row r="322" spans="2:65" s="12" customFormat="1" ht="11.25">
      <c r="B322" s="149"/>
      <c r="D322" s="150" t="s">
        <v>156</v>
      </c>
      <c r="E322" s="151" t="s">
        <v>1</v>
      </c>
      <c r="F322" s="152" t="s">
        <v>570</v>
      </c>
      <c r="H322" s="151" t="s">
        <v>1</v>
      </c>
      <c r="I322" s="153"/>
      <c r="L322" s="149"/>
      <c r="M322" s="154"/>
      <c r="T322" s="155"/>
      <c r="AT322" s="151" t="s">
        <v>156</v>
      </c>
      <c r="AU322" s="151" t="s">
        <v>87</v>
      </c>
      <c r="AV322" s="12" t="s">
        <v>85</v>
      </c>
      <c r="AW322" s="12" t="s">
        <v>33</v>
      </c>
      <c r="AX322" s="12" t="s">
        <v>77</v>
      </c>
      <c r="AY322" s="151" t="s">
        <v>143</v>
      </c>
    </row>
    <row r="323" spans="2:65" s="13" customFormat="1" ht="11.25">
      <c r="B323" s="156"/>
      <c r="D323" s="150" t="s">
        <v>156</v>
      </c>
      <c r="E323" s="157" t="s">
        <v>1</v>
      </c>
      <c r="F323" s="158" t="s">
        <v>571</v>
      </c>
      <c r="H323" s="159">
        <v>43.780999999999999</v>
      </c>
      <c r="I323" s="160"/>
      <c r="L323" s="156"/>
      <c r="M323" s="161"/>
      <c r="T323" s="162"/>
      <c r="AT323" s="157" t="s">
        <v>156</v>
      </c>
      <c r="AU323" s="157" t="s">
        <v>87</v>
      </c>
      <c r="AV323" s="13" t="s">
        <v>87</v>
      </c>
      <c r="AW323" s="13" t="s">
        <v>33</v>
      </c>
      <c r="AX323" s="13" t="s">
        <v>85</v>
      </c>
      <c r="AY323" s="157" t="s">
        <v>143</v>
      </c>
    </row>
    <row r="324" spans="2:65" s="12" customFormat="1" ht="11.25">
      <c r="B324" s="149"/>
      <c r="D324" s="150" t="s">
        <v>156</v>
      </c>
      <c r="E324" s="151" t="s">
        <v>1</v>
      </c>
      <c r="F324" s="152" t="s">
        <v>572</v>
      </c>
      <c r="H324" s="151" t="s">
        <v>1</v>
      </c>
      <c r="I324" s="153"/>
      <c r="L324" s="149"/>
      <c r="M324" s="154"/>
      <c r="T324" s="155"/>
      <c r="AT324" s="151" t="s">
        <v>156</v>
      </c>
      <c r="AU324" s="151" t="s">
        <v>87</v>
      </c>
      <c r="AV324" s="12" t="s">
        <v>85</v>
      </c>
      <c r="AW324" s="12" t="s">
        <v>33</v>
      </c>
      <c r="AX324" s="12" t="s">
        <v>77</v>
      </c>
      <c r="AY324" s="151" t="s">
        <v>143</v>
      </c>
    </row>
    <row r="325" spans="2:65" s="1" customFormat="1" ht="21.75" customHeight="1">
      <c r="B325" s="32"/>
      <c r="C325" s="136" t="s">
        <v>573</v>
      </c>
      <c r="D325" s="136" t="s">
        <v>149</v>
      </c>
      <c r="E325" s="137" t="s">
        <v>574</v>
      </c>
      <c r="F325" s="138" t="s">
        <v>575</v>
      </c>
      <c r="G325" s="139" t="s">
        <v>258</v>
      </c>
      <c r="H325" s="140">
        <v>78.376000000000005</v>
      </c>
      <c r="I325" s="141"/>
      <c r="J325" s="142">
        <f>ROUND(I325*H325,2)</f>
        <v>0</v>
      </c>
      <c r="K325" s="138" t="s">
        <v>153</v>
      </c>
      <c r="L325" s="32"/>
      <c r="M325" s="143" t="s">
        <v>1</v>
      </c>
      <c r="N325" s="144" t="s">
        <v>42</v>
      </c>
      <c r="P325" s="145">
        <f>O325*H325</f>
        <v>0</v>
      </c>
      <c r="Q325" s="145">
        <v>0</v>
      </c>
      <c r="R325" s="145">
        <f>Q325*H325</f>
        <v>0</v>
      </c>
      <c r="S325" s="145">
        <v>0</v>
      </c>
      <c r="T325" s="146">
        <f>S325*H325</f>
        <v>0</v>
      </c>
      <c r="AR325" s="147" t="s">
        <v>142</v>
      </c>
      <c r="AT325" s="147" t="s">
        <v>149</v>
      </c>
      <c r="AU325" s="147" t="s">
        <v>87</v>
      </c>
      <c r="AY325" s="17" t="s">
        <v>143</v>
      </c>
      <c r="BE325" s="148">
        <f>IF(N325="základní",J325,0)</f>
        <v>0</v>
      </c>
      <c r="BF325" s="148">
        <f>IF(N325="snížená",J325,0)</f>
        <v>0</v>
      </c>
      <c r="BG325" s="148">
        <f>IF(N325="zákl. přenesená",J325,0)</f>
        <v>0</v>
      </c>
      <c r="BH325" s="148">
        <f>IF(N325="sníž. přenesená",J325,0)</f>
        <v>0</v>
      </c>
      <c r="BI325" s="148">
        <f>IF(N325="nulová",J325,0)</f>
        <v>0</v>
      </c>
      <c r="BJ325" s="17" t="s">
        <v>85</v>
      </c>
      <c r="BK325" s="148">
        <f>ROUND(I325*H325,2)</f>
        <v>0</v>
      </c>
      <c r="BL325" s="17" t="s">
        <v>142</v>
      </c>
      <c r="BM325" s="147" t="s">
        <v>576</v>
      </c>
    </row>
    <row r="326" spans="2:65" s="12" customFormat="1" ht="11.25">
      <c r="B326" s="149"/>
      <c r="D326" s="150" t="s">
        <v>156</v>
      </c>
      <c r="E326" s="151" t="s">
        <v>1</v>
      </c>
      <c r="F326" s="152" t="s">
        <v>577</v>
      </c>
      <c r="H326" s="151" t="s">
        <v>1</v>
      </c>
      <c r="I326" s="153"/>
      <c r="L326" s="149"/>
      <c r="M326" s="154"/>
      <c r="T326" s="155"/>
      <c r="AT326" s="151" t="s">
        <v>156</v>
      </c>
      <c r="AU326" s="151" t="s">
        <v>87</v>
      </c>
      <c r="AV326" s="12" t="s">
        <v>85</v>
      </c>
      <c r="AW326" s="12" t="s">
        <v>33</v>
      </c>
      <c r="AX326" s="12" t="s">
        <v>77</v>
      </c>
      <c r="AY326" s="151" t="s">
        <v>143</v>
      </c>
    </row>
    <row r="327" spans="2:65" s="13" customFormat="1" ht="11.25">
      <c r="B327" s="156"/>
      <c r="D327" s="150" t="s">
        <v>156</v>
      </c>
      <c r="E327" s="157" t="s">
        <v>1</v>
      </c>
      <c r="F327" s="158" t="s">
        <v>578</v>
      </c>
      <c r="H327" s="159">
        <v>78.376000000000005</v>
      </c>
      <c r="I327" s="160"/>
      <c r="L327" s="156"/>
      <c r="M327" s="161"/>
      <c r="T327" s="162"/>
      <c r="AT327" s="157" t="s">
        <v>156</v>
      </c>
      <c r="AU327" s="157" t="s">
        <v>87</v>
      </c>
      <c r="AV327" s="13" t="s">
        <v>87</v>
      </c>
      <c r="AW327" s="13" t="s">
        <v>33</v>
      </c>
      <c r="AX327" s="13" t="s">
        <v>85</v>
      </c>
      <c r="AY327" s="157" t="s">
        <v>143</v>
      </c>
    </row>
    <row r="328" spans="2:65" s="1" customFormat="1" ht="21.75" customHeight="1">
      <c r="B328" s="32"/>
      <c r="C328" s="136" t="s">
        <v>579</v>
      </c>
      <c r="D328" s="136" t="s">
        <v>149</v>
      </c>
      <c r="E328" s="137" t="s">
        <v>580</v>
      </c>
      <c r="F328" s="138" t="s">
        <v>581</v>
      </c>
      <c r="G328" s="139" t="s">
        <v>258</v>
      </c>
      <c r="H328" s="140">
        <v>189.48</v>
      </c>
      <c r="I328" s="141"/>
      <c r="J328" s="142">
        <f>ROUND(I328*H328,2)</f>
        <v>0</v>
      </c>
      <c r="K328" s="138" t="s">
        <v>153</v>
      </c>
      <c r="L328" s="32"/>
      <c r="M328" s="143" t="s">
        <v>1</v>
      </c>
      <c r="N328" s="144" t="s">
        <v>42</v>
      </c>
      <c r="P328" s="145">
        <f>O328*H328</f>
        <v>0</v>
      </c>
      <c r="Q328" s="145">
        <v>0</v>
      </c>
      <c r="R328" s="145">
        <f>Q328*H328</f>
        <v>0</v>
      </c>
      <c r="S328" s="145">
        <v>0</v>
      </c>
      <c r="T328" s="146">
        <f>S328*H328</f>
        <v>0</v>
      </c>
      <c r="AR328" s="147" t="s">
        <v>142</v>
      </c>
      <c r="AT328" s="147" t="s">
        <v>149</v>
      </c>
      <c r="AU328" s="147" t="s">
        <v>87</v>
      </c>
      <c r="AY328" s="17" t="s">
        <v>143</v>
      </c>
      <c r="BE328" s="148">
        <f>IF(N328="základní",J328,0)</f>
        <v>0</v>
      </c>
      <c r="BF328" s="148">
        <f>IF(N328="snížená",J328,0)</f>
        <v>0</v>
      </c>
      <c r="BG328" s="148">
        <f>IF(N328="zákl. přenesená",J328,0)</f>
        <v>0</v>
      </c>
      <c r="BH328" s="148">
        <f>IF(N328="sníž. přenesená",J328,0)</f>
        <v>0</v>
      </c>
      <c r="BI328" s="148">
        <f>IF(N328="nulová",J328,0)</f>
        <v>0</v>
      </c>
      <c r="BJ328" s="17" t="s">
        <v>85</v>
      </c>
      <c r="BK328" s="148">
        <f>ROUND(I328*H328,2)</f>
        <v>0</v>
      </c>
      <c r="BL328" s="17" t="s">
        <v>142</v>
      </c>
      <c r="BM328" s="147" t="s">
        <v>582</v>
      </c>
    </row>
    <row r="329" spans="2:65" s="12" customFormat="1" ht="11.25">
      <c r="B329" s="149"/>
      <c r="D329" s="150" t="s">
        <v>156</v>
      </c>
      <c r="E329" s="151" t="s">
        <v>1</v>
      </c>
      <c r="F329" s="152" t="s">
        <v>583</v>
      </c>
      <c r="H329" s="151" t="s">
        <v>1</v>
      </c>
      <c r="I329" s="153"/>
      <c r="L329" s="149"/>
      <c r="M329" s="154"/>
      <c r="T329" s="155"/>
      <c r="AT329" s="151" t="s">
        <v>156</v>
      </c>
      <c r="AU329" s="151" t="s">
        <v>87</v>
      </c>
      <c r="AV329" s="12" t="s">
        <v>85</v>
      </c>
      <c r="AW329" s="12" t="s">
        <v>33</v>
      </c>
      <c r="AX329" s="12" t="s">
        <v>77</v>
      </c>
      <c r="AY329" s="151" t="s">
        <v>143</v>
      </c>
    </row>
    <row r="330" spans="2:65" s="13" customFormat="1" ht="11.25">
      <c r="B330" s="156"/>
      <c r="D330" s="150" t="s">
        <v>156</v>
      </c>
      <c r="E330" s="157" t="s">
        <v>1</v>
      </c>
      <c r="F330" s="158" t="s">
        <v>584</v>
      </c>
      <c r="H330" s="159">
        <v>189.48</v>
      </c>
      <c r="I330" s="160"/>
      <c r="L330" s="156"/>
      <c r="M330" s="161"/>
      <c r="T330" s="162"/>
      <c r="AT330" s="157" t="s">
        <v>156</v>
      </c>
      <c r="AU330" s="157" t="s">
        <v>87</v>
      </c>
      <c r="AV330" s="13" t="s">
        <v>87</v>
      </c>
      <c r="AW330" s="13" t="s">
        <v>33</v>
      </c>
      <c r="AX330" s="13" t="s">
        <v>85</v>
      </c>
      <c r="AY330" s="157" t="s">
        <v>143</v>
      </c>
    </row>
    <row r="331" spans="2:65" s="1" customFormat="1" ht="21.75" customHeight="1">
      <c r="B331" s="32"/>
      <c r="C331" s="136" t="s">
        <v>585</v>
      </c>
      <c r="D331" s="136" t="s">
        <v>149</v>
      </c>
      <c r="E331" s="137" t="s">
        <v>586</v>
      </c>
      <c r="F331" s="138" t="s">
        <v>587</v>
      </c>
      <c r="G331" s="139" t="s">
        <v>258</v>
      </c>
      <c r="H331" s="140">
        <v>115.02</v>
      </c>
      <c r="I331" s="141"/>
      <c r="J331" s="142">
        <f>ROUND(I331*H331,2)</f>
        <v>0</v>
      </c>
      <c r="K331" s="138" t="s">
        <v>153</v>
      </c>
      <c r="L331" s="32"/>
      <c r="M331" s="143" t="s">
        <v>1</v>
      </c>
      <c r="N331" s="144" t="s">
        <v>42</v>
      </c>
      <c r="P331" s="145">
        <f>O331*H331</f>
        <v>0</v>
      </c>
      <c r="Q331" s="145">
        <v>0</v>
      </c>
      <c r="R331" s="145">
        <f>Q331*H331</f>
        <v>0</v>
      </c>
      <c r="S331" s="145">
        <v>0</v>
      </c>
      <c r="T331" s="146">
        <f>S331*H331</f>
        <v>0</v>
      </c>
      <c r="AR331" s="147" t="s">
        <v>142</v>
      </c>
      <c r="AT331" s="147" t="s">
        <v>149</v>
      </c>
      <c r="AU331" s="147" t="s">
        <v>87</v>
      </c>
      <c r="AY331" s="17" t="s">
        <v>143</v>
      </c>
      <c r="BE331" s="148">
        <f>IF(N331="základní",J331,0)</f>
        <v>0</v>
      </c>
      <c r="BF331" s="148">
        <f>IF(N331="snížená",J331,0)</f>
        <v>0</v>
      </c>
      <c r="BG331" s="148">
        <f>IF(N331="zákl. přenesená",J331,0)</f>
        <v>0</v>
      </c>
      <c r="BH331" s="148">
        <f>IF(N331="sníž. přenesená",J331,0)</f>
        <v>0</v>
      </c>
      <c r="BI331" s="148">
        <f>IF(N331="nulová",J331,0)</f>
        <v>0</v>
      </c>
      <c r="BJ331" s="17" t="s">
        <v>85</v>
      </c>
      <c r="BK331" s="148">
        <f>ROUND(I331*H331,2)</f>
        <v>0</v>
      </c>
      <c r="BL331" s="17" t="s">
        <v>142</v>
      </c>
      <c r="BM331" s="147" t="s">
        <v>588</v>
      </c>
    </row>
    <row r="332" spans="2:65" s="12" customFormat="1" ht="11.25">
      <c r="B332" s="149"/>
      <c r="D332" s="150" t="s">
        <v>156</v>
      </c>
      <c r="E332" s="151" t="s">
        <v>1</v>
      </c>
      <c r="F332" s="152" t="s">
        <v>589</v>
      </c>
      <c r="H332" s="151" t="s">
        <v>1</v>
      </c>
      <c r="I332" s="153"/>
      <c r="L332" s="149"/>
      <c r="M332" s="154"/>
      <c r="T332" s="155"/>
      <c r="AT332" s="151" t="s">
        <v>156</v>
      </c>
      <c r="AU332" s="151" t="s">
        <v>87</v>
      </c>
      <c r="AV332" s="12" t="s">
        <v>85</v>
      </c>
      <c r="AW332" s="12" t="s">
        <v>33</v>
      </c>
      <c r="AX332" s="12" t="s">
        <v>77</v>
      </c>
      <c r="AY332" s="151" t="s">
        <v>143</v>
      </c>
    </row>
    <row r="333" spans="2:65" s="13" customFormat="1" ht="11.25">
      <c r="B333" s="156"/>
      <c r="D333" s="150" t="s">
        <v>156</v>
      </c>
      <c r="E333" s="157" t="s">
        <v>1</v>
      </c>
      <c r="F333" s="158" t="s">
        <v>590</v>
      </c>
      <c r="H333" s="159">
        <v>115.02</v>
      </c>
      <c r="I333" s="160"/>
      <c r="L333" s="156"/>
      <c r="M333" s="161"/>
      <c r="T333" s="162"/>
      <c r="AT333" s="157" t="s">
        <v>156</v>
      </c>
      <c r="AU333" s="157" t="s">
        <v>87</v>
      </c>
      <c r="AV333" s="13" t="s">
        <v>87</v>
      </c>
      <c r="AW333" s="13" t="s">
        <v>33</v>
      </c>
      <c r="AX333" s="13" t="s">
        <v>85</v>
      </c>
      <c r="AY333" s="157" t="s">
        <v>143</v>
      </c>
    </row>
    <row r="334" spans="2:65" s="1" customFormat="1" ht="21.75" customHeight="1">
      <c r="B334" s="32"/>
      <c r="C334" s="136" t="s">
        <v>591</v>
      </c>
      <c r="D334" s="136" t="s">
        <v>149</v>
      </c>
      <c r="E334" s="137" t="s">
        <v>592</v>
      </c>
      <c r="F334" s="138" t="s">
        <v>593</v>
      </c>
      <c r="G334" s="139" t="s">
        <v>258</v>
      </c>
      <c r="H334" s="140">
        <v>801.83</v>
      </c>
      <c r="I334" s="141"/>
      <c r="J334" s="142">
        <f>ROUND(I334*H334,2)</f>
        <v>0</v>
      </c>
      <c r="K334" s="138" t="s">
        <v>153</v>
      </c>
      <c r="L334" s="32"/>
      <c r="M334" s="143" t="s">
        <v>1</v>
      </c>
      <c r="N334" s="144" t="s">
        <v>42</v>
      </c>
      <c r="P334" s="145">
        <f>O334*H334</f>
        <v>0</v>
      </c>
      <c r="Q334" s="145">
        <v>0</v>
      </c>
      <c r="R334" s="145">
        <f>Q334*H334</f>
        <v>0</v>
      </c>
      <c r="S334" s="145">
        <v>0</v>
      </c>
      <c r="T334" s="146">
        <f>S334*H334</f>
        <v>0</v>
      </c>
      <c r="AR334" s="147" t="s">
        <v>142</v>
      </c>
      <c r="AT334" s="147" t="s">
        <v>149</v>
      </c>
      <c r="AU334" s="147" t="s">
        <v>87</v>
      </c>
      <c r="AY334" s="17" t="s">
        <v>143</v>
      </c>
      <c r="BE334" s="148">
        <f>IF(N334="základní",J334,0)</f>
        <v>0</v>
      </c>
      <c r="BF334" s="148">
        <f>IF(N334="snížená",J334,0)</f>
        <v>0</v>
      </c>
      <c r="BG334" s="148">
        <f>IF(N334="zákl. přenesená",J334,0)</f>
        <v>0</v>
      </c>
      <c r="BH334" s="148">
        <f>IF(N334="sníž. přenesená",J334,0)</f>
        <v>0</v>
      </c>
      <c r="BI334" s="148">
        <f>IF(N334="nulová",J334,0)</f>
        <v>0</v>
      </c>
      <c r="BJ334" s="17" t="s">
        <v>85</v>
      </c>
      <c r="BK334" s="148">
        <f>ROUND(I334*H334,2)</f>
        <v>0</v>
      </c>
      <c r="BL334" s="17" t="s">
        <v>142</v>
      </c>
      <c r="BM334" s="147" t="s">
        <v>594</v>
      </c>
    </row>
    <row r="335" spans="2:65" s="12" customFormat="1" ht="11.25">
      <c r="B335" s="149"/>
      <c r="D335" s="150" t="s">
        <v>156</v>
      </c>
      <c r="E335" s="151" t="s">
        <v>1</v>
      </c>
      <c r="F335" s="152" t="s">
        <v>595</v>
      </c>
      <c r="H335" s="151" t="s">
        <v>1</v>
      </c>
      <c r="I335" s="153"/>
      <c r="L335" s="149"/>
      <c r="M335" s="154"/>
      <c r="T335" s="155"/>
      <c r="AT335" s="151" t="s">
        <v>156</v>
      </c>
      <c r="AU335" s="151" t="s">
        <v>87</v>
      </c>
      <c r="AV335" s="12" t="s">
        <v>85</v>
      </c>
      <c r="AW335" s="12" t="s">
        <v>33</v>
      </c>
      <c r="AX335" s="12" t="s">
        <v>77</v>
      </c>
      <c r="AY335" s="151" t="s">
        <v>143</v>
      </c>
    </row>
    <row r="336" spans="2:65" s="13" customFormat="1" ht="11.25">
      <c r="B336" s="156"/>
      <c r="D336" s="150" t="s">
        <v>156</v>
      </c>
      <c r="E336" s="157" t="s">
        <v>1</v>
      </c>
      <c r="F336" s="158" t="s">
        <v>596</v>
      </c>
      <c r="H336" s="159">
        <v>302.94</v>
      </c>
      <c r="I336" s="160"/>
      <c r="L336" s="156"/>
      <c r="M336" s="161"/>
      <c r="T336" s="162"/>
      <c r="AT336" s="157" t="s">
        <v>156</v>
      </c>
      <c r="AU336" s="157" t="s">
        <v>87</v>
      </c>
      <c r="AV336" s="13" t="s">
        <v>87</v>
      </c>
      <c r="AW336" s="13" t="s">
        <v>33</v>
      </c>
      <c r="AX336" s="13" t="s">
        <v>77</v>
      </c>
      <c r="AY336" s="157" t="s">
        <v>143</v>
      </c>
    </row>
    <row r="337" spans="2:65" s="12" customFormat="1" ht="11.25">
      <c r="B337" s="149"/>
      <c r="D337" s="150" t="s">
        <v>156</v>
      </c>
      <c r="E337" s="151" t="s">
        <v>1</v>
      </c>
      <c r="F337" s="152" t="s">
        <v>597</v>
      </c>
      <c r="H337" s="151" t="s">
        <v>1</v>
      </c>
      <c r="I337" s="153"/>
      <c r="L337" s="149"/>
      <c r="M337" s="154"/>
      <c r="T337" s="155"/>
      <c r="AT337" s="151" t="s">
        <v>156</v>
      </c>
      <c r="AU337" s="151" t="s">
        <v>87</v>
      </c>
      <c r="AV337" s="12" t="s">
        <v>85</v>
      </c>
      <c r="AW337" s="12" t="s">
        <v>33</v>
      </c>
      <c r="AX337" s="12" t="s">
        <v>77</v>
      </c>
      <c r="AY337" s="151" t="s">
        <v>143</v>
      </c>
    </row>
    <row r="338" spans="2:65" s="13" customFormat="1" ht="11.25">
      <c r="B338" s="156"/>
      <c r="D338" s="150" t="s">
        <v>156</v>
      </c>
      <c r="E338" s="157" t="s">
        <v>1</v>
      </c>
      <c r="F338" s="158" t="s">
        <v>598</v>
      </c>
      <c r="H338" s="159">
        <v>62.24</v>
      </c>
      <c r="I338" s="160"/>
      <c r="L338" s="156"/>
      <c r="M338" s="161"/>
      <c r="T338" s="162"/>
      <c r="AT338" s="157" t="s">
        <v>156</v>
      </c>
      <c r="AU338" s="157" t="s">
        <v>87</v>
      </c>
      <c r="AV338" s="13" t="s">
        <v>87</v>
      </c>
      <c r="AW338" s="13" t="s">
        <v>33</v>
      </c>
      <c r="AX338" s="13" t="s">
        <v>77</v>
      </c>
      <c r="AY338" s="157" t="s">
        <v>143</v>
      </c>
    </row>
    <row r="339" spans="2:65" s="13" customFormat="1" ht="11.25">
      <c r="B339" s="156"/>
      <c r="D339" s="150" t="s">
        <v>156</v>
      </c>
      <c r="E339" s="157" t="s">
        <v>1</v>
      </c>
      <c r="F339" s="158" t="s">
        <v>599</v>
      </c>
      <c r="H339" s="159">
        <v>359.05</v>
      </c>
      <c r="I339" s="160"/>
      <c r="L339" s="156"/>
      <c r="M339" s="161"/>
      <c r="T339" s="162"/>
      <c r="AT339" s="157" t="s">
        <v>156</v>
      </c>
      <c r="AU339" s="157" t="s">
        <v>87</v>
      </c>
      <c r="AV339" s="13" t="s">
        <v>87</v>
      </c>
      <c r="AW339" s="13" t="s">
        <v>33</v>
      </c>
      <c r="AX339" s="13" t="s">
        <v>77</v>
      </c>
      <c r="AY339" s="157" t="s">
        <v>143</v>
      </c>
    </row>
    <row r="340" spans="2:65" s="13" customFormat="1" ht="11.25">
      <c r="B340" s="156"/>
      <c r="D340" s="150" t="s">
        <v>156</v>
      </c>
      <c r="E340" s="157" t="s">
        <v>1</v>
      </c>
      <c r="F340" s="158" t="s">
        <v>600</v>
      </c>
      <c r="H340" s="159">
        <v>27</v>
      </c>
      <c r="I340" s="160"/>
      <c r="L340" s="156"/>
      <c r="M340" s="161"/>
      <c r="T340" s="162"/>
      <c r="AT340" s="157" t="s">
        <v>156</v>
      </c>
      <c r="AU340" s="157" t="s">
        <v>87</v>
      </c>
      <c r="AV340" s="13" t="s">
        <v>87</v>
      </c>
      <c r="AW340" s="13" t="s">
        <v>33</v>
      </c>
      <c r="AX340" s="13" t="s">
        <v>77</v>
      </c>
      <c r="AY340" s="157" t="s">
        <v>143</v>
      </c>
    </row>
    <row r="341" spans="2:65" s="13" customFormat="1" ht="11.25">
      <c r="B341" s="156"/>
      <c r="D341" s="150" t="s">
        <v>156</v>
      </c>
      <c r="E341" s="157" t="s">
        <v>1</v>
      </c>
      <c r="F341" s="158" t="s">
        <v>601</v>
      </c>
      <c r="H341" s="159">
        <v>50.6</v>
      </c>
      <c r="I341" s="160"/>
      <c r="L341" s="156"/>
      <c r="M341" s="161"/>
      <c r="T341" s="162"/>
      <c r="AT341" s="157" t="s">
        <v>156</v>
      </c>
      <c r="AU341" s="157" t="s">
        <v>87</v>
      </c>
      <c r="AV341" s="13" t="s">
        <v>87</v>
      </c>
      <c r="AW341" s="13" t="s">
        <v>33</v>
      </c>
      <c r="AX341" s="13" t="s">
        <v>77</v>
      </c>
      <c r="AY341" s="157" t="s">
        <v>143</v>
      </c>
    </row>
    <row r="342" spans="2:65" s="14" customFormat="1" ht="11.25">
      <c r="B342" s="166"/>
      <c r="D342" s="150" t="s">
        <v>156</v>
      </c>
      <c r="E342" s="167" t="s">
        <v>1</v>
      </c>
      <c r="F342" s="168" t="s">
        <v>293</v>
      </c>
      <c r="H342" s="169">
        <v>801.83</v>
      </c>
      <c r="I342" s="170"/>
      <c r="L342" s="166"/>
      <c r="M342" s="171"/>
      <c r="T342" s="172"/>
      <c r="AT342" s="167" t="s">
        <v>156</v>
      </c>
      <c r="AU342" s="167" t="s">
        <v>87</v>
      </c>
      <c r="AV342" s="14" t="s">
        <v>142</v>
      </c>
      <c r="AW342" s="14" t="s">
        <v>33</v>
      </c>
      <c r="AX342" s="14" t="s">
        <v>85</v>
      </c>
      <c r="AY342" s="167" t="s">
        <v>143</v>
      </c>
    </row>
    <row r="343" spans="2:65" s="1" customFormat="1" ht="24.2" customHeight="1">
      <c r="B343" s="32"/>
      <c r="C343" s="136" t="s">
        <v>602</v>
      </c>
      <c r="D343" s="136" t="s">
        <v>149</v>
      </c>
      <c r="E343" s="137" t="s">
        <v>603</v>
      </c>
      <c r="F343" s="138" t="s">
        <v>604</v>
      </c>
      <c r="G343" s="139" t="s">
        <v>258</v>
      </c>
      <c r="H343" s="140">
        <v>302.94</v>
      </c>
      <c r="I343" s="141"/>
      <c r="J343" s="142">
        <f>ROUND(I343*H343,2)</f>
        <v>0</v>
      </c>
      <c r="K343" s="138" t="s">
        <v>153</v>
      </c>
      <c r="L343" s="32"/>
      <c r="M343" s="143" t="s">
        <v>1</v>
      </c>
      <c r="N343" s="144" t="s">
        <v>42</v>
      </c>
      <c r="P343" s="145">
        <f>O343*H343</f>
        <v>0</v>
      </c>
      <c r="Q343" s="145">
        <v>0</v>
      </c>
      <c r="R343" s="145">
        <f>Q343*H343</f>
        <v>0</v>
      </c>
      <c r="S343" s="145">
        <v>0</v>
      </c>
      <c r="T343" s="146">
        <f>S343*H343</f>
        <v>0</v>
      </c>
      <c r="AR343" s="147" t="s">
        <v>142</v>
      </c>
      <c r="AT343" s="147" t="s">
        <v>149</v>
      </c>
      <c r="AU343" s="147" t="s">
        <v>87</v>
      </c>
      <c r="AY343" s="17" t="s">
        <v>143</v>
      </c>
      <c r="BE343" s="148">
        <f>IF(N343="základní",J343,0)</f>
        <v>0</v>
      </c>
      <c r="BF343" s="148">
        <f>IF(N343="snížená",J343,0)</f>
        <v>0</v>
      </c>
      <c r="BG343" s="148">
        <f>IF(N343="zákl. přenesená",J343,0)</f>
        <v>0</v>
      </c>
      <c r="BH343" s="148">
        <f>IF(N343="sníž. přenesená",J343,0)</f>
        <v>0</v>
      </c>
      <c r="BI343" s="148">
        <f>IF(N343="nulová",J343,0)</f>
        <v>0</v>
      </c>
      <c r="BJ343" s="17" t="s">
        <v>85</v>
      </c>
      <c r="BK343" s="148">
        <f>ROUND(I343*H343,2)</f>
        <v>0</v>
      </c>
      <c r="BL343" s="17" t="s">
        <v>142</v>
      </c>
      <c r="BM343" s="147" t="s">
        <v>605</v>
      </c>
    </row>
    <row r="344" spans="2:65" s="12" customFormat="1" ht="11.25">
      <c r="B344" s="149"/>
      <c r="D344" s="150" t="s">
        <v>156</v>
      </c>
      <c r="E344" s="151" t="s">
        <v>1</v>
      </c>
      <c r="F344" s="152" t="s">
        <v>606</v>
      </c>
      <c r="H344" s="151" t="s">
        <v>1</v>
      </c>
      <c r="I344" s="153"/>
      <c r="L344" s="149"/>
      <c r="M344" s="154"/>
      <c r="T344" s="155"/>
      <c r="AT344" s="151" t="s">
        <v>156</v>
      </c>
      <c r="AU344" s="151" t="s">
        <v>87</v>
      </c>
      <c r="AV344" s="12" t="s">
        <v>85</v>
      </c>
      <c r="AW344" s="12" t="s">
        <v>33</v>
      </c>
      <c r="AX344" s="12" t="s">
        <v>77</v>
      </c>
      <c r="AY344" s="151" t="s">
        <v>143</v>
      </c>
    </row>
    <row r="345" spans="2:65" s="13" customFormat="1" ht="11.25">
      <c r="B345" s="156"/>
      <c r="D345" s="150" t="s">
        <v>156</v>
      </c>
      <c r="E345" s="157" t="s">
        <v>1</v>
      </c>
      <c r="F345" s="158" t="s">
        <v>596</v>
      </c>
      <c r="H345" s="159">
        <v>302.94</v>
      </c>
      <c r="I345" s="160"/>
      <c r="L345" s="156"/>
      <c r="M345" s="161"/>
      <c r="T345" s="162"/>
      <c r="AT345" s="157" t="s">
        <v>156</v>
      </c>
      <c r="AU345" s="157" t="s">
        <v>87</v>
      </c>
      <c r="AV345" s="13" t="s">
        <v>87</v>
      </c>
      <c r="AW345" s="13" t="s">
        <v>33</v>
      </c>
      <c r="AX345" s="13" t="s">
        <v>85</v>
      </c>
      <c r="AY345" s="157" t="s">
        <v>143</v>
      </c>
    </row>
    <row r="346" spans="2:65" s="1" customFormat="1" ht="24.2" customHeight="1">
      <c r="B346" s="32"/>
      <c r="C346" s="136" t="s">
        <v>607</v>
      </c>
      <c r="D346" s="136" t="s">
        <v>149</v>
      </c>
      <c r="E346" s="137" t="s">
        <v>608</v>
      </c>
      <c r="F346" s="138" t="s">
        <v>609</v>
      </c>
      <c r="G346" s="139" t="s">
        <v>258</v>
      </c>
      <c r="H346" s="140">
        <v>1684.49</v>
      </c>
      <c r="I346" s="141"/>
      <c r="J346" s="142">
        <f>ROUND(I346*H346,2)</f>
        <v>0</v>
      </c>
      <c r="K346" s="138" t="s">
        <v>153</v>
      </c>
      <c r="L346" s="32"/>
      <c r="M346" s="143" t="s">
        <v>1</v>
      </c>
      <c r="N346" s="144" t="s">
        <v>42</v>
      </c>
      <c r="P346" s="145">
        <f>O346*H346</f>
        <v>0</v>
      </c>
      <c r="Q346" s="145">
        <v>0</v>
      </c>
      <c r="R346" s="145">
        <f>Q346*H346</f>
        <v>0</v>
      </c>
      <c r="S346" s="145">
        <v>0</v>
      </c>
      <c r="T346" s="146">
        <f>S346*H346</f>
        <v>0</v>
      </c>
      <c r="AR346" s="147" t="s">
        <v>142</v>
      </c>
      <c r="AT346" s="147" t="s">
        <v>149</v>
      </c>
      <c r="AU346" s="147" t="s">
        <v>87</v>
      </c>
      <c r="AY346" s="17" t="s">
        <v>143</v>
      </c>
      <c r="BE346" s="148">
        <f>IF(N346="základní",J346,0)</f>
        <v>0</v>
      </c>
      <c r="BF346" s="148">
        <f>IF(N346="snížená",J346,0)</f>
        <v>0</v>
      </c>
      <c r="BG346" s="148">
        <f>IF(N346="zákl. přenesená",J346,0)</f>
        <v>0</v>
      </c>
      <c r="BH346" s="148">
        <f>IF(N346="sníž. přenesená",J346,0)</f>
        <v>0</v>
      </c>
      <c r="BI346" s="148">
        <f>IF(N346="nulová",J346,0)</f>
        <v>0</v>
      </c>
      <c r="BJ346" s="17" t="s">
        <v>85</v>
      </c>
      <c r="BK346" s="148">
        <f>ROUND(I346*H346,2)</f>
        <v>0</v>
      </c>
      <c r="BL346" s="17" t="s">
        <v>142</v>
      </c>
      <c r="BM346" s="147" t="s">
        <v>610</v>
      </c>
    </row>
    <row r="347" spans="2:65" s="12" customFormat="1" ht="11.25">
      <c r="B347" s="149"/>
      <c r="D347" s="150" t="s">
        <v>156</v>
      </c>
      <c r="E347" s="151" t="s">
        <v>1</v>
      </c>
      <c r="F347" s="152" t="s">
        <v>611</v>
      </c>
      <c r="H347" s="151" t="s">
        <v>1</v>
      </c>
      <c r="I347" s="153"/>
      <c r="L347" s="149"/>
      <c r="M347" s="154"/>
      <c r="T347" s="155"/>
      <c r="AT347" s="151" t="s">
        <v>156</v>
      </c>
      <c r="AU347" s="151" t="s">
        <v>87</v>
      </c>
      <c r="AV347" s="12" t="s">
        <v>85</v>
      </c>
      <c r="AW347" s="12" t="s">
        <v>33</v>
      </c>
      <c r="AX347" s="12" t="s">
        <v>77</v>
      </c>
      <c r="AY347" s="151" t="s">
        <v>143</v>
      </c>
    </row>
    <row r="348" spans="2:65" s="13" customFormat="1" ht="11.25">
      <c r="B348" s="156"/>
      <c r="D348" s="150" t="s">
        <v>156</v>
      </c>
      <c r="E348" s="157" t="s">
        <v>1</v>
      </c>
      <c r="F348" s="158" t="s">
        <v>563</v>
      </c>
      <c r="H348" s="159">
        <v>1684.49</v>
      </c>
      <c r="I348" s="160"/>
      <c r="L348" s="156"/>
      <c r="M348" s="161"/>
      <c r="T348" s="162"/>
      <c r="AT348" s="157" t="s">
        <v>156</v>
      </c>
      <c r="AU348" s="157" t="s">
        <v>87</v>
      </c>
      <c r="AV348" s="13" t="s">
        <v>87</v>
      </c>
      <c r="AW348" s="13" t="s">
        <v>33</v>
      </c>
      <c r="AX348" s="13" t="s">
        <v>85</v>
      </c>
      <c r="AY348" s="157" t="s">
        <v>143</v>
      </c>
    </row>
    <row r="349" spans="2:65" s="1" customFormat="1" ht="24.2" customHeight="1">
      <c r="B349" s="32"/>
      <c r="C349" s="136" t="s">
        <v>612</v>
      </c>
      <c r="D349" s="136" t="s">
        <v>149</v>
      </c>
      <c r="E349" s="137" t="s">
        <v>613</v>
      </c>
      <c r="F349" s="138" t="s">
        <v>614</v>
      </c>
      <c r="G349" s="139" t="s">
        <v>258</v>
      </c>
      <c r="H349" s="140">
        <v>189.48</v>
      </c>
      <c r="I349" s="141"/>
      <c r="J349" s="142">
        <f>ROUND(I349*H349,2)</f>
        <v>0</v>
      </c>
      <c r="K349" s="138" t="s">
        <v>153</v>
      </c>
      <c r="L349" s="32"/>
      <c r="M349" s="143" t="s">
        <v>1</v>
      </c>
      <c r="N349" s="144" t="s">
        <v>42</v>
      </c>
      <c r="P349" s="145">
        <f>O349*H349</f>
        <v>0</v>
      </c>
      <c r="Q349" s="145">
        <v>0</v>
      </c>
      <c r="R349" s="145">
        <f>Q349*H349</f>
        <v>0</v>
      </c>
      <c r="S349" s="145">
        <v>0</v>
      </c>
      <c r="T349" s="146">
        <f>S349*H349</f>
        <v>0</v>
      </c>
      <c r="AR349" s="147" t="s">
        <v>142</v>
      </c>
      <c r="AT349" s="147" t="s">
        <v>149</v>
      </c>
      <c r="AU349" s="147" t="s">
        <v>87</v>
      </c>
      <c r="AY349" s="17" t="s">
        <v>143</v>
      </c>
      <c r="BE349" s="148">
        <f>IF(N349="základní",J349,0)</f>
        <v>0</v>
      </c>
      <c r="BF349" s="148">
        <f>IF(N349="snížená",J349,0)</f>
        <v>0</v>
      </c>
      <c r="BG349" s="148">
        <f>IF(N349="zákl. přenesená",J349,0)</f>
        <v>0</v>
      </c>
      <c r="BH349" s="148">
        <f>IF(N349="sníž. přenesená",J349,0)</f>
        <v>0</v>
      </c>
      <c r="BI349" s="148">
        <f>IF(N349="nulová",J349,0)</f>
        <v>0</v>
      </c>
      <c r="BJ349" s="17" t="s">
        <v>85</v>
      </c>
      <c r="BK349" s="148">
        <f>ROUND(I349*H349,2)</f>
        <v>0</v>
      </c>
      <c r="BL349" s="17" t="s">
        <v>142</v>
      </c>
      <c r="BM349" s="147" t="s">
        <v>615</v>
      </c>
    </row>
    <row r="350" spans="2:65" s="12" customFormat="1" ht="11.25">
      <c r="B350" s="149"/>
      <c r="D350" s="150" t="s">
        <v>156</v>
      </c>
      <c r="E350" s="151" t="s">
        <v>1</v>
      </c>
      <c r="F350" s="152" t="s">
        <v>616</v>
      </c>
      <c r="H350" s="151" t="s">
        <v>1</v>
      </c>
      <c r="I350" s="153"/>
      <c r="L350" s="149"/>
      <c r="M350" s="154"/>
      <c r="T350" s="155"/>
      <c r="AT350" s="151" t="s">
        <v>156</v>
      </c>
      <c r="AU350" s="151" t="s">
        <v>87</v>
      </c>
      <c r="AV350" s="12" t="s">
        <v>85</v>
      </c>
      <c r="AW350" s="12" t="s">
        <v>33</v>
      </c>
      <c r="AX350" s="12" t="s">
        <v>77</v>
      </c>
      <c r="AY350" s="151" t="s">
        <v>143</v>
      </c>
    </row>
    <row r="351" spans="2:65" s="13" customFormat="1" ht="11.25">
      <c r="B351" s="156"/>
      <c r="D351" s="150" t="s">
        <v>156</v>
      </c>
      <c r="E351" s="157" t="s">
        <v>1</v>
      </c>
      <c r="F351" s="158" t="s">
        <v>584</v>
      </c>
      <c r="H351" s="159">
        <v>189.48</v>
      </c>
      <c r="I351" s="160"/>
      <c r="L351" s="156"/>
      <c r="M351" s="161"/>
      <c r="T351" s="162"/>
      <c r="AT351" s="157" t="s">
        <v>156</v>
      </c>
      <c r="AU351" s="157" t="s">
        <v>87</v>
      </c>
      <c r="AV351" s="13" t="s">
        <v>87</v>
      </c>
      <c r="AW351" s="13" t="s">
        <v>33</v>
      </c>
      <c r="AX351" s="13" t="s">
        <v>85</v>
      </c>
      <c r="AY351" s="157" t="s">
        <v>143</v>
      </c>
    </row>
    <row r="352" spans="2:65" s="1" customFormat="1" ht="24.2" customHeight="1">
      <c r="B352" s="32"/>
      <c r="C352" s="136" t="s">
        <v>617</v>
      </c>
      <c r="D352" s="136" t="s">
        <v>149</v>
      </c>
      <c r="E352" s="137" t="s">
        <v>618</v>
      </c>
      <c r="F352" s="138" t="s">
        <v>619</v>
      </c>
      <c r="G352" s="139" t="s">
        <v>258</v>
      </c>
      <c r="H352" s="140">
        <v>79.3</v>
      </c>
      <c r="I352" s="141"/>
      <c r="J352" s="142">
        <f>ROUND(I352*H352,2)</f>
        <v>0</v>
      </c>
      <c r="K352" s="138" t="s">
        <v>153</v>
      </c>
      <c r="L352" s="32"/>
      <c r="M352" s="143" t="s">
        <v>1</v>
      </c>
      <c r="N352" s="144" t="s">
        <v>42</v>
      </c>
      <c r="P352" s="145">
        <f>O352*H352</f>
        <v>0</v>
      </c>
      <c r="Q352" s="145">
        <v>0.34499999999999997</v>
      </c>
      <c r="R352" s="145">
        <f>Q352*H352</f>
        <v>27.358499999999996</v>
      </c>
      <c r="S352" s="145">
        <v>0</v>
      </c>
      <c r="T352" s="146">
        <f>S352*H352</f>
        <v>0</v>
      </c>
      <c r="AR352" s="147" t="s">
        <v>142</v>
      </c>
      <c r="AT352" s="147" t="s">
        <v>149</v>
      </c>
      <c r="AU352" s="147" t="s">
        <v>87</v>
      </c>
      <c r="AY352" s="17" t="s">
        <v>143</v>
      </c>
      <c r="BE352" s="148">
        <f>IF(N352="základní",J352,0)</f>
        <v>0</v>
      </c>
      <c r="BF352" s="148">
        <f>IF(N352="snížená",J352,0)</f>
        <v>0</v>
      </c>
      <c r="BG352" s="148">
        <f>IF(N352="zákl. přenesená",J352,0)</f>
        <v>0</v>
      </c>
      <c r="BH352" s="148">
        <f>IF(N352="sníž. přenesená",J352,0)</f>
        <v>0</v>
      </c>
      <c r="BI352" s="148">
        <f>IF(N352="nulová",J352,0)</f>
        <v>0</v>
      </c>
      <c r="BJ352" s="17" t="s">
        <v>85</v>
      </c>
      <c r="BK352" s="148">
        <f>ROUND(I352*H352,2)</f>
        <v>0</v>
      </c>
      <c r="BL352" s="17" t="s">
        <v>142</v>
      </c>
      <c r="BM352" s="147" t="s">
        <v>620</v>
      </c>
    </row>
    <row r="353" spans="2:65" s="13" customFormat="1" ht="11.25">
      <c r="B353" s="156"/>
      <c r="D353" s="150" t="s">
        <v>156</v>
      </c>
      <c r="E353" s="157" t="s">
        <v>1</v>
      </c>
      <c r="F353" s="158" t="s">
        <v>621</v>
      </c>
      <c r="H353" s="159">
        <v>79.3</v>
      </c>
      <c r="I353" s="160"/>
      <c r="L353" s="156"/>
      <c r="M353" s="161"/>
      <c r="T353" s="162"/>
      <c r="AT353" s="157" t="s">
        <v>156</v>
      </c>
      <c r="AU353" s="157" t="s">
        <v>87</v>
      </c>
      <c r="AV353" s="13" t="s">
        <v>87</v>
      </c>
      <c r="AW353" s="13" t="s">
        <v>33</v>
      </c>
      <c r="AX353" s="13" t="s">
        <v>85</v>
      </c>
      <c r="AY353" s="157" t="s">
        <v>143</v>
      </c>
    </row>
    <row r="354" spans="2:65" s="1" customFormat="1" ht="24.2" customHeight="1">
      <c r="B354" s="32"/>
      <c r="C354" s="136" t="s">
        <v>622</v>
      </c>
      <c r="D354" s="136" t="s">
        <v>149</v>
      </c>
      <c r="E354" s="137" t="s">
        <v>623</v>
      </c>
      <c r="F354" s="138" t="s">
        <v>624</v>
      </c>
      <c r="G354" s="139" t="s">
        <v>258</v>
      </c>
      <c r="H354" s="140">
        <v>79.3</v>
      </c>
      <c r="I354" s="141"/>
      <c r="J354" s="142">
        <f>ROUND(I354*H354,2)</f>
        <v>0</v>
      </c>
      <c r="K354" s="138" t="s">
        <v>153</v>
      </c>
      <c r="L354" s="32"/>
      <c r="M354" s="143" t="s">
        <v>1</v>
      </c>
      <c r="N354" s="144" t="s">
        <v>42</v>
      </c>
      <c r="P354" s="145">
        <f>O354*H354</f>
        <v>0</v>
      </c>
      <c r="Q354" s="145">
        <v>0.46</v>
      </c>
      <c r="R354" s="145">
        <f>Q354*H354</f>
        <v>36.478000000000002</v>
      </c>
      <c r="S354" s="145">
        <v>0</v>
      </c>
      <c r="T354" s="146">
        <f>S354*H354</f>
        <v>0</v>
      </c>
      <c r="AR354" s="147" t="s">
        <v>142</v>
      </c>
      <c r="AT354" s="147" t="s">
        <v>149</v>
      </c>
      <c r="AU354" s="147" t="s">
        <v>87</v>
      </c>
      <c r="AY354" s="17" t="s">
        <v>143</v>
      </c>
      <c r="BE354" s="148">
        <f>IF(N354="základní",J354,0)</f>
        <v>0</v>
      </c>
      <c r="BF354" s="148">
        <f>IF(N354="snížená",J354,0)</f>
        <v>0</v>
      </c>
      <c r="BG354" s="148">
        <f>IF(N354="zákl. přenesená",J354,0)</f>
        <v>0</v>
      </c>
      <c r="BH354" s="148">
        <f>IF(N354="sníž. přenesená",J354,0)</f>
        <v>0</v>
      </c>
      <c r="BI354" s="148">
        <f>IF(N354="nulová",J354,0)</f>
        <v>0</v>
      </c>
      <c r="BJ354" s="17" t="s">
        <v>85</v>
      </c>
      <c r="BK354" s="148">
        <f>ROUND(I354*H354,2)</f>
        <v>0</v>
      </c>
      <c r="BL354" s="17" t="s">
        <v>142</v>
      </c>
      <c r="BM354" s="147" t="s">
        <v>625</v>
      </c>
    </row>
    <row r="355" spans="2:65" s="13" customFormat="1" ht="11.25">
      <c r="B355" s="156"/>
      <c r="D355" s="150" t="s">
        <v>156</v>
      </c>
      <c r="E355" s="157" t="s">
        <v>1</v>
      </c>
      <c r="F355" s="158" t="s">
        <v>626</v>
      </c>
      <c r="H355" s="159">
        <v>79.3</v>
      </c>
      <c r="I355" s="160"/>
      <c r="L355" s="156"/>
      <c r="M355" s="161"/>
      <c r="T355" s="162"/>
      <c r="AT355" s="157" t="s">
        <v>156</v>
      </c>
      <c r="AU355" s="157" t="s">
        <v>87</v>
      </c>
      <c r="AV355" s="13" t="s">
        <v>87</v>
      </c>
      <c r="AW355" s="13" t="s">
        <v>33</v>
      </c>
      <c r="AX355" s="13" t="s">
        <v>85</v>
      </c>
      <c r="AY355" s="157" t="s">
        <v>143</v>
      </c>
    </row>
    <row r="356" spans="2:65" s="1" customFormat="1" ht="24.2" customHeight="1">
      <c r="B356" s="32"/>
      <c r="C356" s="136" t="s">
        <v>627</v>
      </c>
      <c r="D356" s="136" t="s">
        <v>149</v>
      </c>
      <c r="E356" s="137" t="s">
        <v>628</v>
      </c>
      <c r="F356" s="138" t="s">
        <v>629</v>
      </c>
      <c r="G356" s="139" t="s">
        <v>258</v>
      </c>
      <c r="H356" s="140">
        <v>79.3</v>
      </c>
      <c r="I356" s="141"/>
      <c r="J356" s="142">
        <f>ROUND(I356*H356,2)</f>
        <v>0</v>
      </c>
      <c r="K356" s="138" t="s">
        <v>153</v>
      </c>
      <c r="L356" s="32"/>
      <c r="M356" s="143" t="s">
        <v>1</v>
      </c>
      <c r="N356" s="144" t="s">
        <v>42</v>
      </c>
      <c r="P356" s="145">
        <f>O356*H356</f>
        <v>0</v>
      </c>
      <c r="Q356" s="145">
        <v>0.26375999999999999</v>
      </c>
      <c r="R356" s="145">
        <f>Q356*H356</f>
        <v>20.916167999999999</v>
      </c>
      <c r="S356" s="145">
        <v>0</v>
      </c>
      <c r="T356" s="146">
        <f>S356*H356</f>
        <v>0</v>
      </c>
      <c r="AR356" s="147" t="s">
        <v>142</v>
      </c>
      <c r="AT356" s="147" t="s">
        <v>149</v>
      </c>
      <c r="AU356" s="147" t="s">
        <v>87</v>
      </c>
      <c r="AY356" s="17" t="s">
        <v>143</v>
      </c>
      <c r="BE356" s="148">
        <f>IF(N356="základní",J356,0)</f>
        <v>0</v>
      </c>
      <c r="BF356" s="148">
        <f>IF(N356="snížená",J356,0)</f>
        <v>0</v>
      </c>
      <c r="BG356" s="148">
        <f>IF(N356="zákl. přenesená",J356,0)</f>
        <v>0</v>
      </c>
      <c r="BH356" s="148">
        <f>IF(N356="sníž. přenesená",J356,0)</f>
        <v>0</v>
      </c>
      <c r="BI356" s="148">
        <f>IF(N356="nulová",J356,0)</f>
        <v>0</v>
      </c>
      <c r="BJ356" s="17" t="s">
        <v>85</v>
      </c>
      <c r="BK356" s="148">
        <f>ROUND(I356*H356,2)</f>
        <v>0</v>
      </c>
      <c r="BL356" s="17" t="s">
        <v>142</v>
      </c>
      <c r="BM356" s="147" t="s">
        <v>630</v>
      </c>
    </row>
    <row r="357" spans="2:65" s="12" customFormat="1" ht="11.25">
      <c r="B357" s="149"/>
      <c r="D357" s="150" t="s">
        <v>156</v>
      </c>
      <c r="E357" s="151" t="s">
        <v>1</v>
      </c>
      <c r="F357" s="152" t="s">
        <v>631</v>
      </c>
      <c r="H357" s="151" t="s">
        <v>1</v>
      </c>
      <c r="I357" s="153"/>
      <c r="L357" s="149"/>
      <c r="M357" s="154"/>
      <c r="T357" s="155"/>
      <c r="AT357" s="151" t="s">
        <v>156</v>
      </c>
      <c r="AU357" s="151" t="s">
        <v>87</v>
      </c>
      <c r="AV357" s="12" t="s">
        <v>85</v>
      </c>
      <c r="AW357" s="12" t="s">
        <v>33</v>
      </c>
      <c r="AX357" s="12" t="s">
        <v>77</v>
      </c>
      <c r="AY357" s="151" t="s">
        <v>143</v>
      </c>
    </row>
    <row r="358" spans="2:65" s="13" customFormat="1" ht="11.25">
      <c r="B358" s="156"/>
      <c r="D358" s="150" t="s">
        <v>156</v>
      </c>
      <c r="E358" s="157" t="s">
        <v>1</v>
      </c>
      <c r="F358" s="158" t="s">
        <v>632</v>
      </c>
      <c r="H358" s="159">
        <v>79.3</v>
      </c>
      <c r="I358" s="160"/>
      <c r="L358" s="156"/>
      <c r="M358" s="161"/>
      <c r="T358" s="162"/>
      <c r="AT358" s="157" t="s">
        <v>156</v>
      </c>
      <c r="AU358" s="157" t="s">
        <v>87</v>
      </c>
      <c r="AV358" s="13" t="s">
        <v>87</v>
      </c>
      <c r="AW358" s="13" t="s">
        <v>33</v>
      </c>
      <c r="AX358" s="13" t="s">
        <v>85</v>
      </c>
      <c r="AY358" s="157" t="s">
        <v>143</v>
      </c>
    </row>
    <row r="359" spans="2:65" s="1" customFormat="1" ht="24.2" customHeight="1">
      <c r="B359" s="32"/>
      <c r="C359" s="136" t="s">
        <v>633</v>
      </c>
      <c r="D359" s="136" t="s">
        <v>149</v>
      </c>
      <c r="E359" s="137" t="s">
        <v>634</v>
      </c>
      <c r="F359" s="138" t="s">
        <v>635</v>
      </c>
      <c r="G359" s="139" t="s">
        <v>258</v>
      </c>
      <c r="H359" s="140">
        <v>46.9</v>
      </c>
      <c r="I359" s="141"/>
      <c r="J359" s="142">
        <f>ROUND(I359*H359,2)</f>
        <v>0</v>
      </c>
      <c r="K359" s="138" t="s">
        <v>153</v>
      </c>
      <c r="L359" s="32"/>
      <c r="M359" s="143" t="s">
        <v>1</v>
      </c>
      <c r="N359" s="144" t="s">
        <v>42</v>
      </c>
      <c r="P359" s="145">
        <f>O359*H359</f>
        <v>0</v>
      </c>
      <c r="Q359" s="145">
        <v>0.12966</v>
      </c>
      <c r="R359" s="145">
        <f>Q359*H359</f>
        <v>6.081054</v>
      </c>
      <c r="S359" s="145">
        <v>0</v>
      </c>
      <c r="T359" s="146">
        <f>S359*H359</f>
        <v>0</v>
      </c>
      <c r="AR359" s="147" t="s">
        <v>142</v>
      </c>
      <c r="AT359" s="147" t="s">
        <v>149</v>
      </c>
      <c r="AU359" s="147" t="s">
        <v>87</v>
      </c>
      <c r="AY359" s="17" t="s">
        <v>143</v>
      </c>
      <c r="BE359" s="148">
        <f>IF(N359="základní",J359,0)</f>
        <v>0</v>
      </c>
      <c r="BF359" s="148">
        <f>IF(N359="snížená",J359,0)</f>
        <v>0</v>
      </c>
      <c r="BG359" s="148">
        <f>IF(N359="zákl. přenesená",J359,0)</f>
        <v>0</v>
      </c>
      <c r="BH359" s="148">
        <f>IF(N359="sníž. přenesená",J359,0)</f>
        <v>0</v>
      </c>
      <c r="BI359" s="148">
        <f>IF(N359="nulová",J359,0)</f>
        <v>0</v>
      </c>
      <c r="BJ359" s="17" t="s">
        <v>85</v>
      </c>
      <c r="BK359" s="148">
        <f>ROUND(I359*H359,2)</f>
        <v>0</v>
      </c>
      <c r="BL359" s="17" t="s">
        <v>142</v>
      </c>
      <c r="BM359" s="147" t="s">
        <v>636</v>
      </c>
    </row>
    <row r="360" spans="2:65" s="12" customFormat="1" ht="11.25">
      <c r="B360" s="149"/>
      <c r="D360" s="150" t="s">
        <v>156</v>
      </c>
      <c r="E360" s="151" t="s">
        <v>1</v>
      </c>
      <c r="F360" s="152" t="s">
        <v>637</v>
      </c>
      <c r="H360" s="151" t="s">
        <v>1</v>
      </c>
      <c r="I360" s="153"/>
      <c r="L360" s="149"/>
      <c r="M360" s="154"/>
      <c r="T360" s="155"/>
      <c r="AT360" s="151" t="s">
        <v>156</v>
      </c>
      <c r="AU360" s="151" t="s">
        <v>87</v>
      </c>
      <c r="AV360" s="12" t="s">
        <v>85</v>
      </c>
      <c r="AW360" s="12" t="s">
        <v>33</v>
      </c>
      <c r="AX360" s="12" t="s">
        <v>77</v>
      </c>
      <c r="AY360" s="151" t="s">
        <v>143</v>
      </c>
    </row>
    <row r="361" spans="2:65" s="13" customFormat="1" ht="11.25">
      <c r="B361" s="156"/>
      <c r="D361" s="150" t="s">
        <v>156</v>
      </c>
      <c r="E361" s="157" t="s">
        <v>1</v>
      </c>
      <c r="F361" s="158" t="s">
        <v>638</v>
      </c>
      <c r="H361" s="159">
        <v>46.9</v>
      </c>
      <c r="I361" s="160"/>
      <c r="L361" s="156"/>
      <c r="M361" s="161"/>
      <c r="T361" s="162"/>
      <c r="AT361" s="157" t="s">
        <v>156</v>
      </c>
      <c r="AU361" s="157" t="s">
        <v>87</v>
      </c>
      <c r="AV361" s="13" t="s">
        <v>87</v>
      </c>
      <c r="AW361" s="13" t="s">
        <v>33</v>
      </c>
      <c r="AX361" s="13" t="s">
        <v>85</v>
      </c>
      <c r="AY361" s="157" t="s">
        <v>143</v>
      </c>
    </row>
    <row r="362" spans="2:65" s="1" customFormat="1" ht="24.2" customHeight="1">
      <c r="B362" s="32"/>
      <c r="C362" s="136" t="s">
        <v>639</v>
      </c>
      <c r="D362" s="136" t="s">
        <v>149</v>
      </c>
      <c r="E362" s="137" t="s">
        <v>634</v>
      </c>
      <c r="F362" s="138" t="s">
        <v>635</v>
      </c>
      <c r="G362" s="139" t="s">
        <v>258</v>
      </c>
      <c r="H362" s="140">
        <v>79.3</v>
      </c>
      <c r="I362" s="141"/>
      <c r="J362" s="142">
        <f>ROUND(I362*H362,2)</f>
        <v>0</v>
      </c>
      <c r="K362" s="138" t="s">
        <v>153</v>
      </c>
      <c r="L362" s="32"/>
      <c r="M362" s="143" t="s">
        <v>1</v>
      </c>
      <c r="N362" s="144" t="s">
        <v>42</v>
      </c>
      <c r="P362" s="145">
        <f>O362*H362</f>
        <v>0</v>
      </c>
      <c r="Q362" s="145">
        <v>0.12966</v>
      </c>
      <c r="R362" s="145">
        <f>Q362*H362</f>
        <v>10.282038</v>
      </c>
      <c r="S362" s="145">
        <v>0</v>
      </c>
      <c r="T362" s="146">
        <f>S362*H362</f>
        <v>0</v>
      </c>
      <c r="AR362" s="147" t="s">
        <v>142</v>
      </c>
      <c r="AT362" s="147" t="s">
        <v>149</v>
      </c>
      <c r="AU362" s="147" t="s">
        <v>87</v>
      </c>
      <c r="AY362" s="17" t="s">
        <v>143</v>
      </c>
      <c r="BE362" s="148">
        <f>IF(N362="základní",J362,0)</f>
        <v>0</v>
      </c>
      <c r="BF362" s="148">
        <f>IF(N362="snížená",J362,0)</f>
        <v>0</v>
      </c>
      <c r="BG362" s="148">
        <f>IF(N362="zákl. přenesená",J362,0)</f>
        <v>0</v>
      </c>
      <c r="BH362" s="148">
        <f>IF(N362="sníž. přenesená",J362,0)</f>
        <v>0</v>
      </c>
      <c r="BI362" s="148">
        <f>IF(N362="nulová",J362,0)</f>
        <v>0</v>
      </c>
      <c r="BJ362" s="17" t="s">
        <v>85</v>
      </c>
      <c r="BK362" s="148">
        <f>ROUND(I362*H362,2)</f>
        <v>0</v>
      </c>
      <c r="BL362" s="17" t="s">
        <v>142</v>
      </c>
      <c r="BM362" s="147" t="s">
        <v>640</v>
      </c>
    </row>
    <row r="363" spans="2:65" s="12" customFormat="1" ht="11.25">
      <c r="B363" s="149"/>
      <c r="D363" s="150" t="s">
        <v>156</v>
      </c>
      <c r="E363" s="151" t="s">
        <v>1</v>
      </c>
      <c r="F363" s="152" t="s">
        <v>641</v>
      </c>
      <c r="H363" s="151" t="s">
        <v>1</v>
      </c>
      <c r="I363" s="153"/>
      <c r="L363" s="149"/>
      <c r="M363" s="154"/>
      <c r="T363" s="155"/>
      <c r="AT363" s="151" t="s">
        <v>156</v>
      </c>
      <c r="AU363" s="151" t="s">
        <v>87</v>
      </c>
      <c r="AV363" s="12" t="s">
        <v>85</v>
      </c>
      <c r="AW363" s="12" t="s">
        <v>33</v>
      </c>
      <c r="AX363" s="12" t="s">
        <v>77</v>
      </c>
      <c r="AY363" s="151" t="s">
        <v>143</v>
      </c>
    </row>
    <row r="364" spans="2:65" s="13" customFormat="1" ht="11.25">
      <c r="B364" s="156"/>
      <c r="D364" s="150" t="s">
        <v>156</v>
      </c>
      <c r="E364" s="157" t="s">
        <v>1</v>
      </c>
      <c r="F364" s="158" t="s">
        <v>632</v>
      </c>
      <c r="H364" s="159">
        <v>79.3</v>
      </c>
      <c r="I364" s="160"/>
      <c r="L364" s="156"/>
      <c r="M364" s="161"/>
      <c r="T364" s="162"/>
      <c r="AT364" s="157" t="s">
        <v>156</v>
      </c>
      <c r="AU364" s="157" t="s">
        <v>87</v>
      </c>
      <c r="AV364" s="13" t="s">
        <v>87</v>
      </c>
      <c r="AW364" s="13" t="s">
        <v>33</v>
      </c>
      <c r="AX364" s="13" t="s">
        <v>85</v>
      </c>
      <c r="AY364" s="157" t="s">
        <v>143</v>
      </c>
    </row>
    <row r="365" spans="2:65" s="1" customFormat="1" ht="24.2" customHeight="1">
      <c r="B365" s="32"/>
      <c r="C365" s="136" t="s">
        <v>642</v>
      </c>
      <c r="D365" s="136" t="s">
        <v>149</v>
      </c>
      <c r="E365" s="137" t="s">
        <v>643</v>
      </c>
      <c r="F365" s="138" t="s">
        <v>644</v>
      </c>
      <c r="G365" s="139" t="s">
        <v>258</v>
      </c>
      <c r="H365" s="140">
        <v>1684.49</v>
      </c>
      <c r="I365" s="141"/>
      <c r="J365" s="142">
        <f>ROUND(I365*H365,2)</f>
        <v>0</v>
      </c>
      <c r="K365" s="138" t="s">
        <v>153</v>
      </c>
      <c r="L365" s="32"/>
      <c r="M365" s="143" t="s">
        <v>1</v>
      </c>
      <c r="N365" s="144" t="s">
        <v>42</v>
      </c>
      <c r="P365" s="145">
        <f>O365*H365</f>
        <v>0</v>
      </c>
      <c r="Q365" s="145">
        <v>0</v>
      </c>
      <c r="R365" s="145">
        <f>Q365*H365</f>
        <v>0</v>
      </c>
      <c r="S365" s="145">
        <v>0</v>
      </c>
      <c r="T365" s="146">
        <f>S365*H365</f>
        <v>0</v>
      </c>
      <c r="AR365" s="147" t="s">
        <v>142</v>
      </c>
      <c r="AT365" s="147" t="s">
        <v>149</v>
      </c>
      <c r="AU365" s="147" t="s">
        <v>87</v>
      </c>
      <c r="AY365" s="17" t="s">
        <v>143</v>
      </c>
      <c r="BE365" s="148">
        <f>IF(N365="základní",J365,0)</f>
        <v>0</v>
      </c>
      <c r="BF365" s="148">
        <f>IF(N365="snížená",J365,0)</f>
        <v>0</v>
      </c>
      <c r="BG365" s="148">
        <f>IF(N365="zákl. přenesená",J365,0)</f>
        <v>0</v>
      </c>
      <c r="BH365" s="148">
        <f>IF(N365="sníž. přenesená",J365,0)</f>
        <v>0</v>
      </c>
      <c r="BI365" s="148">
        <f>IF(N365="nulová",J365,0)</f>
        <v>0</v>
      </c>
      <c r="BJ365" s="17" t="s">
        <v>85</v>
      </c>
      <c r="BK365" s="148">
        <f>ROUND(I365*H365,2)</f>
        <v>0</v>
      </c>
      <c r="BL365" s="17" t="s">
        <v>142</v>
      </c>
      <c r="BM365" s="147" t="s">
        <v>645</v>
      </c>
    </row>
    <row r="366" spans="2:65" s="12" customFormat="1" ht="11.25">
      <c r="B366" s="149"/>
      <c r="D366" s="150" t="s">
        <v>156</v>
      </c>
      <c r="E366" s="151" t="s">
        <v>1</v>
      </c>
      <c r="F366" s="152" t="s">
        <v>646</v>
      </c>
      <c r="H366" s="151" t="s">
        <v>1</v>
      </c>
      <c r="I366" s="153"/>
      <c r="L366" s="149"/>
      <c r="M366" s="154"/>
      <c r="T366" s="155"/>
      <c r="AT366" s="151" t="s">
        <v>156</v>
      </c>
      <c r="AU366" s="151" t="s">
        <v>87</v>
      </c>
      <c r="AV366" s="12" t="s">
        <v>85</v>
      </c>
      <c r="AW366" s="12" t="s">
        <v>33</v>
      </c>
      <c r="AX366" s="12" t="s">
        <v>77</v>
      </c>
      <c r="AY366" s="151" t="s">
        <v>143</v>
      </c>
    </row>
    <row r="367" spans="2:65" s="12" customFormat="1" ht="11.25">
      <c r="B367" s="149"/>
      <c r="D367" s="150" t="s">
        <v>156</v>
      </c>
      <c r="E367" s="151" t="s">
        <v>1</v>
      </c>
      <c r="F367" s="152" t="s">
        <v>647</v>
      </c>
      <c r="H367" s="151" t="s">
        <v>1</v>
      </c>
      <c r="I367" s="153"/>
      <c r="L367" s="149"/>
      <c r="M367" s="154"/>
      <c r="T367" s="155"/>
      <c r="AT367" s="151" t="s">
        <v>156</v>
      </c>
      <c r="AU367" s="151" t="s">
        <v>87</v>
      </c>
      <c r="AV367" s="12" t="s">
        <v>85</v>
      </c>
      <c r="AW367" s="12" t="s">
        <v>33</v>
      </c>
      <c r="AX367" s="12" t="s">
        <v>77</v>
      </c>
      <c r="AY367" s="151" t="s">
        <v>143</v>
      </c>
    </row>
    <row r="368" spans="2:65" s="12" customFormat="1" ht="11.25">
      <c r="B368" s="149"/>
      <c r="D368" s="150" t="s">
        <v>156</v>
      </c>
      <c r="E368" s="151" t="s">
        <v>1</v>
      </c>
      <c r="F368" s="152" t="s">
        <v>648</v>
      </c>
      <c r="H368" s="151" t="s">
        <v>1</v>
      </c>
      <c r="I368" s="153"/>
      <c r="L368" s="149"/>
      <c r="M368" s="154"/>
      <c r="T368" s="155"/>
      <c r="AT368" s="151" t="s">
        <v>156</v>
      </c>
      <c r="AU368" s="151" t="s">
        <v>87</v>
      </c>
      <c r="AV368" s="12" t="s">
        <v>85</v>
      </c>
      <c r="AW368" s="12" t="s">
        <v>33</v>
      </c>
      <c r="AX368" s="12" t="s">
        <v>77</v>
      </c>
      <c r="AY368" s="151" t="s">
        <v>143</v>
      </c>
    </row>
    <row r="369" spans="2:65" s="13" customFormat="1" ht="11.25">
      <c r="B369" s="156"/>
      <c r="D369" s="150" t="s">
        <v>156</v>
      </c>
      <c r="E369" s="157" t="s">
        <v>1</v>
      </c>
      <c r="F369" s="158" t="s">
        <v>649</v>
      </c>
      <c r="H369" s="159">
        <v>1684.49</v>
      </c>
      <c r="I369" s="160"/>
      <c r="L369" s="156"/>
      <c r="M369" s="161"/>
      <c r="T369" s="162"/>
      <c r="AT369" s="157" t="s">
        <v>156</v>
      </c>
      <c r="AU369" s="157" t="s">
        <v>87</v>
      </c>
      <c r="AV369" s="13" t="s">
        <v>87</v>
      </c>
      <c r="AW369" s="13" t="s">
        <v>33</v>
      </c>
      <c r="AX369" s="13" t="s">
        <v>85</v>
      </c>
      <c r="AY369" s="157" t="s">
        <v>143</v>
      </c>
    </row>
    <row r="370" spans="2:65" s="1" customFormat="1" ht="37.9" customHeight="1">
      <c r="B370" s="32"/>
      <c r="C370" s="136" t="s">
        <v>650</v>
      </c>
      <c r="D370" s="136" t="s">
        <v>149</v>
      </c>
      <c r="E370" s="137" t="s">
        <v>651</v>
      </c>
      <c r="F370" s="138" t="s">
        <v>652</v>
      </c>
      <c r="G370" s="139" t="s">
        <v>258</v>
      </c>
      <c r="H370" s="140">
        <v>1684.49</v>
      </c>
      <c r="I370" s="141"/>
      <c r="J370" s="142">
        <f>ROUND(I370*H370,2)</f>
        <v>0</v>
      </c>
      <c r="K370" s="138" t="s">
        <v>153</v>
      </c>
      <c r="L370" s="32"/>
      <c r="M370" s="143" t="s">
        <v>1</v>
      </c>
      <c r="N370" s="144" t="s">
        <v>42</v>
      </c>
      <c r="P370" s="145">
        <f>O370*H370</f>
        <v>0</v>
      </c>
      <c r="Q370" s="145">
        <v>0</v>
      </c>
      <c r="R370" s="145">
        <f>Q370*H370</f>
        <v>0</v>
      </c>
      <c r="S370" s="145">
        <v>0</v>
      </c>
      <c r="T370" s="146">
        <f>S370*H370</f>
        <v>0</v>
      </c>
      <c r="AR370" s="147" t="s">
        <v>142</v>
      </c>
      <c r="AT370" s="147" t="s">
        <v>149</v>
      </c>
      <c r="AU370" s="147" t="s">
        <v>87</v>
      </c>
      <c r="AY370" s="17" t="s">
        <v>143</v>
      </c>
      <c r="BE370" s="148">
        <f>IF(N370="základní",J370,0)</f>
        <v>0</v>
      </c>
      <c r="BF370" s="148">
        <f>IF(N370="snížená",J370,0)</f>
        <v>0</v>
      </c>
      <c r="BG370" s="148">
        <f>IF(N370="zákl. přenesená",J370,0)</f>
        <v>0</v>
      </c>
      <c r="BH370" s="148">
        <f>IF(N370="sníž. přenesená",J370,0)</f>
        <v>0</v>
      </c>
      <c r="BI370" s="148">
        <f>IF(N370="nulová",J370,0)</f>
        <v>0</v>
      </c>
      <c r="BJ370" s="17" t="s">
        <v>85</v>
      </c>
      <c r="BK370" s="148">
        <f>ROUND(I370*H370,2)</f>
        <v>0</v>
      </c>
      <c r="BL370" s="17" t="s">
        <v>142</v>
      </c>
      <c r="BM370" s="147" t="s">
        <v>653</v>
      </c>
    </row>
    <row r="371" spans="2:65" s="12" customFormat="1" ht="11.25">
      <c r="B371" s="149"/>
      <c r="D371" s="150" t="s">
        <v>156</v>
      </c>
      <c r="E371" s="151" t="s">
        <v>1</v>
      </c>
      <c r="F371" s="152" t="s">
        <v>654</v>
      </c>
      <c r="H371" s="151" t="s">
        <v>1</v>
      </c>
      <c r="I371" s="153"/>
      <c r="L371" s="149"/>
      <c r="M371" s="154"/>
      <c r="T371" s="155"/>
      <c r="AT371" s="151" t="s">
        <v>156</v>
      </c>
      <c r="AU371" s="151" t="s">
        <v>87</v>
      </c>
      <c r="AV371" s="12" t="s">
        <v>85</v>
      </c>
      <c r="AW371" s="12" t="s">
        <v>33</v>
      </c>
      <c r="AX371" s="12" t="s">
        <v>77</v>
      </c>
      <c r="AY371" s="151" t="s">
        <v>143</v>
      </c>
    </row>
    <row r="372" spans="2:65" s="12" customFormat="1" ht="11.25">
      <c r="B372" s="149"/>
      <c r="D372" s="150" t="s">
        <v>156</v>
      </c>
      <c r="E372" s="151" t="s">
        <v>1</v>
      </c>
      <c r="F372" s="152" t="s">
        <v>655</v>
      </c>
      <c r="H372" s="151" t="s">
        <v>1</v>
      </c>
      <c r="I372" s="153"/>
      <c r="L372" s="149"/>
      <c r="M372" s="154"/>
      <c r="T372" s="155"/>
      <c r="AT372" s="151" t="s">
        <v>156</v>
      </c>
      <c r="AU372" s="151" t="s">
        <v>87</v>
      </c>
      <c r="AV372" s="12" t="s">
        <v>85</v>
      </c>
      <c r="AW372" s="12" t="s">
        <v>33</v>
      </c>
      <c r="AX372" s="12" t="s">
        <v>77</v>
      </c>
      <c r="AY372" s="151" t="s">
        <v>143</v>
      </c>
    </row>
    <row r="373" spans="2:65" s="13" customFormat="1" ht="11.25">
      <c r="B373" s="156"/>
      <c r="D373" s="150" t="s">
        <v>156</v>
      </c>
      <c r="E373" s="157" t="s">
        <v>1</v>
      </c>
      <c r="F373" s="158" t="s">
        <v>649</v>
      </c>
      <c r="H373" s="159">
        <v>1684.49</v>
      </c>
      <c r="I373" s="160"/>
      <c r="L373" s="156"/>
      <c r="M373" s="161"/>
      <c r="T373" s="162"/>
      <c r="AT373" s="157" t="s">
        <v>156</v>
      </c>
      <c r="AU373" s="157" t="s">
        <v>87</v>
      </c>
      <c r="AV373" s="13" t="s">
        <v>87</v>
      </c>
      <c r="AW373" s="13" t="s">
        <v>33</v>
      </c>
      <c r="AX373" s="13" t="s">
        <v>85</v>
      </c>
      <c r="AY373" s="157" t="s">
        <v>143</v>
      </c>
    </row>
    <row r="374" spans="2:65" s="1" customFormat="1" ht="16.5" customHeight="1">
      <c r="B374" s="32"/>
      <c r="C374" s="173" t="s">
        <v>656</v>
      </c>
      <c r="D374" s="173" t="s">
        <v>413</v>
      </c>
      <c r="E374" s="174" t="s">
        <v>657</v>
      </c>
      <c r="F374" s="175" t="s">
        <v>658</v>
      </c>
      <c r="G374" s="176" t="s">
        <v>397</v>
      </c>
      <c r="H374" s="177">
        <v>37.058999999999997</v>
      </c>
      <c r="I374" s="178"/>
      <c r="J374" s="179">
        <f>ROUND(I374*H374,2)</f>
        <v>0</v>
      </c>
      <c r="K374" s="175" t="s">
        <v>153</v>
      </c>
      <c r="L374" s="180"/>
      <c r="M374" s="181" t="s">
        <v>1</v>
      </c>
      <c r="N374" s="182" t="s">
        <v>42</v>
      </c>
      <c r="P374" s="145">
        <f>O374*H374</f>
        <v>0</v>
      </c>
      <c r="Q374" s="145">
        <v>1</v>
      </c>
      <c r="R374" s="145">
        <f>Q374*H374</f>
        <v>37.058999999999997</v>
      </c>
      <c r="S374" s="145">
        <v>0</v>
      </c>
      <c r="T374" s="146">
        <f>S374*H374</f>
        <v>0</v>
      </c>
      <c r="AR374" s="147" t="s">
        <v>194</v>
      </c>
      <c r="AT374" s="147" t="s">
        <v>413</v>
      </c>
      <c r="AU374" s="147" t="s">
        <v>87</v>
      </c>
      <c r="AY374" s="17" t="s">
        <v>143</v>
      </c>
      <c r="BE374" s="148">
        <f>IF(N374="základní",J374,0)</f>
        <v>0</v>
      </c>
      <c r="BF374" s="148">
        <f>IF(N374="snížená",J374,0)</f>
        <v>0</v>
      </c>
      <c r="BG374" s="148">
        <f>IF(N374="zákl. přenesená",J374,0)</f>
        <v>0</v>
      </c>
      <c r="BH374" s="148">
        <f>IF(N374="sníž. přenesená",J374,0)</f>
        <v>0</v>
      </c>
      <c r="BI374" s="148">
        <f>IF(N374="nulová",J374,0)</f>
        <v>0</v>
      </c>
      <c r="BJ374" s="17" t="s">
        <v>85</v>
      </c>
      <c r="BK374" s="148">
        <f>ROUND(I374*H374,2)</f>
        <v>0</v>
      </c>
      <c r="BL374" s="17" t="s">
        <v>142</v>
      </c>
      <c r="BM374" s="147" t="s">
        <v>659</v>
      </c>
    </row>
    <row r="375" spans="2:65" s="13" customFormat="1" ht="11.25">
      <c r="B375" s="156"/>
      <c r="D375" s="150" t="s">
        <v>156</v>
      </c>
      <c r="E375" s="157" t="s">
        <v>1</v>
      </c>
      <c r="F375" s="158" t="s">
        <v>660</v>
      </c>
      <c r="H375" s="159">
        <v>37.058999999999997</v>
      </c>
      <c r="I375" s="160"/>
      <c r="L375" s="156"/>
      <c r="M375" s="161"/>
      <c r="T375" s="162"/>
      <c r="AT375" s="157" t="s">
        <v>156</v>
      </c>
      <c r="AU375" s="157" t="s">
        <v>87</v>
      </c>
      <c r="AV375" s="13" t="s">
        <v>87</v>
      </c>
      <c r="AW375" s="13" t="s">
        <v>33</v>
      </c>
      <c r="AX375" s="13" t="s">
        <v>85</v>
      </c>
      <c r="AY375" s="157" t="s">
        <v>143</v>
      </c>
    </row>
    <row r="376" spans="2:65" s="1" customFormat="1" ht="16.5" customHeight="1">
      <c r="B376" s="32"/>
      <c r="C376" s="173" t="s">
        <v>661</v>
      </c>
      <c r="D376" s="173" t="s">
        <v>413</v>
      </c>
      <c r="E376" s="174" t="s">
        <v>662</v>
      </c>
      <c r="F376" s="175" t="s">
        <v>663</v>
      </c>
      <c r="G376" s="176" t="s">
        <v>397</v>
      </c>
      <c r="H376" s="177">
        <v>29.646999999999998</v>
      </c>
      <c r="I376" s="178"/>
      <c r="J376" s="179">
        <f>ROUND(I376*H376,2)</f>
        <v>0</v>
      </c>
      <c r="K376" s="175" t="s">
        <v>153</v>
      </c>
      <c r="L376" s="180"/>
      <c r="M376" s="181" t="s">
        <v>1</v>
      </c>
      <c r="N376" s="182" t="s">
        <v>42</v>
      </c>
      <c r="P376" s="145">
        <f>O376*H376</f>
        <v>0</v>
      </c>
      <c r="Q376" s="145">
        <v>1</v>
      </c>
      <c r="R376" s="145">
        <f>Q376*H376</f>
        <v>29.646999999999998</v>
      </c>
      <c r="S376" s="145">
        <v>0</v>
      </c>
      <c r="T376" s="146">
        <f>S376*H376</f>
        <v>0</v>
      </c>
      <c r="AR376" s="147" t="s">
        <v>194</v>
      </c>
      <c r="AT376" s="147" t="s">
        <v>413</v>
      </c>
      <c r="AU376" s="147" t="s">
        <v>87</v>
      </c>
      <c r="AY376" s="17" t="s">
        <v>143</v>
      </c>
      <c r="BE376" s="148">
        <f>IF(N376="základní",J376,0)</f>
        <v>0</v>
      </c>
      <c r="BF376" s="148">
        <f>IF(N376="snížená",J376,0)</f>
        <v>0</v>
      </c>
      <c r="BG376" s="148">
        <f>IF(N376="zákl. přenesená",J376,0)</f>
        <v>0</v>
      </c>
      <c r="BH376" s="148">
        <f>IF(N376="sníž. přenesená",J376,0)</f>
        <v>0</v>
      </c>
      <c r="BI376" s="148">
        <f>IF(N376="nulová",J376,0)</f>
        <v>0</v>
      </c>
      <c r="BJ376" s="17" t="s">
        <v>85</v>
      </c>
      <c r="BK376" s="148">
        <f>ROUND(I376*H376,2)</f>
        <v>0</v>
      </c>
      <c r="BL376" s="17" t="s">
        <v>142</v>
      </c>
      <c r="BM376" s="147" t="s">
        <v>664</v>
      </c>
    </row>
    <row r="377" spans="2:65" s="13" customFormat="1" ht="11.25">
      <c r="B377" s="156"/>
      <c r="D377" s="150" t="s">
        <v>156</v>
      </c>
      <c r="E377" s="157" t="s">
        <v>1</v>
      </c>
      <c r="F377" s="158" t="s">
        <v>665</v>
      </c>
      <c r="H377" s="159">
        <v>29.646999999999998</v>
      </c>
      <c r="I377" s="160"/>
      <c r="L377" s="156"/>
      <c r="M377" s="161"/>
      <c r="T377" s="162"/>
      <c r="AT377" s="157" t="s">
        <v>156</v>
      </c>
      <c r="AU377" s="157" t="s">
        <v>87</v>
      </c>
      <c r="AV377" s="13" t="s">
        <v>87</v>
      </c>
      <c r="AW377" s="13" t="s">
        <v>33</v>
      </c>
      <c r="AX377" s="13" t="s">
        <v>85</v>
      </c>
      <c r="AY377" s="157" t="s">
        <v>143</v>
      </c>
    </row>
    <row r="378" spans="2:65" s="1" customFormat="1" ht="16.5" customHeight="1">
      <c r="B378" s="32"/>
      <c r="C378" s="173" t="s">
        <v>666</v>
      </c>
      <c r="D378" s="173" t="s">
        <v>413</v>
      </c>
      <c r="E378" s="174" t="s">
        <v>667</v>
      </c>
      <c r="F378" s="175" t="s">
        <v>668</v>
      </c>
      <c r="G378" s="176" t="s">
        <v>397</v>
      </c>
      <c r="H378" s="177">
        <v>33.69</v>
      </c>
      <c r="I378" s="178"/>
      <c r="J378" s="179">
        <f>ROUND(I378*H378,2)</f>
        <v>0</v>
      </c>
      <c r="K378" s="175" t="s">
        <v>669</v>
      </c>
      <c r="L378" s="180"/>
      <c r="M378" s="181" t="s">
        <v>1</v>
      </c>
      <c r="N378" s="182" t="s">
        <v>42</v>
      </c>
      <c r="P378" s="145">
        <f>O378*H378</f>
        <v>0</v>
      </c>
      <c r="Q378" s="145">
        <v>1</v>
      </c>
      <c r="R378" s="145">
        <f>Q378*H378</f>
        <v>33.69</v>
      </c>
      <c r="S378" s="145">
        <v>0</v>
      </c>
      <c r="T378" s="146">
        <f>S378*H378</f>
        <v>0</v>
      </c>
      <c r="AR378" s="147" t="s">
        <v>194</v>
      </c>
      <c r="AT378" s="147" t="s">
        <v>413</v>
      </c>
      <c r="AU378" s="147" t="s">
        <v>87</v>
      </c>
      <c r="AY378" s="17" t="s">
        <v>143</v>
      </c>
      <c r="BE378" s="148">
        <f>IF(N378="základní",J378,0)</f>
        <v>0</v>
      </c>
      <c r="BF378" s="148">
        <f>IF(N378="snížená",J378,0)</f>
        <v>0</v>
      </c>
      <c r="BG378" s="148">
        <f>IF(N378="zákl. přenesená",J378,0)</f>
        <v>0</v>
      </c>
      <c r="BH378" s="148">
        <f>IF(N378="sníž. přenesená",J378,0)</f>
        <v>0</v>
      </c>
      <c r="BI378" s="148">
        <f>IF(N378="nulová",J378,0)</f>
        <v>0</v>
      </c>
      <c r="BJ378" s="17" t="s">
        <v>85</v>
      </c>
      <c r="BK378" s="148">
        <f>ROUND(I378*H378,2)</f>
        <v>0</v>
      </c>
      <c r="BL378" s="17" t="s">
        <v>142</v>
      </c>
      <c r="BM378" s="147" t="s">
        <v>670</v>
      </c>
    </row>
    <row r="379" spans="2:65" s="13" customFormat="1" ht="11.25">
      <c r="B379" s="156"/>
      <c r="D379" s="150" t="s">
        <v>156</v>
      </c>
      <c r="E379" s="157" t="s">
        <v>1</v>
      </c>
      <c r="F379" s="158" t="s">
        <v>671</v>
      </c>
      <c r="H379" s="159">
        <v>33.69</v>
      </c>
      <c r="I379" s="160"/>
      <c r="L379" s="156"/>
      <c r="M379" s="161"/>
      <c r="T379" s="162"/>
      <c r="AT379" s="157" t="s">
        <v>156</v>
      </c>
      <c r="AU379" s="157" t="s">
        <v>87</v>
      </c>
      <c r="AV379" s="13" t="s">
        <v>87</v>
      </c>
      <c r="AW379" s="13" t="s">
        <v>33</v>
      </c>
      <c r="AX379" s="13" t="s">
        <v>85</v>
      </c>
      <c r="AY379" s="157" t="s">
        <v>143</v>
      </c>
    </row>
    <row r="380" spans="2:65" s="1" customFormat="1" ht="16.5" customHeight="1">
      <c r="B380" s="32"/>
      <c r="C380" s="136" t="s">
        <v>672</v>
      </c>
      <c r="D380" s="136" t="s">
        <v>149</v>
      </c>
      <c r="E380" s="137" t="s">
        <v>673</v>
      </c>
      <c r="F380" s="138" t="s">
        <v>674</v>
      </c>
      <c r="G380" s="139" t="s">
        <v>258</v>
      </c>
      <c r="H380" s="140">
        <v>534.89</v>
      </c>
      <c r="I380" s="141"/>
      <c r="J380" s="142">
        <f>ROUND(I380*H380,2)</f>
        <v>0</v>
      </c>
      <c r="K380" s="138" t="s">
        <v>153</v>
      </c>
      <c r="L380" s="32"/>
      <c r="M380" s="143" t="s">
        <v>1</v>
      </c>
      <c r="N380" s="144" t="s">
        <v>42</v>
      </c>
      <c r="P380" s="145">
        <f>O380*H380</f>
        <v>0</v>
      </c>
      <c r="Q380" s="145">
        <v>0</v>
      </c>
      <c r="R380" s="145">
        <f>Q380*H380</f>
        <v>0</v>
      </c>
      <c r="S380" s="145">
        <v>0</v>
      </c>
      <c r="T380" s="146">
        <f>S380*H380</f>
        <v>0</v>
      </c>
      <c r="AR380" s="147" t="s">
        <v>142</v>
      </c>
      <c r="AT380" s="147" t="s">
        <v>149</v>
      </c>
      <c r="AU380" s="147" t="s">
        <v>87</v>
      </c>
      <c r="AY380" s="17" t="s">
        <v>143</v>
      </c>
      <c r="BE380" s="148">
        <f>IF(N380="základní",J380,0)</f>
        <v>0</v>
      </c>
      <c r="BF380" s="148">
        <f>IF(N380="snížená",J380,0)</f>
        <v>0</v>
      </c>
      <c r="BG380" s="148">
        <f>IF(N380="zákl. přenesená",J380,0)</f>
        <v>0</v>
      </c>
      <c r="BH380" s="148">
        <f>IF(N380="sníž. přenesená",J380,0)</f>
        <v>0</v>
      </c>
      <c r="BI380" s="148">
        <f>IF(N380="nulová",J380,0)</f>
        <v>0</v>
      </c>
      <c r="BJ380" s="17" t="s">
        <v>85</v>
      </c>
      <c r="BK380" s="148">
        <f>ROUND(I380*H380,2)</f>
        <v>0</v>
      </c>
      <c r="BL380" s="17" t="s">
        <v>142</v>
      </c>
      <c r="BM380" s="147" t="s">
        <v>675</v>
      </c>
    </row>
    <row r="381" spans="2:65" s="12" customFormat="1" ht="11.25">
      <c r="B381" s="149"/>
      <c r="D381" s="150" t="s">
        <v>156</v>
      </c>
      <c r="E381" s="151" t="s">
        <v>1</v>
      </c>
      <c r="F381" s="152" t="s">
        <v>676</v>
      </c>
      <c r="H381" s="151" t="s">
        <v>1</v>
      </c>
      <c r="I381" s="153"/>
      <c r="L381" s="149"/>
      <c r="M381" s="154"/>
      <c r="T381" s="155"/>
      <c r="AT381" s="151" t="s">
        <v>156</v>
      </c>
      <c r="AU381" s="151" t="s">
        <v>87</v>
      </c>
      <c r="AV381" s="12" t="s">
        <v>85</v>
      </c>
      <c r="AW381" s="12" t="s">
        <v>33</v>
      </c>
      <c r="AX381" s="12" t="s">
        <v>77</v>
      </c>
      <c r="AY381" s="151" t="s">
        <v>143</v>
      </c>
    </row>
    <row r="382" spans="2:65" s="13" customFormat="1" ht="11.25">
      <c r="B382" s="156"/>
      <c r="D382" s="150" t="s">
        <v>156</v>
      </c>
      <c r="E382" s="157" t="s">
        <v>1</v>
      </c>
      <c r="F382" s="158" t="s">
        <v>598</v>
      </c>
      <c r="H382" s="159">
        <v>62.24</v>
      </c>
      <c r="I382" s="160"/>
      <c r="L382" s="156"/>
      <c r="M382" s="161"/>
      <c r="T382" s="162"/>
      <c r="AT382" s="157" t="s">
        <v>156</v>
      </c>
      <c r="AU382" s="157" t="s">
        <v>87</v>
      </c>
      <c r="AV382" s="13" t="s">
        <v>87</v>
      </c>
      <c r="AW382" s="13" t="s">
        <v>33</v>
      </c>
      <c r="AX382" s="13" t="s">
        <v>77</v>
      </c>
      <c r="AY382" s="157" t="s">
        <v>143</v>
      </c>
    </row>
    <row r="383" spans="2:65" s="13" customFormat="1" ht="11.25">
      <c r="B383" s="156"/>
      <c r="D383" s="150" t="s">
        <v>156</v>
      </c>
      <c r="E383" s="157" t="s">
        <v>1</v>
      </c>
      <c r="F383" s="158" t="s">
        <v>677</v>
      </c>
      <c r="H383" s="159">
        <v>395.05</v>
      </c>
      <c r="I383" s="160"/>
      <c r="L383" s="156"/>
      <c r="M383" s="161"/>
      <c r="T383" s="162"/>
      <c r="AT383" s="157" t="s">
        <v>156</v>
      </c>
      <c r="AU383" s="157" t="s">
        <v>87</v>
      </c>
      <c r="AV383" s="13" t="s">
        <v>87</v>
      </c>
      <c r="AW383" s="13" t="s">
        <v>33</v>
      </c>
      <c r="AX383" s="13" t="s">
        <v>77</v>
      </c>
      <c r="AY383" s="157" t="s">
        <v>143</v>
      </c>
    </row>
    <row r="384" spans="2:65" s="13" customFormat="1" ht="11.25">
      <c r="B384" s="156"/>
      <c r="D384" s="150" t="s">
        <v>156</v>
      </c>
      <c r="E384" s="157" t="s">
        <v>1</v>
      </c>
      <c r="F384" s="158" t="s">
        <v>600</v>
      </c>
      <c r="H384" s="159">
        <v>27</v>
      </c>
      <c r="I384" s="160"/>
      <c r="L384" s="156"/>
      <c r="M384" s="161"/>
      <c r="T384" s="162"/>
      <c r="AT384" s="157" t="s">
        <v>156</v>
      </c>
      <c r="AU384" s="157" t="s">
        <v>87</v>
      </c>
      <c r="AV384" s="13" t="s">
        <v>87</v>
      </c>
      <c r="AW384" s="13" t="s">
        <v>33</v>
      </c>
      <c r="AX384" s="13" t="s">
        <v>77</v>
      </c>
      <c r="AY384" s="157" t="s">
        <v>143</v>
      </c>
    </row>
    <row r="385" spans="2:65" s="13" customFormat="1" ht="11.25">
      <c r="B385" s="156"/>
      <c r="D385" s="150" t="s">
        <v>156</v>
      </c>
      <c r="E385" s="157" t="s">
        <v>1</v>
      </c>
      <c r="F385" s="158" t="s">
        <v>601</v>
      </c>
      <c r="H385" s="159">
        <v>50.6</v>
      </c>
      <c r="I385" s="160"/>
      <c r="L385" s="156"/>
      <c r="M385" s="161"/>
      <c r="T385" s="162"/>
      <c r="AT385" s="157" t="s">
        <v>156</v>
      </c>
      <c r="AU385" s="157" t="s">
        <v>87</v>
      </c>
      <c r="AV385" s="13" t="s">
        <v>87</v>
      </c>
      <c r="AW385" s="13" t="s">
        <v>33</v>
      </c>
      <c r="AX385" s="13" t="s">
        <v>77</v>
      </c>
      <c r="AY385" s="157" t="s">
        <v>143</v>
      </c>
    </row>
    <row r="386" spans="2:65" s="14" customFormat="1" ht="11.25">
      <c r="B386" s="166"/>
      <c r="D386" s="150" t="s">
        <v>156</v>
      </c>
      <c r="E386" s="167" t="s">
        <v>1</v>
      </c>
      <c r="F386" s="168" t="s">
        <v>293</v>
      </c>
      <c r="H386" s="169">
        <v>534.89</v>
      </c>
      <c r="I386" s="170"/>
      <c r="L386" s="166"/>
      <c r="M386" s="171"/>
      <c r="T386" s="172"/>
      <c r="AT386" s="167" t="s">
        <v>156</v>
      </c>
      <c r="AU386" s="167" t="s">
        <v>87</v>
      </c>
      <c r="AV386" s="14" t="s">
        <v>142</v>
      </c>
      <c r="AW386" s="14" t="s">
        <v>33</v>
      </c>
      <c r="AX386" s="14" t="s">
        <v>85</v>
      </c>
      <c r="AY386" s="167" t="s">
        <v>143</v>
      </c>
    </row>
    <row r="387" spans="2:65" s="1" customFormat="1" ht="21.75" customHeight="1">
      <c r="B387" s="32"/>
      <c r="C387" s="136" t="s">
        <v>678</v>
      </c>
      <c r="D387" s="136" t="s">
        <v>149</v>
      </c>
      <c r="E387" s="137" t="s">
        <v>679</v>
      </c>
      <c r="F387" s="138" t="s">
        <v>680</v>
      </c>
      <c r="G387" s="139" t="s">
        <v>258</v>
      </c>
      <c r="H387" s="140">
        <v>170.58</v>
      </c>
      <c r="I387" s="141"/>
      <c r="J387" s="142">
        <f>ROUND(I387*H387,2)</f>
        <v>0</v>
      </c>
      <c r="K387" s="138" t="s">
        <v>153</v>
      </c>
      <c r="L387" s="32"/>
      <c r="M387" s="143" t="s">
        <v>1</v>
      </c>
      <c r="N387" s="144" t="s">
        <v>42</v>
      </c>
      <c r="P387" s="145">
        <f>O387*H387</f>
        <v>0</v>
      </c>
      <c r="Q387" s="145">
        <v>0.23</v>
      </c>
      <c r="R387" s="145">
        <f>Q387*H387</f>
        <v>39.233400000000003</v>
      </c>
      <c r="S387" s="145">
        <v>0</v>
      </c>
      <c r="T387" s="146">
        <f>S387*H387</f>
        <v>0</v>
      </c>
      <c r="AR387" s="147" t="s">
        <v>142</v>
      </c>
      <c r="AT387" s="147" t="s">
        <v>149</v>
      </c>
      <c r="AU387" s="147" t="s">
        <v>87</v>
      </c>
      <c r="AY387" s="17" t="s">
        <v>143</v>
      </c>
      <c r="BE387" s="148">
        <f>IF(N387="základní",J387,0)</f>
        <v>0</v>
      </c>
      <c r="BF387" s="148">
        <f>IF(N387="snížená",J387,0)</f>
        <v>0</v>
      </c>
      <c r="BG387" s="148">
        <f>IF(N387="zákl. přenesená",J387,0)</f>
        <v>0</v>
      </c>
      <c r="BH387" s="148">
        <f>IF(N387="sníž. přenesená",J387,0)</f>
        <v>0</v>
      </c>
      <c r="BI387" s="148">
        <f>IF(N387="nulová",J387,0)</f>
        <v>0</v>
      </c>
      <c r="BJ387" s="17" t="s">
        <v>85</v>
      </c>
      <c r="BK387" s="148">
        <f>ROUND(I387*H387,2)</f>
        <v>0</v>
      </c>
      <c r="BL387" s="17" t="s">
        <v>142</v>
      </c>
      <c r="BM387" s="147" t="s">
        <v>681</v>
      </c>
    </row>
    <row r="388" spans="2:65" s="13" customFormat="1" ht="11.25">
      <c r="B388" s="156"/>
      <c r="D388" s="150" t="s">
        <v>156</v>
      </c>
      <c r="E388" s="157" t="s">
        <v>1</v>
      </c>
      <c r="F388" s="158" t="s">
        <v>682</v>
      </c>
      <c r="H388" s="159">
        <v>170.58</v>
      </c>
      <c r="I388" s="160"/>
      <c r="L388" s="156"/>
      <c r="M388" s="161"/>
      <c r="T388" s="162"/>
      <c r="AT388" s="157" t="s">
        <v>156</v>
      </c>
      <c r="AU388" s="157" t="s">
        <v>87</v>
      </c>
      <c r="AV388" s="13" t="s">
        <v>87</v>
      </c>
      <c r="AW388" s="13" t="s">
        <v>33</v>
      </c>
      <c r="AX388" s="13" t="s">
        <v>85</v>
      </c>
      <c r="AY388" s="157" t="s">
        <v>143</v>
      </c>
    </row>
    <row r="389" spans="2:65" s="1" customFormat="1" ht="16.5" customHeight="1">
      <c r="B389" s="32"/>
      <c r="C389" s="136" t="s">
        <v>683</v>
      </c>
      <c r="D389" s="136" t="s">
        <v>149</v>
      </c>
      <c r="E389" s="137" t="s">
        <v>684</v>
      </c>
      <c r="F389" s="138" t="s">
        <v>685</v>
      </c>
      <c r="G389" s="139" t="s">
        <v>258</v>
      </c>
      <c r="H389" s="140">
        <v>189.48</v>
      </c>
      <c r="I389" s="141"/>
      <c r="J389" s="142">
        <f>ROUND(I389*H389,2)</f>
        <v>0</v>
      </c>
      <c r="K389" s="138" t="s">
        <v>153</v>
      </c>
      <c r="L389" s="32"/>
      <c r="M389" s="143" t="s">
        <v>1</v>
      </c>
      <c r="N389" s="144" t="s">
        <v>42</v>
      </c>
      <c r="P389" s="145">
        <f>O389*H389</f>
        <v>0</v>
      </c>
      <c r="Q389" s="145">
        <v>0</v>
      </c>
      <c r="R389" s="145">
        <f>Q389*H389</f>
        <v>0</v>
      </c>
      <c r="S389" s="145">
        <v>0</v>
      </c>
      <c r="T389" s="146">
        <f>S389*H389</f>
        <v>0</v>
      </c>
      <c r="AR389" s="147" t="s">
        <v>142</v>
      </c>
      <c r="AT389" s="147" t="s">
        <v>149</v>
      </c>
      <c r="AU389" s="147" t="s">
        <v>87</v>
      </c>
      <c r="AY389" s="17" t="s">
        <v>143</v>
      </c>
      <c r="BE389" s="148">
        <f>IF(N389="základní",J389,0)</f>
        <v>0</v>
      </c>
      <c r="BF389" s="148">
        <f>IF(N389="snížená",J389,0)</f>
        <v>0</v>
      </c>
      <c r="BG389" s="148">
        <f>IF(N389="zákl. přenesená",J389,0)</f>
        <v>0</v>
      </c>
      <c r="BH389" s="148">
        <f>IF(N389="sníž. přenesená",J389,0)</f>
        <v>0</v>
      </c>
      <c r="BI389" s="148">
        <f>IF(N389="nulová",J389,0)</f>
        <v>0</v>
      </c>
      <c r="BJ389" s="17" t="s">
        <v>85</v>
      </c>
      <c r="BK389" s="148">
        <f>ROUND(I389*H389,2)</f>
        <v>0</v>
      </c>
      <c r="BL389" s="17" t="s">
        <v>142</v>
      </c>
      <c r="BM389" s="147" t="s">
        <v>686</v>
      </c>
    </row>
    <row r="390" spans="2:65" s="12" customFormat="1" ht="11.25">
      <c r="B390" s="149"/>
      <c r="D390" s="150" t="s">
        <v>156</v>
      </c>
      <c r="E390" s="151" t="s">
        <v>1</v>
      </c>
      <c r="F390" s="152" t="s">
        <v>687</v>
      </c>
      <c r="H390" s="151" t="s">
        <v>1</v>
      </c>
      <c r="I390" s="153"/>
      <c r="L390" s="149"/>
      <c r="M390" s="154"/>
      <c r="T390" s="155"/>
      <c r="AT390" s="151" t="s">
        <v>156</v>
      </c>
      <c r="AU390" s="151" t="s">
        <v>87</v>
      </c>
      <c r="AV390" s="12" t="s">
        <v>85</v>
      </c>
      <c r="AW390" s="12" t="s">
        <v>33</v>
      </c>
      <c r="AX390" s="12" t="s">
        <v>77</v>
      </c>
      <c r="AY390" s="151" t="s">
        <v>143</v>
      </c>
    </row>
    <row r="391" spans="2:65" s="13" customFormat="1" ht="11.25">
      <c r="B391" s="156"/>
      <c r="D391" s="150" t="s">
        <v>156</v>
      </c>
      <c r="E391" s="157" t="s">
        <v>1</v>
      </c>
      <c r="F391" s="158" t="s">
        <v>584</v>
      </c>
      <c r="H391" s="159">
        <v>189.48</v>
      </c>
      <c r="I391" s="160"/>
      <c r="L391" s="156"/>
      <c r="M391" s="161"/>
      <c r="T391" s="162"/>
      <c r="AT391" s="157" t="s">
        <v>156</v>
      </c>
      <c r="AU391" s="157" t="s">
        <v>87</v>
      </c>
      <c r="AV391" s="13" t="s">
        <v>87</v>
      </c>
      <c r="AW391" s="13" t="s">
        <v>33</v>
      </c>
      <c r="AX391" s="13" t="s">
        <v>85</v>
      </c>
      <c r="AY391" s="157" t="s">
        <v>143</v>
      </c>
    </row>
    <row r="392" spans="2:65" s="1" customFormat="1" ht="16.5" customHeight="1">
      <c r="B392" s="32"/>
      <c r="C392" s="136" t="s">
        <v>688</v>
      </c>
      <c r="D392" s="136" t="s">
        <v>149</v>
      </c>
      <c r="E392" s="137" t="s">
        <v>689</v>
      </c>
      <c r="F392" s="138" t="s">
        <v>690</v>
      </c>
      <c r="G392" s="139" t="s">
        <v>258</v>
      </c>
      <c r="H392" s="140">
        <v>302.94</v>
      </c>
      <c r="I392" s="141"/>
      <c r="J392" s="142">
        <f>ROUND(I392*H392,2)</f>
        <v>0</v>
      </c>
      <c r="K392" s="138" t="s">
        <v>153</v>
      </c>
      <c r="L392" s="32"/>
      <c r="M392" s="143" t="s">
        <v>1</v>
      </c>
      <c r="N392" s="144" t="s">
        <v>42</v>
      </c>
      <c r="P392" s="145">
        <f>O392*H392</f>
        <v>0</v>
      </c>
      <c r="Q392" s="145">
        <v>0</v>
      </c>
      <c r="R392" s="145">
        <f>Q392*H392</f>
        <v>0</v>
      </c>
      <c r="S392" s="145">
        <v>0</v>
      </c>
      <c r="T392" s="146">
        <f>S392*H392</f>
        <v>0</v>
      </c>
      <c r="AR392" s="147" t="s">
        <v>142</v>
      </c>
      <c r="AT392" s="147" t="s">
        <v>149</v>
      </c>
      <c r="AU392" s="147" t="s">
        <v>87</v>
      </c>
      <c r="AY392" s="17" t="s">
        <v>143</v>
      </c>
      <c r="BE392" s="148">
        <f>IF(N392="základní",J392,0)</f>
        <v>0</v>
      </c>
      <c r="BF392" s="148">
        <f>IF(N392="snížená",J392,0)</f>
        <v>0</v>
      </c>
      <c r="BG392" s="148">
        <f>IF(N392="zákl. přenesená",J392,0)</f>
        <v>0</v>
      </c>
      <c r="BH392" s="148">
        <f>IF(N392="sníž. přenesená",J392,0)</f>
        <v>0</v>
      </c>
      <c r="BI392" s="148">
        <f>IF(N392="nulová",J392,0)</f>
        <v>0</v>
      </c>
      <c r="BJ392" s="17" t="s">
        <v>85</v>
      </c>
      <c r="BK392" s="148">
        <f>ROUND(I392*H392,2)</f>
        <v>0</v>
      </c>
      <c r="BL392" s="17" t="s">
        <v>142</v>
      </c>
      <c r="BM392" s="147" t="s">
        <v>691</v>
      </c>
    </row>
    <row r="393" spans="2:65" s="12" customFormat="1" ht="11.25">
      <c r="B393" s="149"/>
      <c r="D393" s="150" t="s">
        <v>156</v>
      </c>
      <c r="E393" s="151" t="s">
        <v>1</v>
      </c>
      <c r="F393" s="152" t="s">
        <v>692</v>
      </c>
      <c r="H393" s="151" t="s">
        <v>1</v>
      </c>
      <c r="I393" s="153"/>
      <c r="L393" s="149"/>
      <c r="M393" s="154"/>
      <c r="T393" s="155"/>
      <c r="AT393" s="151" t="s">
        <v>156</v>
      </c>
      <c r="AU393" s="151" t="s">
        <v>87</v>
      </c>
      <c r="AV393" s="12" t="s">
        <v>85</v>
      </c>
      <c r="AW393" s="12" t="s">
        <v>33</v>
      </c>
      <c r="AX393" s="12" t="s">
        <v>77</v>
      </c>
      <c r="AY393" s="151" t="s">
        <v>143</v>
      </c>
    </row>
    <row r="394" spans="2:65" s="13" customFormat="1" ht="11.25">
      <c r="B394" s="156"/>
      <c r="D394" s="150" t="s">
        <v>156</v>
      </c>
      <c r="E394" s="157" t="s">
        <v>1</v>
      </c>
      <c r="F394" s="158" t="s">
        <v>693</v>
      </c>
      <c r="H394" s="159">
        <v>302.94</v>
      </c>
      <c r="I394" s="160"/>
      <c r="L394" s="156"/>
      <c r="M394" s="161"/>
      <c r="T394" s="162"/>
      <c r="AT394" s="157" t="s">
        <v>156</v>
      </c>
      <c r="AU394" s="157" t="s">
        <v>87</v>
      </c>
      <c r="AV394" s="13" t="s">
        <v>87</v>
      </c>
      <c r="AW394" s="13" t="s">
        <v>33</v>
      </c>
      <c r="AX394" s="13" t="s">
        <v>85</v>
      </c>
      <c r="AY394" s="157" t="s">
        <v>143</v>
      </c>
    </row>
    <row r="395" spans="2:65" s="1" customFormat="1" ht="16.5" customHeight="1">
      <c r="B395" s="32"/>
      <c r="C395" s="136" t="s">
        <v>694</v>
      </c>
      <c r="D395" s="136" t="s">
        <v>149</v>
      </c>
      <c r="E395" s="137" t="s">
        <v>695</v>
      </c>
      <c r="F395" s="138" t="s">
        <v>696</v>
      </c>
      <c r="G395" s="139" t="s">
        <v>258</v>
      </c>
      <c r="H395" s="140">
        <v>2009.09</v>
      </c>
      <c r="I395" s="141"/>
      <c r="J395" s="142">
        <f>ROUND(I395*H395,2)</f>
        <v>0</v>
      </c>
      <c r="K395" s="138" t="s">
        <v>153</v>
      </c>
      <c r="L395" s="32"/>
      <c r="M395" s="143" t="s">
        <v>1</v>
      </c>
      <c r="N395" s="144" t="s">
        <v>42</v>
      </c>
      <c r="P395" s="145">
        <f>O395*H395</f>
        <v>0</v>
      </c>
      <c r="Q395" s="145">
        <v>0</v>
      </c>
      <c r="R395" s="145">
        <f>Q395*H395</f>
        <v>0</v>
      </c>
      <c r="S395" s="145">
        <v>0</v>
      </c>
      <c r="T395" s="146">
        <f>S395*H395</f>
        <v>0</v>
      </c>
      <c r="AR395" s="147" t="s">
        <v>142</v>
      </c>
      <c r="AT395" s="147" t="s">
        <v>149</v>
      </c>
      <c r="AU395" s="147" t="s">
        <v>87</v>
      </c>
      <c r="AY395" s="17" t="s">
        <v>143</v>
      </c>
      <c r="BE395" s="148">
        <f>IF(N395="základní",J395,0)</f>
        <v>0</v>
      </c>
      <c r="BF395" s="148">
        <f>IF(N395="snížená",J395,0)</f>
        <v>0</v>
      </c>
      <c r="BG395" s="148">
        <f>IF(N395="zákl. přenesená",J395,0)</f>
        <v>0</v>
      </c>
      <c r="BH395" s="148">
        <f>IF(N395="sníž. přenesená",J395,0)</f>
        <v>0</v>
      </c>
      <c r="BI395" s="148">
        <f>IF(N395="nulová",J395,0)</f>
        <v>0</v>
      </c>
      <c r="BJ395" s="17" t="s">
        <v>85</v>
      </c>
      <c r="BK395" s="148">
        <f>ROUND(I395*H395,2)</f>
        <v>0</v>
      </c>
      <c r="BL395" s="17" t="s">
        <v>142</v>
      </c>
      <c r="BM395" s="147" t="s">
        <v>697</v>
      </c>
    </row>
    <row r="396" spans="2:65" s="12" customFormat="1" ht="11.25">
      <c r="B396" s="149"/>
      <c r="D396" s="150" t="s">
        <v>156</v>
      </c>
      <c r="E396" s="151" t="s">
        <v>1</v>
      </c>
      <c r="F396" s="152" t="s">
        <v>698</v>
      </c>
      <c r="H396" s="151" t="s">
        <v>1</v>
      </c>
      <c r="I396" s="153"/>
      <c r="L396" s="149"/>
      <c r="M396" s="154"/>
      <c r="T396" s="155"/>
      <c r="AT396" s="151" t="s">
        <v>156</v>
      </c>
      <c r="AU396" s="151" t="s">
        <v>87</v>
      </c>
      <c r="AV396" s="12" t="s">
        <v>85</v>
      </c>
      <c r="AW396" s="12" t="s">
        <v>33</v>
      </c>
      <c r="AX396" s="12" t="s">
        <v>77</v>
      </c>
      <c r="AY396" s="151" t="s">
        <v>143</v>
      </c>
    </row>
    <row r="397" spans="2:65" s="13" customFormat="1" ht="11.25">
      <c r="B397" s="156"/>
      <c r="D397" s="150" t="s">
        <v>156</v>
      </c>
      <c r="E397" s="157" t="s">
        <v>1</v>
      </c>
      <c r="F397" s="158" t="s">
        <v>699</v>
      </c>
      <c r="H397" s="159">
        <v>1684.49</v>
      </c>
      <c r="I397" s="160"/>
      <c r="L397" s="156"/>
      <c r="M397" s="161"/>
      <c r="T397" s="162"/>
      <c r="AT397" s="157" t="s">
        <v>156</v>
      </c>
      <c r="AU397" s="157" t="s">
        <v>87</v>
      </c>
      <c r="AV397" s="13" t="s">
        <v>87</v>
      </c>
      <c r="AW397" s="13" t="s">
        <v>33</v>
      </c>
      <c r="AX397" s="13" t="s">
        <v>77</v>
      </c>
      <c r="AY397" s="157" t="s">
        <v>143</v>
      </c>
    </row>
    <row r="398" spans="2:65" s="13" customFormat="1" ht="11.25">
      <c r="B398" s="156"/>
      <c r="D398" s="150" t="s">
        <v>156</v>
      </c>
      <c r="E398" s="157" t="s">
        <v>1</v>
      </c>
      <c r="F398" s="158" t="s">
        <v>700</v>
      </c>
      <c r="H398" s="159">
        <v>79.3</v>
      </c>
      <c r="I398" s="160"/>
      <c r="L398" s="156"/>
      <c r="M398" s="161"/>
      <c r="T398" s="162"/>
      <c r="AT398" s="157" t="s">
        <v>156</v>
      </c>
      <c r="AU398" s="157" t="s">
        <v>87</v>
      </c>
      <c r="AV398" s="13" t="s">
        <v>87</v>
      </c>
      <c r="AW398" s="13" t="s">
        <v>33</v>
      </c>
      <c r="AX398" s="13" t="s">
        <v>77</v>
      </c>
      <c r="AY398" s="157" t="s">
        <v>143</v>
      </c>
    </row>
    <row r="399" spans="2:65" s="13" customFormat="1" ht="11.25">
      <c r="B399" s="156"/>
      <c r="D399" s="150" t="s">
        <v>156</v>
      </c>
      <c r="E399" s="157" t="s">
        <v>1</v>
      </c>
      <c r="F399" s="158" t="s">
        <v>701</v>
      </c>
      <c r="H399" s="159">
        <v>245.3</v>
      </c>
      <c r="I399" s="160"/>
      <c r="L399" s="156"/>
      <c r="M399" s="161"/>
      <c r="T399" s="162"/>
      <c r="AT399" s="157" t="s">
        <v>156</v>
      </c>
      <c r="AU399" s="157" t="s">
        <v>87</v>
      </c>
      <c r="AV399" s="13" t="s">
        <v>87</v>
      </c>
      <c r="AW399" s="13" t="s">
        <v>33</v>
      </c>
      <c r="AX399" s="13" t="s">
        <v>77</v>
      </c>
      <c r="AY399" s="157" t="s">
        <v>143</v>
      </c>
    </row>
    <row r="400" spans="2:65" s="14" customFormat="1" ht="11.25">
      <c r="B400" s="166"/>
      <c r="D400" s="150" t="s">
        <v>156</v>
      </c>
      <c r="E400" s="167" t="s">
        <v>1</v>
      </c>
      <c r="F400" s="168" t="s">
        <v>293</v>
      </c>
      <c r="H400" s="169">
        <v>2009.09</v>
      </c>
      <c r="I400" s="170"/>
      <c r="L400" s="166"/>
      <c r="M400" s="171"/>
      <c r="T400" s="172"/>
      <c r="AT400" s="167" t="s">
        <v>156</v>
      </c>
      <c r="AU400" s="167" t="s">
        <v>87</v>
      </c>
      <c r="AV400" s="14" t="s">
        <v>142</v>
      </c>
      <c r="AW400" s="14" t="s">
        <v>33</v>
      </c>
      <c r="AX400" s="14" t="s">
        <v>85</v>
      </c>
      <c r="AY400" s="167" t="s">
        <v>143</v>
      </c>
    </row>
    <row r="401" spans="2:65" s="1" customFormat="1" ht="16.5" customHeight="1">
      <c r="B401" s="32"/>
      <c r="C401" s="136" t="s">
        <v>702</v>
      </c>
      <c r="D401" s="136" t="s">
        <v>149</v>
      </c>
      <c r="E401" s="137" t="s">
        <v>695</v>
      </c>
      <c r="F401" s="138" t="s">
        <v>696</v>
      </c>
      <c r="G401" s="139" t="s">
        <v>258</v>
      </c>
      <c r="H401" s="140">
        <v>1763.79</v>
      </c>
      <c r="I401" s="141"/>
      <c r="J401" s="142">
        <f>ROUND(I401*H401,2)</f>
        <v>0</v>
      </c>
      <c r="K401" s="138" t="s">
        <v>153</v>
      </c>
      <c r="L401" s="32"/>
      <c r="M401" s="143" t="s">
        <v>1</v>
      </c>
      <c r="N401" s="144" t="s">
        <v>42</v>
      </c>
      <c r="P401" s="145">
        <f>O401*H401</f>
        <v>0</v>
      </c>
      <c r="Q401" s="145">
        <v>0</v>
      </c>
      <c r="R401" s="145">
        <f>Q401*H401</f>
        <v>0</v>
      </c>
      <c r="S401" s="145">
        <v>0</v>
      </c>
      <c r="T401" s="146">
        <f>S401*H401</f>
        <v>0</v>
      </c>
      <c r="AR401" s="147" t="s">
        <v>142</v>
      </c>
      <c r="AT401" s="147" t="s">
        <v>149</v>
      </c>
      <c r="AU401" s="147" t="s">
        <v>87</v>
      </c>
      <c r="AY401" s="17" t="s">
        <v>143</v>
      </c>
      <c r="BE401" s="148">
        <f>IF(N401="základní",J401,0)</f>
        <v>0</v>
      </c>
      <c r="BF401" s="148">
        <f>IF(N401="snížená",J401,0)</f>
        <v>0</v>
      </c>
      <c r="BG401" s="148">
        <f>IF(N401="zákl. přenesená",J401,0)</f>
        <v>0</v>
      </c>
      <c r="BH401" s="148">
        <f>IF(N401="sníž. přenesená",J401,0)</f>
        <v>0</v>
      </c>
      <c r="BI401" s="148">
        <f>IF(N401="nulová",J401,0)</f>
        <v>0</v>
      </c>
      <c r="BJ401" s="17" t="s">
        <v>85</v>
      </c>
      <c r="BK401" s="148">
        <f>ROUND(I401*H401,2)</f>
        <v>0</v>
      </c>
      <c r="BL401" s="17" t="s">
        <v>142</v>
      </c>
      <c r="BM401" s="147" t="s">
        <v>703</v>
      </c>
    </row>
    <row r="402" spans="2:65" s="12" customFormat="1" ht="11.25">
      <c r="B402" s="149"/>
      <c r="D402" s="150" t="s">
        <v>156</v>
      </c>
      <c r="E402" s="151" t="s">
        <v>1</v>
      </c>
      <c r="F402" s="152" t="s">
        <v>704</v>
      </c>
      <c r="H402" s="151" t="s">
        <v>1</v>
      </c>
      <c r="I402" s="153"/>
      <c r="L402" s="149"/>
      <c r="M402" s="154"/>
      <c r="T402" s="155"/>
      <c r="AT402" s="151" t="s">
        <v>156</v>
      </c>
      <c r="AU402" s="151" t="s">
        <v>87</v>
      </c>
      <c r="AV402" s="12" t="s">
        <v>85</v>
      </c>
      <c r="AW402" s="12" t="s">
        <v>33</v>
      </c>
      <c r="AX402" s="12" t="s">
        <v>77</v>
      </c>
      <c r="AY402" s="151" t="s">
        <v>143</v>
      </c>
    </row>
    <row r="403" spans="2:65" s="13" customFormat="1" ht="11.25">
      <c r="B403" s="156"/>
      <c r="D403" s="150" t="s">
        <v>156</v>
      </c>
      <c r="E403" s="157" t="s">
        <v>1</v>
      </c>
      <c r="F403" s="158" t="s">
        <v>705</v>
      </c>
      <c r="H403" s="159">
        <v>1684.49</v>
      </c>
      <c r="I403" s="160"/>
      <c r="L403" s="156"/>
      <c r="M403" s="161"/>
      <c r="T403" s="162"/>
      <c r="AT403" s="157" t="s">
        <v>156</v>
      </c>
      <c r="AU403" s="157" t="s">
        <v>87</v>
      </c>
      <c r="AV403" s="13" t="s">
        <v>87</v>
      </c>
      <c r="AW403" s="13" t="s">
        <v>33</v>
      </c>
      <c r="AX403" s="13" t="s">
        <v>77</v>
      </c>
      <c r="AY403" s="157" t="s">
        <v>143</v>
      </c>
    </row>
    <row r="404" spans="2:65" s="13" customFormat="1" ht="11.25">
      <c r="B404" s="156"/>
      <c r="D404" s="150" t="s">
        <v>156</v>
      </c>
      <c r="E404" s="157" t="s">
        <v>1</v>
      </c>
      <c r="F404" s="158" t="s">
        <v>706</v>
      </c>
      <c r="H404" s="159">
        <v>79.3</v>
      </c>
      <c r="I404" s="160"/>
      <c r="L404" s="156"/>
      <c r="M404" s="161"/>
      <c r="T404" s="162"/>
      <c r="AT404" s="157" t="s">
        <v>156</v>
      </c>
      <c r="AU404" s="157" t="s">
        <v>87</v>
      </c>
      <c r="AV404" s="13" t="s">
        <v>87</v>
      </c>
      <c r="AW404" s="13" t="s">
        <v>33</v>
      </c>
      <c r="AX404" s="13" t="s">
        <v>77</v>
      </c>
      <c r="AY404" s="157" t="s">
        <v>143</v>
      </c>
    </row>
    <row r="405" spans="2:65" s="14" customFormat="1" ht="11.25">
      <c r="B405" s="166"/>
      <c r="D405" s="150" t="s">
        <v>156</v>
      </c>
      <c r="E405" s="167" t="s">
        <v>1</v>
      </c>
      <c r="F405" s="168" t="s">
        <v>293</v>
      </c>
      <c r="H405" s="169">
        <v>1763.79</v>
      </c>
      <c r="I405" s="170"/>
      <c r="L405" s="166"/>
      <c r="M405" s="171"/>
      <c r="T405" s="172"/>
      <c r="AT405" s="167" t="s">
        <v>156</v>
      </c>
      <c r="AU405" s="167" t="s">
        <v>87</v>
      </c>
      <c r="AV405" s="14" t="s">
        <v>142</v>
      </c>
      <c r="AW405" s="14" t="s">
        <v>33</v>
      </c>
      <c r="AX405" s="14" t="s">
        <v>85</v>
      </c>
      <c r="AY405" s="167" t="s">
        <v>143</v>
      </c>
    </row>
    <row r="406" spans="2:65" s="1" customFormat="1" ht="24.2" customHeight="1">
      <c r="B406" s="32"/>
      <c r="C406" s="136" t="s">
        <v>707</v>
      </c>
      <c r="D406" s="136" t="s">
        <v>149</v>
      </c>
      <c r="E406" s="137" t="s">
        <v>708</v>
      </c>
      <c r="F406" s="138" t="s">
        <v>709</v>
      </c>
      <c r="G406" s="139" t="s">
        <v>258</v>
      </c>
      <c r="H406" s="140">
        <v>1962.19</v>
      </c>
      <c r="I406" s="141"/>
      <c r="J406" s="142">
        <f>ROUND(I406*H406,2)</f>
        <v>0</v>
      </c>
      <c r="K406" s="138" t="s">
        <v>153</v>
      </c>
      <c r="L406" s="32"/>
      <c r="M406" s="143" t="s">
        <v>1</v>
      </c>
      <c r="N406" s="144" t="s">
        <v>42</v>
      </c>
      <c r="P406" s="145">
        <f>O406*H406</f>
        <v>0</v>
      </c>
      <c r="Q406" s="145">
        <v>0</v>
      </c>
      <c r="R406" s="145">
        <f>Q406*H406</f>
        <v>0</v>
      </c>
      <c r="S406" s="145">
        <v>0</v>
      </c>
      <c r="T406" s="146">
        <f>S406*H406</f>
        <v>0</v>
      </c>
      <c r="AR406" s="147" t="s">
        <v>142</v>
      </c>
      <c r="AT406" s="147" t="s">
        <v>149</v>
      </c>
      <c r="AU406" s="147" t="s">
        <v>87</v>
      </c>
      <c r="AY406" s="17" t="s">
        <v>143</v>
      </c>
      <c r="BE406" s="148">
        <f>IF(N406="základní",J406,0)</f>
        <v>0</v>
      </c>
      <c r="BF406" s="148">
        <f>IF(N406="snížená",J406,0)</f>
        <v>0</v>
      </c>
      <c r="BG406" s="148">
        <f>IF(N406="zákl. přenesená",J406,0)</f>
        <v>0</v>
      </c>
      <c r="BH406" s="148">
        <f>IF(N406="sníž. přenesená",J406,0)</f>
        <v>0</v>
      </c>
      <c r="BI406" s="148">
        <f>IF(N406="nulová",J406,0)</f>
        <v>0</v>
      </c>
      <c r="BJ406" s="17" t="s">
        <v>85</v>
      </c>
      <c r="BK406" s="148">
        <f>ROUND(I406*H406,2)</f>
        <v>0</v>
      </c>
      <c r="BL406" s="17" t="s">
        <v>142</v>
      </c>
      <c r="BM406" s="147" t="s">
        <v>710</v>
      </c>
    </row>
    <row r="407" spans="2:65" s="12" customFormat="1" ht="11.25">
      <c r="B407" s="149"/>
      <c r="D407" s="150" t="s">
        <v>156</v>
      </c>
      <c r="E407" s="151" t="s">
        <v>1</v>
      </c>
      <c r="F407" s="152" t="s">
        <v>711</v>
      </c>
      <c r="H407" s="151" t="s">
        <v>1</v>
      </c>
      <c r="I407" s="153"/>
      <c r="L407" s="149"/>
      <c r="M407" s="154"/>
      <c r="T407" s="155"/>
      <c r="AT407" s="151" t="s">
        <v>156</v>
      </c>
      <c r="AU407" s="151" t="s">
        <v>87</v>
      </c>
      <c r="AV407" s="12" t="s">
        <v>85</v>
      </c>
      <c r="AW407" s="12" t="s">
        <v>33</v>
      </c>
      <c r="AX407" s="12" t="s">
        <v>77</v>
      </c>
      <c r="AY407" s="151" t="s">
        <v>143</v>
      </c>
    </row>
    <row r="408" spans="2:65" s="13" customFormat="1" ht="11.25">
      <c r="B408" s="156"/>
      <c r="D408" s="150" t="s">
        <v>156</v>
      </c>
      <c r="E408" s="157" t="s">
        <v>1</v>
      </c>
      <c r="F408" s="158" t="s">
        <v>563</v>
      </c>
      <c r="H408" s="159">
        <v>1684.49</v>
      </c>
      <c r="I408" s="160"/>
      <c r="L408" s="156"/>
      <c r="M408" s="161"/>
      <c r="T408" s="162"/>
      <c r="AT408" s="157" t="s">
        <v>156</v>
      </c>
      <c r="AU408" s="157" t="s">
        <v>87</v>
      </c>
      <c r="AV408" s="13" t="s">
        <v>87</v>
      </c>
      <c r="AW408" s="13" t="s">
        <v>33</v>
      </c>
      <c r="AX408" s="13" t="s">
        <v>77</v>
      </c>
      <c r="AY408" s="157" t="s">
        <v>143</v>
      </c>
    </row>
    <row r="409" spans="2:65" s="13" customFormat="1" ht="11.25">
      <c r="B409" s="156"/>
      <c r="D409" s="150" t="s">
        <v>156</v>
      </c>
      <c r="E409" s="157" t="s">
        <v>1</v>
      </c>
      <c r="F409" s="158" t="s">
        <v>712</v>
      </c>
      <c r="H409" s="159">
        <v>79.3</v>
      </c>
      <c r="I409" s="160"/>
      <c r="L409" s="156"/>
      <c r="M409" s="161"/>
      <c r="T409" s="162"/>
      <c r="AT409" s="157" t="s">
        <v>156</v>
      </c>
      <c r="AU409" s="157" t="s">
        <v>87</v>
      </c>
      <c r="AV409" s="13" t="s">
        <v>87</v>
      </c>
      <c r="AW409" s="13" t="s">
        <v>33</v>
      </c>
      <c r="AX409" s="13" t="s">
        <v>77</v>
      </c>
      <c r="AY409" s="157" t="s">
        <v>143</v>
      </c>
    </row>
    <row r="410" spans="2:65" s="13" customFormat="1" ht="11.25">
      <c r="B410" s="156"/>
      <c r="D410" s="150" t="s">
        <v>156</v>
      </c>
      <c r="E410" s="157" t="s">
        <v>1</v>
      </c>
      <c r="F410" s="158" t="s">
        <v>713</v>
      </c>
      <c r="H410" s="159">
        <v>198.4</v>
      </c>
      <c r="I410" s="160"/>
      <c r="L410" s="156"/>
      <c r="M410" s="161"/>
      <c r="T410" s="162"/>
      <c r="AT410" s="157" t="s">
        <v>156</v>
      </c>
      <c r="AU410" s="157" t="s">
        <v>87</v>
      </c>
      <c r="AV410" s="13" t="s">
        <v>87</v>
      </c>
      <c r="AW410" s="13" t="s">
        <v>33</v>
      </c>
      <c r="AX410" s="13" t="s">
        <v>77</v>
      </c>
      <c r="AY410" s="157" t="s">
        <v>143</v>
      </c>
    </row>
    <row r="411" spans="2:65" s="14" customFormat="1" ht="11.25">
      <c r="B411" s="166"/>
      <c r="D411" s="150" t="s">
        <v>156</v>
      </c>
      <c r="E411" s="167" t="s">
        <v>1</v>
      </c>
      <c r="F411" s="168" t="s">
        <v>293</v>
      </c>
      <c r="H411" s="169">
        <v>1962.19</v>
      </c>
      <c r="I411" s="170"/>
      <c r="L411" s="166"/>
      <c r="M411" s="171"/>
      <c r="T411" s="172"/>
      <c r="AT411" s="167" t="s">
        <v>156</v>
      </c>
      <c r="AU411" s="167" t="s">
        <v>87</v>
      </c>
      <c r="AV411" s="14" t="s">
        <v>142</v>
      </c>
      <c r="AW411" s="14" t="s">
        <v>33</v>
      </c>
      <c r="AX411" s="14" t="s">
        <v>85</v>
      </c>
      <c r="AY411" s="167" t="s">
        <v>143</v>
      </c>
    </row>
    <row r="412" spans="2:65" s="1" customFormat="1" ht="24.2" customHeight="1">
      <c r="B412" s="32"/>
      <c r="C412" s="136" t="s">
        <v>714</v>
      </c>
      <c r="D412" s="136" t="s">
        <v>149</v>
      </c>
      <c r="E412" s="137" t="s">
        <v>715</v>
      </c>
      <c r="F412" s="138" t="s">
        <v>716</v>
      </c>
      <c r="G412" s="139" t="s">
        <v>258</v>
      </c>
      <c r="H412" s="140">
        <v>189.48</v>
      </c>
      <c r="I412" s="141"/>
      <c r="J412" s="142">
        <f>ROUND(I412*H412,2)</f>
        <v>0</v>
      </c>
      <c r="K412" s="138" t="s">
        <v>153</v>
      </c>
      <c r="L412" s="32"/>
      <c r="M412" s="143" t="s">
        <v>1</v>
      </c>
      <c r="N412" s="144" t="s">
        <v>42</v>
      </c>
      <c r="P412" s="145">
        <f>O412*H412</f>
        <v>0</v>
      </c>
      <c r="Q412" s="145">
        <v>0</v>
      </c>
      <c r="R412" s="145">
        <f>Q412*H412</f>
        <v>0</v>
      </c>
      <c r="S412" s="145">
        <v>0</v>
      </c>
      <c r="T412" s="146">
        <f>S412*H412</f>
        <v>0</v>
      </c>
      <c r="AR412" s="147" t="s">
        <v>142</v>
      </c>
      <c r="AT412" s="147" t="s">
        <v>149</v>
      </c>
      <c r="AU412" s="147" t="s">
        <v>87</v>
      </c>
      <c r="AY412" s="17" t="s">
        <v>143</v>
      </c>
      <c r="BE412" s="148">
        <f>IF(N412="základní",J412,0)</f>
        <v>0</v>
      </c>
      <c r="BF412" s="148">
        <f>IF(N412="snížená",J412,0)</f>
        <v>0</v>
      </c>
      <c r="BG412" s="148">
        <f>IF(N412="zákl. přenesená",J412,0)</f>
        <v>0</v>
      </c>
      <c r="BH412" s="148">
        <f>IF(N412="sníž. přenesená",J412,0)</f>
        <v>0</v>
      </c>
      <c r="BI412" s="148">
        <f>IF(N412="nulová",J412,0)</f>
        <v>0</v>
      </c>
      <c r="BJ412" s="17" t="s">
        <v>85</v>
      </c>
      <c r="BK412" s="148">
        <f>ROUND(I412*H412,2)</f>
        <v>0</v>
      </c>
      <c r="BL412" s="17" t="s">
        <v>142</v>
      </c>
      <c r="BM412" s="147" t="s">
        <v>717</v>
      </c>
    </row>
    <row r="413" spans="2:65" s="12" customFormat="1" ht="11.25">
      <c r="B413" s="149"/>
      <c r="D413" s="150" t="s">
        <v>156</v>
      </c>
      <c r="E413" s="151" t="s">
        <v>1</v>
      </c>
      <c r="F413" s="152" t="s">
        <v>718</v>
      </c>
      <c r="H413" s="151" t="s">
        <v>1</v>
      </c>
      <c r="I413" s="153"/>
      <c r="L413" s="149"/>
      <c r="M413" s="154"/>
      <c r="T413" s="155"/>
      <c r="AT413" s="151" t="s">
        <v>156</v>
      </c>
      <c r="AU413" s="151" t="s">
        <v>87</v>
      </c>
      <c r="AV413" s="12" t="s">
        <v>85</v>
      </c>
      <c r="AW413" s="12" t="s">
        <v>33</v>
      </c>
      <c r="AX413" s="12" t="s">
        <v>77</v>
      </c>
      <c r="AY413" s="151" t="s">
        <v>143</v>
      </c>
    </row>
    <row r="414" spans="2:65" s="13" customFormat="1" ht="11.25">
      <c r="B414" s="156"/>
      <c r="D414" s="150" t="s">
        <v>156</v>
      </c>
      <c r="E414" s="157" t="s">
        <v>1</v>
      </c>
      <c r="F414" s="158" t="s">
        <v>584</v>
      </c>
      <c r="H414" s="159">
        <v>189.48</v>
      </c>
      <c r="I414" s="160"/>
      <c r="L414" s="156"/>
      <c r="M414" s="161"/>
      <c r="T414" s="162"/>
      <c r="AT414" s="157" t="s">
        <v>156</v>
      </c>
      <c r="AU414" s="157" t="s">
        <v>87</v>
      </c>
      <c r="AV414" s="13" t="s">
        <v>87</v>
      </c>
      <c r="AW414" s="13" t="s">
        <v>33</v>
      </c>
      <c r="AX414" s="13" t="s">
        <v>85</v>
      </c>
      <c r="AY414" s="157" t="s">
        <v>143</v>
      </c>
    </row>
    <row r="415" spans="2:65" s="1" customFormat="1" ht="24.2" customHeight="1">
      <c r="B415" s="32"/>
      <c r="C415" s="136" t="s">
        <v>719</v>
      </c>
      <c r="D415" s="136" t="s">
        <v>149</v>
      </c>
      <c r="E415" s="137" t="s">
        <v>720</v>
      </c>
      <c r="F415" s="138" t="s">
        <v>721</v>
      </c>
      <c r="G415" s="139" t="s">
        <v>258</v>
      </c>
      <c r="H415" s="140">
        <v>302.94</v>
      </c>
      <c r="I415" s="141"/>
      <c r="J415" s="142">
        <f>ROUND(I415*H415,2)</f>
        <v>0</v>
      </c>
      <c r="K415" s="138" t="s">
        <v>153</v>
      </c>
      <c r="L415" s="32"/>
      <c r="M415" s="143" t="s">
        <v>1</v>
      </c>
      <c r="N415" s="144" t="s">
        <v>42</v>
      </c>
      <c r="P415" s="145">
        <f>O415*H415</f>
        <v>0</v>
      </c>
      <c r="Q415" s="145">
        <v>0</v>
      </c>
      <c r="R415" s="145">
        <f>Q415*H415</f>
        <v>0</v>
      </c>
      <c r="S415" s="145">
        <v>0</v>
      </c>
      <c r="T415" s="146">
        <f>S415*H415</f>
        <v>0</v>
      </c>
      <c r="AR415" s="147" t="s">
        <v>142</v>
      </c>
      <c r="AT415" s="147" t="s">
        <v>149</v>
      </c>
      <c r="AU415" s="147" t="s">
        <v>87</v>
      </c>
      <c r="AY415" s="17" t="s">
        <v>143</v>
      </c>
      <c r="BE415" s="148">
        <f>IF(N415="základní",J415,0)</f>
        <v>0</v>
      </c>
      <c r="BF415" s="148">
        <f>IF(N415="snížená",J415,0)</f>
        <v>0</v>
      </c>
      <c r="BG415" s="148">
        <f>IF(N415="zákl. přenesená",J415,0)</f>
        <v>0</v>
      </c>
      <c r="BH415" s="148">
        <f>IF(N415="sníž. přenesená",J415,0)</f>
        <v>0</v>
      </c>
      <c r="BI415" s="148">
        <f>IF(N415="nulová",J415,0)</f>
        <v>0</v>
      </c>
      <c r="BJ415" s="17" t="s">
        <v>85</v>
      </c>
      <c r="BK415" s="148">
        <f>ROUND(I415*H415,2)</f>
        <v>0</v>
      </c>
      <c r="BL415" s="17" t="s">
        <v>142</v>
      </c>
      <c r="BM415" s="147" t="s">
        <v>722</v>
      </c>
    </row>
    <row r="416" spans="2:65" s="12" customFormat="1" ht="11.25">
      <c r="B416" s="149"/>
      <c r="D416" s="150" t="s">
        <v>156</v>
      </c>
      <c r="E416" s="151" t="s">
        <v>1</v>
      </c>
      <c r="F416" s="152" t="s">
        <v>723</v>
      </c>
      <c r="H416" s="151" t="s">
        <v>1</v>
      </c>
      <c r="I416" s="153"/>
      <c r="L416" s="149"/>
      <c r="M416" s="154"/>
      <c r="T416" s="155"/>
      <c r="AT416" s="151" t="s">
        <v>156</v>
      </c>
      <c r="AU416" s="151" t="s">
        <v>87</v>
      </c>
      <c r="AV416" s="12" t="s">
        <v>85</v>
      </c>
      <c r="AW416" s="12" t="s">
        <v>33</v>
      </c>
      <c r="AX416" s="12" t="s">
        <v>77</v>
      </c>
      <c r="AY416" s="151" t="s">
        <v>143</v>
      </c>
    </row>
    <row r="417" spans="2:65" s="13" customFormat="1" ht="11.25">
      <c r="B417" s="156"/>
      <c r="D417" s="150" t="s">
        <v>156</v>
      </c>
      <c r="E417" s="157" t="s">
        <v>1</v>
      </c>
      <c r="F417" s="158" t="s">
        <v>693</v>
      </c>
      <c r="H417" s="159">
        <v>302.94</v>
      </c>
      <c r="I417" s="160"/>
      <c r="L417" s="156"/>
      <c r="M417" s="161"/>
      <c r="T417" s="162"/>
      <c r="AT417" s="157" t="s">
        <v>156</v>
      </c>
      <c r="AU417" s="157" t="s">
        <v>87</v>
      </c>
      <c r="AV417" s="13" t="s">
        <v>87</v>
      </c>
      <c r="AW417" s="13" t="s">
        <v>33</v>
      </c>
      <c r="AX417" s="13" t="s">
        <v>85</v>
      </c>
      <c r="AY417" s="157" t="s">
        <v>143</v>
      </c>
    </row>
    <row r="418" spans="2:65" s="1" customFormat="1" ht="24.2" customHeight="1">
      <c r="B418" s="32"/>
      <c r="C418" s="136" t="s">
        <v>724</v>
      </c>
      <c r="D418" s="136" t="s">
        <v>149</v>
      </c>
      <c r="E418" s="137" t="s">
        <v>725</v>
      </c>
      <c r="F418" s="138" t="s">
        <v>726</v>
      </c>
      <c r="G418" s="139" t="s">
        <v>258</v>
      </c>
      <c r="H418" s="140">
        <v>1684.49</v>
      </c>
      <c r="I418" s="141"/>
      <c r="J418" s="142">
        <f>ROUND(I418*H418,2)</f>
        <v>0</v>
      </c>
      <c r="K418" s="138" t="s">
        <v>153</v>
      </c>
      <c r="L418" s="32"/>
      <c r="M418" s="143" t="s">
        <v>1</v>
      </c>
      <c r="N418" s="144" t="s">
        <v>42</v>
      </c>
      <c r="P418" s="145">
        <f>O418*H418</f>
        <v>0</v>
      </c>
      <c r="Q418" s="145">
        <v>0</v>
      </c>
      <c r="R418" s="145">
        <f>Q418*H418</f>
        <v>0</v>
      </c>
      <c r="S418" s="145">
        <v>0</v>
      </c>
      <c r="T418" s="146">
        <f>S418*H418</f>
        <v>0</v>
      </c>
      <c r="AR418" s="147" t="s">
        <v>142</v>
      </c>
      <c r="AT418" s="147" t="s">
        <v>149</v>
      </c>
      <c r="AU418" s="147" t="s">
        <v>87</v>
      </c>
      <c r="AY418" s="17" t="s">
        <v>143</v>
      </c>
      <c r="BE418" s="148">
        <f>IF(N418="základní",J418,0)</f>
        <v>0</v>
      </c>
      <c r="BF418" s="148">
        <f>IF(N418="snížená",J418,0)</f>
        <v>0</v>
      </c>
      <c r="BG418" s="148">
        <f>IF(N418="zákl. přenesená",J418,0)</f>
        <v>0</v>
      </c>
      <c r="BH418" s="148">
        <f>IF(N418="sníž. přenesená",J418,0)</f>
        <v>0</v>
      </c>
      <c r="BI418" s="148">
        <f>IF(N418="nulová",J418,0)</f>
        <v>0</v>
      </c>
      <c r="BJ418" s="17" t="s">
        <v>85</v>
      </c>
      <c r="BK418" s="148">
        <f>ROUND(I418*H418,2)</f>
        <v>0</v>
      </c>
      <c r="BL418" s="17" t="s">
        <v>142</v>
      </c>
      <c r="BM418" s="147" t="s">
        <v>727</v>
      </c>
    </row>
    <row r="419" spans="2:65" s="12" customFormat="1" ht="11.25">
      <c r="B419" s="149"/>
      <c r="D419" s="150" t="s">
        <v>156</v>
      </c>
      <c r="E419" s="151" t="s">
        <v>1</v>
      </c>
      <c r="F419" s="152" t="s">
        <v>728</v>
      </c>
      <c r="H419" s="151" t="s">
        <v>1</v>
      </c>
      <c r="I419" s="153"/>
      <c r="L419" s="149"/>
      <c r="M419" s="154"/>
      <c r="T419" s="155"/>
      <c r="AT419" s="151" t="s">
        <v>156</v>
      </c>
      <c r="AU419" s="151" t="s">
        <v>87</v>
      </c>
      <c r="AV419" s="12" t="s">
        <v>85</v>
      </c>
      <c r="AW419" s="12" t="s">
        <v>33</v>
      </c>
      <c r="AX419" s="12" t="s">
        <v>77</v>
      </c>
      <c r="AY419" s="151" t="s">
        <v>143</v>
      </c>
    </row>
    <row r="420" spans="2:65" s="13" customFormat="1" ht="11.25">
      <c r="B420" s="156"/>
      <c r="D420" s="150" t="s">
        <v>156</v>
      </c>
      <c r="E420" s="157" t="s">
        <v>1</v>
      </c>
      <c r="F420" s="158" t="s">
        <v>563</v>
      </c>
      <c r="H420" s="159">
        <v>1684.49</v>
      </c>
      <c r="I420" s="160"/>
      <c r="L420" s="156"/>
      <c r="M420" s="161"/>
      <c r="T420" s="162"/>
      <c r="AT420" s="157" t="s">
        <v>156</v>
      </c>
      <c r="AU420" s="157" t="s">
        <v>87</v>
      </c>
      <c r="AV420" s="13" t="s">
        <v>87</v>
      </c>
      <c r="AW420" s="13" t="s">
        <v>33</v>
      </c>
      <c r="AX420" s="13" t="s">
        <v>85</v>
      </c>
      <c r="AY420" s="157" t="s">
        <v>143</v>
      </c>
    </row>
    <row r="421" spans="2:65" s="1" customFormat="1" ht="33" customHeight="1">
      <c r="B421" s="32"/>
      <c r="C421" s="136" t="s">
        <v>729</v>
      </c>
      <c r="D421" s="136" t="s">
        <v>149</v>
      </c>
      <c r="E421" s="137" t="s">
        <v>730</v>
      </c>
      <c r="F421" s="138" t="s">
        <v>731</v>
      </c>
      <c r="G421" s="139" t="s">
        <v>258</v>
      </c>
      <c r="H421" s="140">
        <v>50.6</v>
      </c>
      <c r="I421" s="141"/>
      <c r="J421" s="142">
        <f>ROUND(I421*H421,2)</f>
        <v>0</v>
      </c>
      <c r="K421" s="138" t="s">
        <v>153</v>
      </c>
      <c r="L421" s="32"/>
      <c r="M421" s="143" t="s">
        <v>1</v>
      </c>
      <c r="N421" s="144" t="s">
        <v>42</v>
      </c>
      <c r="P421" s="145">
        <f>O421*H421</f>
        <v>0</v>
      </c>
      <c r="Q421" s="145">
        <v>0.1837</v>
      </c>
      <c r="R421" s="145">
        <f>Q421*H421</f>
        <v>9.2952200000000005</v>
      </c>
      <c r="S421" s="145">
        <v>0</v>
      </c>
      <c r="T421" s="146">
        <f>S421*H421</f>
        <v>0</v>
      </c>
      <c r="AR421" s="147" t="s">
        <v>142</v>
      </c>
      <c r="AT421" s="147" t="s">
        <v>149</v>
      </c>
      <c r="AU421" s="147" t="s">
        <v>87</v>
      </c>
      <c r="AY421" s="17" t="s">
        <v>143</v>
      </c>
      <c r="BE421" s="148">
        <f>IF(N421="základní",J421,0)</f>
        <v>0</v>
      </c>
      <c r="BF421" s="148">
        <f>IF(N421="snížená",J421,0)</f>
        <v>0</v>
      </c>
      <c r="BG421" s="148">
        <f>IF(N421="zákl. přenesená",J421,0)</f>
        <v>0</v>
      </c>
      <c r="BH421" s="148">
        <f>IF(N421="sníž. přenesená",J421,0)</f>
        <v>0</v>
      </c>
      <c r="BI421" s="148">
        <f>IF(N421="nulová",J421,0)</f>
        <v>0</v>
      </c>
      <c r="BJ421" s="17" t="s">
        <v>85</v>
      </c>
      <c r="BK421" s="148">
        <f>ROUND(I421*H421,2)</f>
        <v>0</v>
      </c>
      <c r="BL421" s="17" t="s">
        <v>142</v>
      </c>
      <c r="BM421" s="147" t="s">
        <v>732</v>
      </c>
    </row>
    <row r="422" spans="2:65" s="13" customFormat="1" ht="11.25">
      <c r="B422" s="156"/>
      <c r="D422" s="150" t="s">
        <v>156</v>
      </c>
      <c r="E422" s="157" t="s">
        <v>1</v>
      </c>
      <c r="F422" s="158" t="s">
        <v>733</v>
      </c>
      <c r="H422" s="159">
        <v>50.6</v>
      </c>
      <c r="I422" s="160"/>
      <c r="L422" s="156"/>
      <c r="M422" s="161"/>
      <c r="T422" s="162"/>
      <c r="AT422" s="157" t="s">
        <v>156</v>
      </c>
      <c r="AU422" s="157" t="s">
        <v>87</v>
      </c>
      <c r="AV422" s="13" t="s">
        <v>87</v>
      </c>
      <c r="AW422" s="13" t="s">
        <v>33</v>
      </c>
      <c r="AX422" s="13" t="s">
        <v>85</v>
      </c>
      <c r="AY422" s="157" t="s">
        <v>143</v>
      </c>
    </row>
    <row r="423" spans="2:65" s="1" customFormat="1" ht="16.5" customHeight="1">
      <c r="B423" s="32"/>
      <c r="C423" s="173" t="s">
        <v>734</v>
      </c>
      <c r="D423" s="173" t="s">
        <v>413</v>
      </c>
      <c r="E423" s="174" t="s">
        <v>735</v>
      </c>
      <c r="F423" s="175" t="s">
        <v>736</v>
      </c>
      <c r="G423" s="176" t="s">
        <v>258</v>
      </c>
      <c r="H423" s="177">
        <v>51.612000000000002</v>
      </c>
      <c r="I423" s="178"/>
      <c r="J423" s="179">
        <f>ROUND(I423*H423,2)</f>
        <v>0</v>
      </c>
      <c r="K423" s="175" t="s">
        <v>153</v>
      </c>
      <c r="L423" s="180"/>
      <c r="M423" s="181" t="s">
        <v>1</v>
      </c>
      <c r="N423" s="182" t="s">
        <v>42</v>
      </c>
      <c r="P423" s="145">
        <f>O423*H423</f>
        <v>0</v>
      </c>
      <c r="Q423" s="145">
        <v>0.222</v>
      </c>
      <c r="R423" s="145">
        <f>Q423*H423</f>
        <v>11.457864000000001</v>
      </c>
      <c r="S423" s="145">
        <v>0</v>
      </c>
      <c r="T423" s="146">
        <f>S423*H423</f>
        <v>0</v>
      </c>
      <c r="AR423" s="147" t="s">
        <v>194</v>
      </c>
      <c r="AT423" s="147" t="s">
        <v>413</v>
      </c>
      <c r="AU423" s="147" t="s">
        <v>87</v>
      </c>
      <c r="AY423" s="17" t="s">
        <v>143</v>
      </c>
      <c r="BE423" s="148">
        <f>IF(N423="základní",J423,0)</f>
        <v>0</v>
      </c>
      <c r="BF423" s="148">
        <f>IF(N423="snížená",J423,0)</f>
        <v>0</v>
      </c>
      <c r="BG423" s="148">
        <f>IF(N423="zákl. přenesená",J423,0)</f>
        <v>0</v>
      </c>
      <c r="BH423" s="148">
        <f>IF(N423="sníž. přenesená",J423,0)</f>
        <v>0</v>
      </c>
      <c r="BI423" s="148">
        <f>IF(N423="nulová",J423,0)</f>
        <v>0</v>
      </c>
      <c r="BJ423" s="17" t="s">
        <v>85</v>
      </c>
      <c r="BK423" s="148">
        <f>ROUND(I423*H423,2)</f>
        <v>0</v>
      </c>
      <c r="BL423" s="17" t="s">
        <v>142</v>
      </c>
      <c r="BM423" s="147" t="s">
        <v>737</v>
      </c>
    </row>
    <row r="424" spans="2:65" s="13" customFormat="1" ht="11.25">
      <c r="B424" s="156"/>
      <c r="D424" s="150" t="s">
        <v>156</v>
      </c>
      <c r="E424" s="157" t="s">
        <v>1</v>
      </c>
      <c r="F424" s="158" t="s">
        <v>738</v>
      </c>
      <c r="H424" s="159">
        <v>50.6</v>
      </c>
      <c r="I424" s="160"/>
      <c r="L424" s="156"/>
      <c r="M424" s="161"/>
      <c r="T424" s="162"/>
      <c r="AT424" s="157" t="s">
        <v>156</v>
      </c>
      <c r="AU424" s="157" t="s">
        <v>87</v>
      </c>
      <c r="AV424" s="13" t="s">
        <v>87</v>
      </c>
      <c r="AW424" s="13" t="s">
        <v>33</v>
      </c>
      <c r="AX424" s="13" t="s">
        <v>85</v>
      </c>
      <c r="AY424" s="157" t="s">
        <v>143</v>
      </c>
    </row>
    <row r="425" spans="2:65" s="12" customFormat="1" ht="11.25">
      <c r="B425" s="149"/>
      <c r="D425" s="150" t="s">
        <v>156</v>
      </c>
      <c r="E425" s="151" t="s">
        <v>1</v>
      </c>
      <c r="F425" s="152" t="s">
        <v>739</v>
      </c>
      <c r="H425" s="151" t="s">
        <v>1</v>
      </c>
      <c r="I425" s="153"/>
      <c r="L425" s="149"/>
      <c r="M425" s="154"/>
      <c r="T425" s="155"/>
      <c r="AT425" s="151" t="s">
        <v>156</v>
      </c>
      <c r="AU425" s="151" t="s">
        <v>87</v>
      </c>
      <c r="AV425" s="12" t="s">
        <v>85</v>
      </c>
      <c r="AW425" s="12" t="s">
        <v>33</v>
      </c>
      <c r="AX425" s="12" t="s">
        <v>77</v>
      </c>
      <c r="AY425" s="151" t="s">
        <v>143</v>
      </c>
    </row>
    <row r="426" spans="2:65" s="13" customFormat="1" ht="11.25">
      <c r="B426" s="156"/>
      <c r="D426" s="150" t="s">
        <v>156</v>
      </c>
      <c r="F426" s="158" t="s">
        <v>740</v>
      </c>
      <c r="H426" s="159">
        <v>51.612000000000002</v>
      </c>
      <c r="I426" s="160"/>
      <c r="L426" s="156"/>
      <c r="M426" s="161"/>
      <c r="T426" s="162"/>
      <c r="AT426" s="157" t="s">
        <v>156</v>
      </c>
      <c r="AU426" s="157" t="s">
        <v>87</v>
      </c>
      <c r="AV426" s="13" t="s">
        <v>87</v>
      </c>
      <c r="AW426" s="13" t="s">
        <v>4</v>
      </c>
      <c r="AX426" s="13" t="s">
        <v>85</v>
      </c>
      <c r="AY426" s="157" t="s">
        <v>143</v>
      </c>
    </row>
    <row r="427" spans="2:65" s="1" customFormat="1" ht="37.9" customHeight="1">
      <c r="B427" s="32"/>
      <c r="C427" s="136" t="s">
        <v>741</v>
      </c>
      <c r="D427" s="136" t="s">
        <v>149</v>
      </c>
      <c r="E427" s="137" t="s">
        <v>742</v>
      </c>
      <c r="F427" s="138" t="s">
        <v>743</v>
      </c>
      <c r="G427" s="139" t="s">
        <v>258</v>
      </c>
      <c r="H427" s="140">
        <v>17.12</v>
      </c>
      <c r="I427" s="141"/>
      <c r="J427" s="142">
        <f>ROUND(I427*H427,2)</f>
        <v>0</v>
      </c>
      <c r="K427" s="138" t="s">
        <v>153</v>
      </c>
      <c r="L427" s="32"/>
      <c r="M427" s="143" t="s">
        <v>1</v>
      </c>
      <c r="N427" s="144" t="s">
        <v>42</v>
      </c>
      <c r="P427" s="145">
        <f>O427*H427</f>
        <v>0</v>
      </c>
      <c r="Q427" s="145">
        <v>8.9219999999999994E-2</v>
      </c>
      <c r="R427" s="145">
        <f>Q427*H427</f>
        <v>1.5274463999999999</v>
      </c>
      <c r="S427" s="145">
        <v>0</v>
      </c>
      <c r="T427" s="146">
        <f>S427*H427</f>
        <v>0</v>
      </c>
      <c r="AR427" s="147" t="s">
        <v>142</v>
      </c>
      <c r="AT427" s="147" t="s">
        <v>149</v>
      </c>
      <c r="AU427" s="147" t="s">
        <v>87</v>
      </c>
      <c r="AY427" s="17" t="s">
        <v>143</v>
      </c>
      <c r="BE427" s="148">
        <f>IF(N427="základní",J427,0)</f>
        <v>0</v>
      </c>
      <c r="BF427" s="148">
        <f>IF(N427="snížená",J427,0)</f>
        <v>0</v>
      </c>
      <c r="BG427" s="148">
        <f>IF(N427="zákl. přenesená",J427,0)</f>
        <v>0</v>
      </c>
      <c r="BH427" s="148">
        <f>IF(N427="sníž. přenesená",J427,0)</f>
        <v>0</v>
      </c>
      <c r="BI427" s="148">
        <f>IF(N427="nulová",J427,0)</f>
        <v>0</v>
      </c>
      <c r="BJ427" s="17" t="s">
        <v>85</v>
      </c>
      <c r="BK427" s="148">
        <f>ROUND(I427*H427,2)</f>
        <v>0</v>
      </c>
      <c r="BL427" s="17" t="s">
        <v>142</v>
      </c>
      <c r="BM427" s="147" t="s">
        <v>744</v>
      </c>
    </row>
    <row r="428" spans="2:65" s="12" customFormat="1" ht="11.25">
      <c r="B428" s="149"/>
      <c r="D428" s="150" t="s">
        <v>156</v>
      </c>
      <c r="E428" s="151" t="s">
        <v>1</v>
      </c>
      <c r="F428" s="152" t="s">
        <v>745</v>
      </c>
      <c r="H428" s="151" t="s">
        <v>1</v>
      </c>
      <c r="I428" s="153"/>
      <c r="L428" s="149"/>
      <c r="M428" s="154"/>
      <c r="T428" s="155"/>
      <c r="AT428" s="151" t="s">
        <v>156</v>
      </c>
      <c r="AU428" s="151" t="s">
        <v>87</v>
      </c>
      <c r="AV428" s="12" t="s">
        <v>85</v>
      </c>
      <c r="AW428" s="12" t="s">
        <v>33</v>
      </c>
      <c r="AX428" s="12" t="s">
        <v>77</v>
      </c>
      <c r="AY428" s="151" t="s">
        <v>143</v>
      </c>
    </row>
    <row r="429" spans="2:65" s="13" customFormat="1" ht="11.25">
      <c r="B429" s="156"/>
      <c r="D429" s="150" t="s">
        <v>156</v>
      </c>
      <c r="E429" s="157" t="s">
        <v>1</v>
      </c>
      <c r="F429" s="158" t="s">
        <v>746</v>
      </c>
      <c r="H429" s="159">
        <v>14.12</v>
      </c>
      <c r="I429" s="160"/>
      <c r="L429" s="156"/>
      <c r="M429" s="161"/>
      <c r="T429" s="162"/>
      <c r="AT429" s="157" t="s">
        <v>156</v>
      </c>
      <c r="AU429" s="157" t="s">
        <v>87</v>
      </c>
      <c r="AV429" s="13" t="s">
        <v>87</v>
      </c>
      <c r="AW429" s="13" t="s">
        <v>33</v>
      </c>
      <c r="AX429" s="13" t="s">
        <v>77</v>
      </c>
      <c r="AY429" s="157" t="s">
        <v>143</v>
      </c>
    </row>
    <row r="430" spans="2:65" s="13" customFormat="1" ht="11.25">
      <c r="B430" s="156"/>
      <c r="D430" s="150" t="s">
        <v>156</v>
      </c>
      <c r="E430" s="157" t="s">
        <v>1</v>
      </c>
      <c r="F430" s="158" t="s">
        <v>747</v>
      </c>
      <c r="H430" s="159">
        <v>3</v>
      </c>
      <c r="I430" s="160"/>
      <c r="L430" s="156"/>
      <c r="M430" s="161"/>
      <c r="T430" s="162"/>
      <c r="AT430" s="157" t="s">
        <v>156</v>
      </c>
      <c r="AU430" s="157" t="s">
        <v>87</v>
      </c>
      <c r="AV430" s="13" t="s">
        <v>87</v>
      </c>
      <c r="AW430" s="13" t="s">
        <v>33</v>
      </c>
      <c r="AX430" s="13" t="s">
        <v>77</v>
      </c>
      <c r="AY430" s="157" t="s">
        <v>143</v>
      </c>
    </row>
    <row r="431" spans="2:65" s="14" customFormat="1" ht="11.25">
      <c r="B431" s="166"/>
      <c r="D431" s="150" t="s">
        <v>156</v>
      </c>
      <c r="E431" s="167" t="s">
        <v>1</v>
      </c>
      <c r="F431" s="168" t="s">
        <v>293</v>
      </c>
      <c r="H431" s="169">
        <v>17.12</v>
      </c>
      <c r="I431" s="170"/>
      <c r="L431" s="166"/>
      <c r="M431" s="171"/>
      <c r="T431" s="172"/>
      <c r="AT431" s="167" t="s">
        <v>156</v>
      </c>
      <c r="AU431" s="167" t="s">
        <v>87</v>
      </c>
      <c r="AV431" s="14" t="s">
        <v>142</v>
      </c>
      <c r="AW431" s="14" t="s">
        <v>33</v>
      </c>
      <c r="AX431" s="14" t="s">
        <v>85</v>
      </c>
      <c r="AY431" s="167" t="s">
        <v>143</v>
      </c>
    </row>
    <row r="432" spans="2:65" s="1" customFormat="1" ht="16.5" customHeight="1">
      <c r="B432" s="32"/>
      <c r="C432" s="173" t="s">
        <v>748</v>
      </c>
      <c r="D432" s="173" t="s">
        <v>413</v>
      </c>
      <c r="E432" s="174" t="s">
        <v>749</v>
      </c>
      <c r="F432" s="175" t="s">
        <v>750</v>
      </c>
      <c r="G432" s="176" t="s">
        <v>258</v>
      </c>
      <c r="H432" s="177">
        <v>17.634</v>
      </c>
      <c r="I432" s="178"/>
      <c r="J432" s="179">
        <f>ROUND(I432*H432,2)</f>
        <v>0</v>
      </c>
      <c r="K432" s="175" t="s">
        <v>153</v>
      </c>
      <c r="L432" s="180"/>
      <c r="M432" s="181" t="s">
        <v>1</v>
      </c>
      <c r="N432" s="182" t="s">
        <v>42</v>
      </c>
      <c r="P432" s="145">
        <f>O432*H432</f>
        <v>0</v>
      </c>
      <c r="Q432" s="145">
        <v>0.13100000000000001</v>
      </c>
      <c r="R432" s="145">
        <f>Q432*H432</f>
        <v>2.3100540000000001</v>
      </c>
      <c r="S432" s="145">
        <v>0</v>
      </c>
      <c r="T432" s="146">
        <f>S432*H432</f>
        <v>0</v>
      </c>
      <c r="AR432" s="147" t="s">
        <v>194</v>
      </c>
      <c r="AT432" s="147" t="s">
        <v>413</v>
      </c>
      <c r="AU432" s="147" t="s">
        <v>87</v>
      </c>
      <c r="AY432" s="17" t="s">
        <v>143</v>
      </c>
      <c r="BE432" s="148">
        <f>IF(N432="základní",J432,0)</f>
        <v>0</v>
      </c>
      <c r="BF432" s="148">
        <f>IF(N432="snížená",J432,0)</f>
        <v>0</v>
      </c>
      <c r="BG432" s="148">
        <f>IF(N432="zákl. přenesená",J432,0)</f>
        <v>0</v>
      </c>
      <c r="BH432" s="148">
        <f>IF(N432="sníž. přenesená",J432,0)</f>
        <v>0</v>
      </c>
      <c r="BI432" s="148">
        <f>IF(N432="nulová",J432,0)</f>
        <v>0</v>
      </c>
      <c r="BJ432" s="17" t="s">
        <v>85</v>
      </c>
      <c r="BK432" s="148">
        <f>ROUND(I432*H432,2)</f>
        <v>0</v>
      </c>
      <c r="BL432" s="17" t="s">
        <v>142</v>
      </c>
      <c r="BM432" s="147" t="s">
        <v>751</v>
      </c>
    </row>
    <row r="433" spans="2:65" s="13" customFormat="1" ht="11.25">
      <c r="B433" s="156"/>
      <c r="D433" s="150" t="s">
        <v>156</v>
      </c>
      <c r="E433" s="157" t="s">
        <v>1</v>
      </c>
      <c r="F433" s="158" t="s">
        <v>752</v>
      </c>
      <c r="H433" s="159">
        <v>17.12</v>
      </c>
      <c r="I433" s="160"/>
      <c r="L433" s="156"/>
      <c r="M433" s="161"/>
      <c r="T433" s="162"/>
      <c r="AT433" s="157" t="s">
        <v>156</v>
      </c>
      <c r="AU433" s="157" t="s">
        <v>87</v>
      </c>
      <c r="AV433" s="13" t="s">
        <v>87</v>
      </c>
      <c r="AW433" s="13" t="s">
        <v>33</v>
      </c>
      <c r="AX433" s="13" t="s">
        <v>85</v>
      </c>
      <c r="AY433" s="157" t="s">
        <v>143</v>
      </c>
    </row>
    <row r="434" spans="2:65" s="12" customFormat="1" ht="11.25">
      <c r="B434" s="149"/>
      <c r="D434" s="150" t="s">
        <v>156</v>
      </c>
      <c r="E434" s="151" t="s">
        <v>1</v>
      </c>
      <c r="F434" s="152" t="s">
        <v>753</v>
      </c>
      <c r="H434" s="151" t="s">
        <v>1</v>
      </c>
      <c r="I434" s="153"/>
      <c r="L434" s="149"/>
      <c r="M434" s="154"/>
      <c r="T434" s="155"/>
      <c r="AT434" s="151" t="s">
        <v>156</v>
      </c>
      <c r="AU434" s="151" t="s">
        <v>87</v>
      </c>
      <c r="AV434" s="12" t="s">
        <v>85</v>
      </c>
      <c r="AW434" s="12" t="s">
        <v>33</v>
      </c>
      <c r="AX434" s="12" t="s">
        <v>77</v>
      </c>
      <c r="AY434" s="151" t="s">
        <v>143</v>
      </c>
    </row>
    <row r="435" spans="2:65" s="13" customFormat="1" ht="11.25">
      <c r="B435" s="156"/>
      <c r="D435" s="150" t="s">
        <v>156</v>
      </c>
      <c r="F435" s="158" t="s">
        <v>754</v>
      </c>
      <c r="H435" s="159">
        <v>17.634</v>
      </c>
      <c r="I435" s="160"/>
      <c r="L435" s="156"/>
      <c r="M435" s="161"/>
      <c r="T435" s="162"/>
      <c r="AT435" s="157" t="s">
        <v>156</v>
      </c>
      <c r="AU435" s="157" t="s">
        <v>87</v>
      </c>
      <c r="AV435" s="13" t="s">
        <v>87</v>
      </c>
      <c r="AW435" s="13" t="s">
        <v>4</v>
      </c>
      <c r="AX435" s="13" t="s">
        <v>85</v>
      </c>
      <c r="AY435" s="157" t="s">
        <v>143</v>
      </c>
    </row>
    <row r="436" spans="2:65" s="1" customFormat="1" ht="44.25" customHeight="1">
      <c r="B436" s="32"/>
      <c r="C436" s="136" t="s">
        <v>755</v>
      </c>
      <c r="D436" s="136" t="s">
        <v>149</v>
      </c>
      <c r="E436" s="137" t="s">
        <v>756</v>
      </c>
      <c r="F436" s="138" t="s">
        <v>757</v>
      </c>
      <c r="G436" s="139" t="s">
        <v>258</v>
      </c>
      <c r="H436" s="140">
        <v>89.24</v>
      </c>
      <c r="I436" s="141"/>
      <c r="J436" s="142">
        <f>ROUND(I436*H436,2)</f>
        <v>0</v>
      </c>
      <c r="K436" s="138" t="s">
        <v>153</v>
      </c>
      <c r="L436" s="32"/>
      <c r="M436" s="143" t="s">
        <v>1</v>
      </c>
      <c r="N436" s="144" t="s">
        <v>42</v>
      </c>
      <c r="P436" s="145">
        <f>O436*H436</f>
        <v>0</v>
      </c>
      <c r="Q436" s="145">
        <v>0.11162</v>
      </c>
      <c r="R436" s="145">
        <f>Q436*H436</f>
        <v>9.9609687999999998</v>
      </c>
      <c r="S436" s="145">
        <v>0</v>
      </c>
      <c r="T436" s="146">
        <f>S436*H436</f>
        <v>0</v>
      </c>
      <c r="AR436" s="147" t="s">
        <v>142</v>
      </c>
      <c r="AT436" s="147" t="s">
        <v>149</v>
      </c>
      <c r="AU436" s="147" t="s">
        <v>87</v>
      </c>
      <c r="AY436" s="17" t="s">
        <v>143</v>
      </c>
      <c r="BE436" s="148">
        <f>IF(N436="základní",J436,0)</f>
        <v>0</v>
      </c>
      <c r="BF436" s="148">
        <f>IF(N436="snížená",J436,0)</f>
        <v>0</v>
      </c>
      <c r="BG436" s="148">
        <f>IF(N436="zákl. přenesená",J436,0)</f>
        <v>0</v>
      </c>
      <c r="BH436" s="148">
        <f>IF(N436="sníž. přenesená",J436,0)</f>
        <v>0</v>
      </c>
      <c r="BI436" s="148">
        <f>IF(N436="nulová",J436,0)</f>
        <v>0</v>
      </c>
      <c r="BJ436" s="17" t="s">
        <v>85</v>
      </c>
      <c r="BK436" s="148">
        <f>ROUND(I436*H436,2)</f>
        <v>0</v>
      </c>
      <c r="BL436" s="17" t="s">
        <v>142</v>
      </c>
      <c r="BM436" s="147" t="s">
        <v>758</v>
      </c>
    </row>
    <row r="437" spans="2:65" s="13" customFormat="1" ht="11.25">
      <c r="B437" s="156"/>
      <c r="D437" s="150" t="s">
        <v>156</v>
      </c>
      <c r="E437" s="157" t="s">
        <v>1</v>
      </c>
      <c r="F437" s="158" t="s">
        <v>759</v>
      </c>
      <c r="H437" s="159">
        <v>62.24</v>
      </c>
      <c r="I437" s="160"/>
      <c r="L437" s="156"/>
      <c r="M437" s="161"/>
      <c r="T437" s="162"/>
      <c r="AT437" s="157" t="s">
        <v>156</v>
      </c>
      <c r="AU437" s="157" t="s">
        <v>87</v>
      </c>
      <c r="AV437" s="13" t="s">
        <v>87</v>
      </c>
      <c r="AW437" s="13" t="s">
        <v>33</v>
      </c>
      <c r="AX437" s="13" t="s">
        <v>77</v>
      </c>
      <c r="AY437" s="157" t="s">
        <v>143</v>
      </c>
    </row>
    <row r="438" spans="2:65" s="13" customFormat="1" ht="11.25">
      <c r="B438" s="156"/>
      <c r="D438" s="150" t="s">
        <v>156</v>
      </c>
      <c r="E438" s="157" t="s">
        <v>1</v>
      </c>
      <c r="F438" s="158" t="s">
        <v>600</v>
      </c>
      <c r="H438" s="159">
        <v>27</v>
      </c>
      <c r="I438" s="160"/>
      <c r="L438" s="156"/>
      <c r="M438" s="161"/>
      <c r="T438" s="162"/>
      <c r="AT438" s="157" t="s">
        <v>156</v>
      </c>
      <c r="AU438" s="157" t="s">
        <v>87</v>
      </c>
      <c r="AV438" s="13" t="s">
        <v>87</v>
      </c>
      <c r="AW438" s="13" t="s">
        <v>33</v>
      </c>
      <c r="AX438" s="13" t="s">
        <v>77</v>
      </c>
      <c r="AY438" s="157" t="s">
        <v>143</v>
      </c>
    </row>
    <row r="439" spans="2:65" s="14" customFormat="1" ht="11.25">
      <c r="B439" s="166"/>
      <c r="D439" s="150" t="s">
        <v>156</v>
      </c>
      <c r="E439" s="167" t="s">
        <v>1</v>
      </c>
      <c r="F439" s="168" t="s">
        <v>293</v>
      </c>
      <c r="H439" s="169">
        <v>89.24</v>
      </c>
      <c r="I439" s="170"/>
      <c r="L439" s="166"/>
      <c r="M439" s="171"/>
      <c r="T439" s="172"/>
      <c r="AT439" s="167" t="s">
        <v>156</v>
      </c>
      <c r="AU439" s="167" t="s">
        <v>87</v>
      </c>
      <c r="AV439" s="14" t="s">
        <v>142</v>
      </c>
      <c r="AW439" s="14" t="s">
        <v>33</v>
      </c>
      <c r="AX439" s="14" t="s">
        <v>85</v>
      </c>
      <c r="AY439" s="167" t="s">
        <v>143</v>
      </c>
    </row>
    <row r="440" spans="2:65" s="1" customFormat="1" ht="16.5" customHeight="1">
      <c r="B440" s="32"/>
      <c r="C440" s="173" t="s">
        <v>760</v>
      </c>
      <c r="D440" s="173" t="s">
        <v>413</v>
      </c>
      <c r="E440" s="174" t="s">
        <v>761</v>
      </c>
      <c r="F440" s="175" t="s">
        <v>762</v>
      </c>
      <c r="G440" s="176" t="s">
        <v>258</v>
      </c>
      <c r="H440" s="177">
        <v>64.106999999999999</v>
      </c>
      <c r="I440" s="178"/>
      <c r="J440" s="179">
        <f>ROUND(I440*H440,2)</f>
        <v>0</v>
      </c>
      <c r="K440" s="175" t="s">
        <v>153</v>
      </c>
      <c r="L440" s="180"/>
      <c r="M440" s="181" t="s">
        <v>1</v>
      </c>
      <c r="N440" s="182" t="s">
        <v>42</v>
      </c>
      <c r="P440" s="145">
        <f>O440*H440</f>
        <v>0</v>
      </c>
      <c r="Q440" s="145">
        <v>0.17599999999999999</v>
      </c>
      <c r="R440" s="145">
        <f>Q440*H440</f>
        <v>11.282831999999999</v>
      </c>
      <c r="S440" s="145">
        <v>0</v>
      </c>
      <c r="T440" s="146">
        <f>S440*H440</f>
        <v>0</v>
      </c>
      <c r="AR440" s="147" t="s">
        <v>194</v>
      </c>
      <c r="AT440" s="147" t="s">
        <v>413</v>
      </c>
      <c r="AU440" s="147" t="s">
        <v>87</v>
      </c>
      <c r="AY440" s="17" t="s">
        <v>143</v>
      </c>
      <c r="BE440" s="148">
        <f>IF(N440="základní",J440,0)</f>
        <v>0</v>
      </c>
      <c r="BF440" s="148">
        <f>IF(N440="snížená",J440,0)</f>
        <v>0</v>
      </c>
      <c r="BG440" s="148">
        <f>IF(N440="zákl. přenesená",J440,0)</f>
        <v>0</v>
      </c>
      <c r="BH440" s="148">
        <f>IF(N440="sníž. přenesená",J440,0)</f>
        <v>0</v>
      </c>
      <c r="BI440" s="148">
        <f>IF(N440="nulová",J440,0)</f>
        <v>0</v>
      </c>
      <c r="BJ440" s="17" t="s">
        <v>85</v>
      </c>
      <c r="BK440" s="148">
        <f>ROUND(I440*H440,2)</f>
        <v>0</v>
      </c>
      <c r="BL440" s="17" t="s">
        <v>142</v>
      </c>
      <c r="BM440" s="147" t="s">
        <v>763</v>
      </c>
    </row>
    <row r="441" spans="2:65" s="13" customFormat="1" ht="11.25">
      <c r="B441" s="156"/>
      <c r="D441" s="150" t="s">
        <v>156</v>
      </c>
      <c r="E441" s="157" t="s">
        <v>1</v>
      </c>
      <c r="F441" s="158" t="s">
        <v>764</v>
      </c>
      <c r="H441" s="159">
        <v>62.24</v>
      </c>
      <c r="I441" s="160"/>
      <c r="L441" s="156"/>
      <c r="M441" s="161"/>
      <c r="T441" s="162"/>
      <c r="AT441" s="157" t="s">
        <v>156</v>
      </c>
      <c r="AU441" s="157" t="s">
        <v>87</v>
      </c>
      <c r="AV441" s="13" t="s">
        <v>87</v>
      </c>
      <c r="AW441" s="13" t="s">
        <v>33</v>
      </c>
      <c r="AX441" s="13" t="s">
        <v>85</v>
      </c>
      <c r="AY441" s="157" t="s">
        <v>143</v>
      </c>
    </row>
    <row r="442" spans="2:65" s="13" customFormat="1" ht="11.25">
      <c r="B442" s="156"/>
      <c r="D442" s="150" t="s">
        <v>156</v>
      </c>
      <c r="F442" s="158" t="s">
        <v>765</v>
      </c>
      <c r="H442" s="159">
        <v>64.106999999999999</v>
      </c>
      <c r="I442" s="160"/>
      <c r="L442" s="156"/>
      <c r="M442" s="161"/>
      <c r="T442" s="162"/>
      <c r="AT442" s="157" t="s">
        <v>156</v>
      </c>
      <c r="AU442" s="157" t="s">
        <v>87</v>
      </c>
      <c r="AV442" s="13" t="s">
        <v>87</v>
      </c>
      <c r="AW442" s="13" t="s">
        <v>4</v>
      </c>
      <c r="AX442" s="13" t="s">
        <v>85</v>
      </c>
      <c r="AY442" s="157" t="s">
        <v>143</v>
      </c>
    </row>
    <row r="443" spans="2:65" s="1" customFormat="1" ht="16.5" customHeight="1">
      <c r="B443" s="32"/>
      <c r="C443" s="173" t="s">
        <v>766</v>
      </c>
      <c r="D443" s="173" t="s">
        <v>413</v>
      </c>
      <c r="E443" s="174" t="s">
        <v>767</v>
      </c>
      <c r="F443" s="175" t="s">
        <v>768</v>
      </c>
      <c r="G443" s="176" t="s">
        <v>258</v>
      </c>
      <c r="H443" s="177">
        <v>27.81</v>
      </c>
      <c r="I443" s="178"/>
      <c r="J443" s="179">
        <f>ROUND(I443*H443,2)</f>
        <v>0</v>
      </c>
      <c r="K443" s="175" t="s">
        <v>153</v>
      </c>
      <c r="L443" s="180"/>
      <c r="M443" s="181" t="s">
        <v>1</v>
      </c>
      <c r="N443" s="182" t="s">
        <v>42</v>
      </c>
      <c r="P443" s="145">
        <f>O443*H443</f>
        <v>0</v>
      </c>
      <c r="Q443" s="145">
        <v>0.17599999999999999</v>
      </c>
      <c r="R443" s="145">
        <f>Q443*H443</f>
        <v>4.8945599999999994</v>
      </c>
      <c r="S443" s="145">
        <v>0</v>
      </c>
      <c r="T443" s="146">
        <f>S443*H443</f>
        <v>0</v>
      </c>
      <c r="AR443" s="147" t="s">
        <v>194</v>
      </c>
      <c r="AT443" s="147" t="s">
        <v>413</v>
      </c>
      <c r="AU443" s="147" t="s">
        <v>87</v>
      </c>
      <c r="AY443" s="17" t="s">
        <v>143</v>
      </c>
      <c r="BE443" s="148">
        <f>IF(N443="základní",J443,0)</f>
        <v>0</v>
      </c>
      <c r="BF443" s="148">
        <f>IF(N443="snížená",J443,0)</f>
        <v>0</v>
      </c>
      <c r="BG443" s="148">
        <f>IF(N443="zákl. přenesená",J443,0)</f>
        <v>0</v>
      </c>
      <c r="BH443" s="148">
        <f>IF(N443="sníž. přenesená",J443,0)</f>
        <v>0</v>
      </c>
      <c r="BI443" s="148">
        <f>IF(N443="nulová",J443,0)</f>
        <v>0</v>
      </c>
      <c r="BJ443" s="17" t="s">
        <v>85</v>
      </c>
      <c r="BK443" s="148">
        <f>ROUND(I443*H443,2)</f>
        <v>0</v>
      </c>
      <c r="BL443" s="17" t="s">
        <v>142</v>
      </c>
      <c r="BM443" s="147" t="s">
        <v>769</v>
      </c>
    </row>
    <row r="444" spans="2:65" s="13" customFormat="1" ht="11.25">
      <c r="B444" s="156"/>
      <c r="D444" s="150" t="s">
        <v>156</v>
      </c>
      <c r="E444" s="157" t="s">
        <v>1</v>
      </c>
      <c r="F444" s="158" t="s">
        <v>600</v>
      </c>
      <c r="H444" s="159">
        <v>27</v>
      </c>
      <c r="I444" s="160"/>
      <c r="L444" s="156"/>
      <c r="M444" s="161"/>
      <c r="T444" s="162"/>
      <c r="AT444" s="157" t="s">
        <v>156</v>
      </c>
      <c r="AU444" s="157" t="s">
        <v>87</v>
      </c>
      <c r="AV444" s="13" t="s">
        <v>87</v>
      </c>
      <c r="AW444" s="13" t="s">
        <v>33</v>
      </c>
      <c r="AX444" s="13" t="s">
        <v>85</v>
      </c>
      <c r="AY444" s="157" t="s">
        <v>143</v>
      </c>
    </row>
    <row r="445" spans="2:65" s="12" customFormat="1" ht="11.25">
      <c r="B445" s="149"/>
      <c r="D445" s="150" t="s">
        <v>156</v>
      </c>
      <c r="E445" s="151" t="s">
        <v>1</v>
      </c>
      <c r="F445" s="152" t="s">
        <v>770</v>
      </c>
      <c r="H445" s="151" t="s">
        <v>1</v>
      </c>
      <c r="I445" s="153"/>
      <c r="L445" s="149"/>
      <c r="M445" s="154"/>
      <c r="T445" s="155"/>
      <c r="AT445" s="151" t="s">
        <v>156</v>
      </c>
      <c r="AU445" s="151" t="s">
        <v>87</v>
      </c>
      <c r="AV445" s="12" t="s">
        <v>85</v>
      </c>
      <c r="AW445" s="12" t="s">
        <v>33</v>
      </c>
      <c r="AX445" s="12" t="s">
        <v>77</v>
      </c>
      <c r="AY445" s="151" t="s">
        <v>143</v>
      </c>
    </row>
    <row r="446" spans="2:65" s="13" customFormat="1" ht="11.25">
      <c r="B446" s="156"/>
      <c r="D446" s="150" t="s">
        <v>156</v>
      </c>
      <c r="F446" s="158" t="s">
        <v>771</v>
      </c>
      <c r="H446" s="159">
        <v>27.81</v>
      </c>
      <c r="I446" s="160"/>
      <c r="L446" s="156"/>
      <c r="M446" s="161"/>
      <c r="T446" s="162"/>
      <c r="AT446" s="157" t="s">
        <v>156</v>
      </c>
      <c r="AU446" s="157" t="s">
        <v>87</v>
      </c>
      <c r="AV446" s="13" t="s">
        <v>87</v>
      </c>
      <c r="AW446" s="13" t="s">
        <v>4</v>
      </c>
      <c r="AX446" s="13" t="s">
        <v>85</v>
      </c>
      <c r="AY446" s="157" t="s">
        <v>143</v>
      </c>
    </row>
    <row r="447" spans="2:65" s="1" customFormat="1" ht="37.9" customHeight="1">
      <c r="B447" s="32"/>
      <c r="C447" s="136" t="s">
        <v>772</v>
      </c>
      <c r="D447" s="136" t="s">
        <v>149</v>
      </c>
      <c r="E447" s="137" t="s">
        <v>773</v>
      </c>
      <c r="F447" s="138" t="s">
        <v>774</v>
      </c>
      <c r="G447" s="139" t="s">
        <v>258</v>
      </c>
      <c r="H447" s="140">
        <v>359.05</v>
      </c>
      <c r="I447" s="141"/>
      <c r="J447" s="142">
        <f>ROUND(I447*H447,2)</f>
        <v>0</v>
      </c>
      <c r="K447" s="138" t="s">
        <v>153</v>
      </c>
      <c r="L447" s="32"/>
      <c r="M447" s="143" t="s">
        <v>1</v>
      </c>
      <c r="N447" s="144" t="s">
        <v>42</v>
      </c>
      <c r="P447" s="145">
        <f>O447*H447</f>
        <v>0</v>
      </c>
      <c r="Q447" s="145">
        <v>9.8000000000000004E-2</v>
      </c>
      <c r="R447" s="145">
        <f>Q447*H447</f>
        <v>35.186900000000001</v>
      </c>
      <c r="S447" s="145">
        <v>0</v>
      </c>
      <c r="T447" s="146">
        <f>S447*H447</f>
        <v>0</v>
      </c>
      <c r="AR447" s="147" t="s">
        <v>142</v>
      </c>
      <c r="AT447" s="147" t="s">
        <v>149</v>
      </c>
      <c r="AU447" s="147" t="s">
        <v>87</v>
      </c>
      <c r="AY447" s="17" t="s">
        <v>143</v>
      </c>
      <c r="BE447" s="148">
        <f>IF(N447="základní",J447,0)</f>
        <v>0</v>
      </c>
      <c r="BF447" s="148">
        <f>IF(N447="snížená",J447,0)</f>
        <v>0</v>
      </c>
      <c r="BG447" s="148">
        <f>IF(N447="zákl. přenesená",J447,0)</f>
        <v>0</v>
      </c>
      <c r="BH447" s="148">
        <f>IF(N447="sníž. přenesená",J447,0)</f>
        <v>0</v>
      </c>
      <c r="BI447" s="148">
        <f>IF(N447="nulová",J447,0)</f>
        <v>0</v>
      </c>
      <c r="BJ447" s="17" t="s">
        <v>85</v>
      </c>
      <c r="BK447" s="148">
        <f>ROUND(I447*H447,2)</f>
        <v>0</v>
      </c>
      <c r="BL447" s="17" t="s">
        <v>142</v>
      </c>
      <c r="BM447" s="147" t="s">
        <v>775</v>
      </c>
    </row>
    <row r="448" spans="2:65" s="13" customFormat="1" ht="11.25">
      <c r="B448" s="156"/>
      <c r="D448" s="150" t="s">
        <v>156</v>
      </c>
      <c r="E448" s="157" t="s">
        <v>1</v>
      </c>
      <c r="F448" s="158" t="s">
        <v>776</v>
      </c>
      <c r="H448" s="159">
        <v>359.05</v>
      </c>
      <c r="I448" s="160"/>
      <c r="L448" s="156"/>
      <c r="M448" s="161"/>
      <c r="T448" s="162"/>
      <c r="AT448" s="157" t="s">
        <v>156</v>
      </c>
      <c r="AU448" s="157" t="s">
        <v>87</v>
      </c>
      <c r="AV448" s="13" t="s">
        <v>87</v>
      </c>
      <c r="AW448" s="13" t="s">
        <v>33</v>
      </c>
      <c r="AX448" s="13" t="s">
        <v>85</v>
      </c>
      <c r="AY448" s="157" t="s">
        <v>143</v>
      </c>
    </row>
    <row r="449" spans="2:65" s="1" customFormat="1" ht="16.5" customHeight="1">
      <c r="B449" s="32"/>
      <c r="C449" s="173" t="s">
        <v>777</v>
      </c>
      <c r="D449" s="173" t="s">
        <v>413</v>
      </c>
      <c r="E449" s="174" t="s">
        <v>778</v>
      </c>
      <c r="F449" s="175" t="s">
        <v>779</v>
      </c>
      <c r="G449" s="176" t="s">
        <v>258</v>
      </c>
      <c r="H449" s="177">
        <v>357.18700000000001</v>
      </c>
      <c r="I449" s="178"/>
      <c r="J449" s="179">
        <f>ROUND(I449*H449,2)</f>
        <v>0</v>
      </c>
      <c r="K449" s="175" t="s">
        <v>153</v>
      </c>
      <c r="L449" s="180"/>
      <c r="M449" s="181" t="s">
        <v>1</v>
      </c>
      <c r="N449" s="182" t="s">
        <v>42</v>
      </c>
      <c r="P449" s="145">
        <f>O449*H449</f>
        <v>0</v>
      </c>
      <c r="Q449" s="145">
        <v>0.14499999999999999</v>
      </c>
      <c r="R449" s="145">
        <f>Q449*H449</f>
        <v>51.792114999999995</v>
      </c>
      <c r="S449" s="145">
        <v>0</v>
      </c>
      <c r="T449" s="146">
        <f>S449*H449</f>
        <v>0</v>
      </c>
      <c r="AR449" s="147" t="s">
        <v>194</v>
      </c>
      <c r="AT449" s="147" t="s">
        <v>413</v>
      </c>
      <c r="AU449" s="147" t="s">
        <v>87</v>
      </c>
      <c r="AY449" s="17" t="s">
        <v>143</v>
      </c>
      <c r="BE449" s="148">
        <f>IF(N449="základní",J449,0)</f>
        <v>0</v>
      </c>
      <c r="BF449" s="148">
        <f>IF(N449="snížená",J449,0)</f>
        <v>0</v>
      </c>
      <c r="BG449" s="148">
        <f>IF(N449="zákl. přenesená",J449,0)</f>
        <v>0</v>
      </c>
      <c r="BH449" s="148">
        <f>IF(N449="sníž. přenesená",J449,0)</f>
        <v>0</v>
      </c>
      <c r="BI449" s="148">
        <f>IF(N449="nulová",J449,0)</f>
        <v>0</v>
      </c>
      <c r="BJ449" s="17" t="s">
        <v>85</v>
      </c>
      <c r="BK449" s="148">
        <f>ROUND(I449*H449,2)</f>
        <v>0</v>
      </c>
      <c r="BL449" s="17" t="s">
        <v>142</v>
      </c>
      <c r="BM449" s="147" t="s">
        <v>780</v>
      </c>
    </row>
    <row r="450" spans="2:65" s="13" customFormat="1" ht="11.25">
      <c r="B450" s="156"/>
      <c r="D450" s="150" t="s">
        <v>156</v>
      </c>
      <c r="E450" s="157" t="s">
        <v>1</v>
      </c>
      <c r="F450" s="158" t="s">
        <v>781</v>
      </c>
      <c r="H450" s="159">
        <v>359.05</v>
      </c>
      <c r="I450" s="160"/>
      <c r="L450" s="156"/>
      <c r="M450" s="161"/>
      <c r="T450" s="162"/>
      <c r="AT450" s="157" t="s">
        <v>156</v>
      </c>
      <c r="AU450" s="157" t="s">
        <v>87</v>
      </c>
      <c r="AV450" s="13" t="s">
        <v>87</v>
      </c>
      <c r="AW450" s="13" t="s">
        <v>33</v>
      </c>
      <c r="AX450" s="13" t="s">
        <v>77</v>
      </c>
      <c r="AY450" s="157" t="s">
        <v>143</v>
      </c>
    </row>
    <row r="451" spans="2:65" s="12" customFormat="1" ht="11.25">
      <c r="B451" s="149"/>
      <c r="D451" s="150" t="s">
        <v>156</v>
      </c>
      <c r="E451" s="151" t="s">
        <v>1</v>
      </c>
      <c r="F451" s="152" t="s">
        <v>782</v>
      </c>
      <c r="H451" s="151" t="s">
        <v>1</v>
      </c>
      <c r="I451" s="153"/>
      <c r="L451" s="149"/>
      <c r="M451" s="154"/>
      <c r="T451" s="155"/>
      <c r="AT451" s="151" t="s">
        <v>156</v>
      </c>
      <c r="AU451" s="151" t="s">
        <v>87</v>
      </c>
      <c r="AV451" s="12" t="s">
        <v>85</v>
      </c>
      <c r="AW451" s="12" t="s">
        <v>33</v>
      </c>
      <c r="AX451" s="12" t="s">
        <v>77</v>
      </c>
      <c r="AY451" s="151" t="s">
        <v>143</v>
      </c>
    </row>
    <row r="452" spans="2:65" s="13" customFormat="1" ht="11.25">
      <c r="B452" s="156"/>
      <c r="D452" s="150" t="s">
        <v>156</v>
      </c>
      <c r="E452" s="157" t="s">
        <v>1</v>
      </c>
      <c r="F452" s="158" t="s">
        <v>783</v>
      </c>
      <c r="H452" s="159">
        <v>-5.4</v>
      </c>
      <c r="I452" s="160"/>
      <c r="L452" s="156"/>
      <c r="M452" s="161"/>
      <c r="T452" s="162"/>
      <c r="AT452" s="157" t="s">
        <v>156</v>
      </c>
      <c r="AU452" s="157" t="s">
        <v>87</v>
      </c>
      <c r="AV452" s="13" t="s">
        <v>87</v>
      </c>
      <c r="AW452" s="13" t="s">
        <v>33</v>
      </c>
      <c r="AX452" s="13" t="s">
        <v>77</v>
      </c>
      <c r="AY452" s="157" t="s">
        <v>143</v>
      </c>
    </row>
    <row r="453" spans="2:65" s="14" customFormat="1" ht="11.25">
      <c r="B453" s="166"/>
      <c r="D453" s="150" t="s">
        <v>156</v>
      </c>
      <c r="E453" s="167" t="s">
        <v>1</v>
      </c>
      <c r="F453" s="168" t="s">
        <v>293</v>
      </c>
      <c r="H453" s="169">
        <v>353.65</v>
      </c>
      <c r="I453" s="170"/>
      <c r="L453" s="166"/>
      <c r="M453" s="171"/>
      <c r="T453" s="172"/>
      <c r="AT453" s="167" t="s">
        <v>156</v>
      </c>
      <c r="AU453" s="167" t="s">
        <v>87</v>
      </c>
      <c r="AV453" s="14" t="s">
        <v>142</v>
      </c>
      <c r="AW453" s="14" t="s">
        <v>33</v>
      </c>
      <c r="AX453" s="14" t="s">
        <v>85</v>
      </c>
      <c r="AY453" s="167" t="s">
        <v>143</v>
      </c>
    </row>
    <row r="454" spans="2:65" s="12" customFormat="1" ht="11.25">
      <c r="B454" s="149"/>
      <c r="D454" s="150" t="s">
        <v>156</v>
      </c>
      <c r="E454" s="151" t="s">
        <v>1</v>
      </c>
      <c r="F454" s="152" t="s">
        <v>784</v>
      </c>
      <c r="H454" s="151" t="s">
        <v>1</v>
      </c>
      <c r="I454" s="153"/>
      <c r="L454" s="149"/>
      <c r="M454" s="154"/>
      <c r="T454" s="155"/>
      <c r="AT454" s="151" t="s">
        <v>156</v>
      </c>
      <c r="AU454" s="151" t="s">
        <v>87</v>
      </c>
      <c r="AV454" s="12" t="s">
        <v>85</v>
      </c>
      <c r="AW454" s="12" t="s">
        <v>33</v>
      </c>
      <c r="AX454" s="12" t="s">
        <v>77</v>
      </c>
      <c r="AY454" s="151" t="s">
        <v>143</v>
      </c>
    </row>
    <row r="455" spans="2:65" s="13" customFormat="1" ht="11.25">
      <c r="B455" s="156"/>
      <c r="D455" s="150" t="s">
        <v>156</v>
      </c>
      <c r="F455" s="158" t="s">
        <v>785</v>
      </c>
      <c r="H455" s="159">
        <v>357.18700000000001</v>
      </c>
      <c r="I455" s="160"/>
      <c r="L455" s="156"/>
      <c r="M455" s="161"/>
      <c r="T455" s="162"/>
      <c r="AT455" s="157" t="s">
        <v>156</v>
      </c>
      <c r="AU455" s="157" t="s">
        <v>87</v>
      </c>
      <c r="AV455" s="13" t="s">
        <v>87</v>
      </c>
      <c r="AW455" s="13" t="s">
        <v>4</v>
      </c>
      <c r="AX455" s="13" t="s">
        <v>85</v>
      </c>
      <c r="AY455" s="157" t="s">
        <v>143</v>
      </c>
    </row>
    <row r="456" spans="2:65" s="1" customFormat="1" ht="16.5" customHeight="1">
      <c r="B456" s="32"/>
      <c r="C456" s="173" t="s">
        <v>786</v>
      </c>
      <c r="D456" s="173" t="s">
        <v>413</v>
      </c>
      <c r="E456" s="174" t="s">
        <v>761</v>
      </c>
      <c r="F456" s="175" t="s">
        <v>762</v>
      </c>
      <c r="G456" s="176" t="s">
        <v>258</v>
      </c>
      <c r="H456" s="177">
        <v>5.5620000000000003</v>
      </c>
      <c r="I456" s="178"/>
      <c r="J456" s="179">
        <f>ROUND(I456*H456,2)</f>
        <v>0</v>
      </c>
      <c r="K456" s="175" t="s">
        <v>153</v>
      </c>
      <c r="L456" s="180"/>
      <c r="M456" s="181" t="s">
        <v>1</v>
      </c>
      <c r="N456" s="182" t="s">
        <v>42</v>
      </c>
      <c r="P456" s="145">
        <f>O456*H456</f>
        <v>0</v>
      </c>
      <c r="Q456" s="145">
        <v>0.17599999999999999</v>
      </c>
      <c r="R456" s="145">
        <f>Q456*H456</f>
        <v>0.978912</v>
      </c>
      <c r="S456" s="145">
        <v>0</v>
      </c>
      <c r="T456" s="146">
        <f>S456*H456</f>
        <v>0</v>
      </c>
      <c r="AR456" s="147" t="s">
        <v>194</v>
      </c>
      <c r="AT456" s="147" t="s">
        <v>413</v>
      </c>
      <c r="AU456" s="147" t="s">
        <v>87</v>
      </c>
      <c r="AY456" s="17" t="s">
        <v>143</v>
      </c>
      <c r="BE456" s="148">
        <f>IF(N456="základní",J456,0)</f>
        <v>0</v>
      </c>
      <c r="BF456" s="148">
        <f>IF(N456="snížená",J456,0)</f>
        <v>0</v>
      </c>
      <c r="BG456" s="148">
        <f>IF(N456="zákl. přenesená",J456,0)</f>
        <v>0</v>
      </c>
      <c r="BH456" s="148">
        <f>IF(N456="sníž. přenesená",J456,0)</f>
        <v>0</v>
      </c>
      <c r="BI456" s="148">
        <f>IF(N456="nulová",J456,0)</f>
        <v>0</v>
      </c>
      <c r="BJ456" s="17" t="s">
        <v>85</v>
      </c>
      <c r="BK456" s="148">
        <f>ROUND(I456*H456,2)</f>
        <v>0</v>
      </c>
      <c r="BL456" s="17" t="s">
        <v>142</v>
      </c>
      <c r="BM456" s="147" t="s">
        <v>787</v>
      </c>
    </row>
    <row r="457" spans="2:65" s="12" customFormat="1" ht="11.25">
      <c r="B457" s="149"/>
      <c r="D457" s="150" t="s">
        <v>156</v>
      </c>
      <c r="E457" s="151" t="s">
        <v>1</v>
      </c>
      <c r="F457" s="152" t="s">
        <v>788</v>
      </c>
      <c r="H457" s="151" t="s">
        <v>1</v>
      </c>
      <c r="I457" s="153"/>
      <c r="L457" s="149"/>
      <c r="M457" s="154"/>
      <c r="T457" s="155"/>
      <c r="AT457" s="151" t="s">
        <v>156</v>
      </c>
      <c r="AU457" s="151" t="s">
        <v>87</v>
      </c>
      <c r="AV457" s="12" t="s">
        <v>85</v>
      </c>
      <c r="AW457" s="12" t="s">
        <v>33</v>
      </c>
      <c r="AX457" s="12" t="s">
        <v>77</v>
      </c>
      <c r="AY457" s="151" t="s">
        <v>143</v>
      </c>
    </row>
    <row r="458" spans="2:65" s="13" customFormat="1" ht="11.25">
      <c r="B458" s="156"/>
      <c r="D458" s="150" t="s">
        <v>156</v>
      </c>
      <c r="E458" s="157" t="s">
        <v>1</v>
      </c>
      <c r="F458" s="158" t="s">
        <v>789</v>
      </c>
      <c r="H458" s="159">
        <v>5.4</v>
      </c>
      <c r="I458" s="160"/>
      <c r="L458" s="156"/>
      <c r="M458" s="161"/>
      <c r="T458" s="162"/>
      <c r="AT458" s="157" t="s">
        <v>156</v>
      </c>
      <c r="AU458" s="157" t="s">
        <v>87</v>
      </c>
      <c r="AV458" s="13" t="s">
        <v>87</v>
      </c>
      <c r="AW458" s="13" t="s">
        <v>33</v>
      </c>
      <c r="AX458" s="13" t="s">
        <v>85</v>
      </c>
      <c r="AY458" s="157" t="s">
        <v>143</v>
      </c>
    </row>
    <row r="459" spans="2:65" s="12" customFormat="1" ht="11.25">
      <c r="B459" s="149"/>
      <c r="D459" s="150" t="s">
        <v>156</v>
      </c>
      <c r="E459" s="151" t="s">
        <v>1</v>
      </c>
      <c r="F459" s="152" t="s">
        <v>790</v>
      </c>
      <c r="H459" s="151" t="s">
        <v>1</v>
      </c>
      <c r="I459" s="153"/>
      <c r="L459" s="149"/>
      <c r="M459" s="154"/>
      <c r="T459" s="155"/>
      <c r="AT459" s="151" t="s">
        <v>156</v>
      </c>
      <c r="AU459" s="151" t="s">
        <v>87</v>
      </c>
      <c r="AV459" s="12" t="s">
        <v>85</v>
      </c>
      <c r="AW459" s="12" t="s">
        <v>33</v>
      </c>
      <c r="AX459" s="12" t="s">
        <v>77</v>
      </c>
      <c r="AY459" s="151" t="s">
        <v>143</v>
      </c>
    </row>
    <row r="460" spans="2:65" s="13" customFormat="1" ht="11.25">
      <c r="B460" s="156"/>
      <c r="D460" s="150" t="s">
        <v>156</v>
      </c>
      <c r="F460" s="158" t="s">
        <v>791</v>
      </c>
      <c r="H460" s="159">
        <v>5.5620000000000003</v>
      </c>
      <c r="I460" s="160"/>
      <c r="L460" s="156"/>
      <c r="M460" s="161"/>
      <c r="T460" s="162"/>
      <c r="AT460" s="157" t="s">
        <v>156</v>
      </c>
      <c r="AU460" s="157" t="s">
        <v>87</v>
      </c>
      <c r="AV460" s="13" t="s">
        <v>87</v>
      </c>
      <c r="AW460" s="13" t="s">
        <v>4</v>
      </c>
      <c r="AX460" s="13" t="s">
        <v>85</v>
      </c>
      <c r="AY460" s="157" t="s">
        <v>143</v>
      </c>
    </row>
    <row r="461" spans="2:65" s="1" customFormat="1" ht="16.5" customHeight="1">
      <c r="B461" s="32"/>
      <c r="C461" s="173" t="s">
        <v>792</v>
      </c>
      <c r="D461" s="173" t="s">
        <v>413</v>
      </c>
      <c r="E461" s="174" t="s">
        <v>793</v>
      </c>
      <c r="F461" s="175" t="s">
        <v>794</v>
      </c>
      <c r="G461" s="176" t="s">
        <v>397</v>
      </c>
      <c r="H461" s="177">
        <v>15.971</v>
      </c>
      <c r="I461" s="178"/>
      <c r="J461" s="179">
        <f>ROUND(I461*H461,2)</f>
        <v>0</v>
      </c>
      <c r="K461" s="175" t="s">
        <v>153</v>
      </c>
      <c r="L461" s="180"/>
      <c r="M461" s="181" t="s">
        <v>1</v>
      </c>
      <c r="N461" s="182" t="s">
        <v>42</v>
      </c>
      <c r="P461" s="145">
        <f>O461*H461</f>
        <v>0</v>
      </c>
      <c r="Q461" s="145">
        <v>1</v>
      </c>
      <c r="R461" s="145">
        <f>Q461*H461</f>
        <v>15.971</v>
      </c>
      <c r="S461" s="145">
        <v>0</v>
      </c>
      <c r="T461" s="146">
        <f>S461*H461</f>
        <v>0</v>
      </c>
      <c r="AR461" s="147" t="s">
        <v>194</v>
      </c>
      <c r="AT461" s="147" t="s">
        <v>413</v>
      </c>
      <c r="AU461" s="147" t="s">
        <v>87</v>
      </c>
      <c r="AY461" s="17" t="s">
        <v>143</v>
      </c>
      <c r="BE461" s="148">
        <f>IF(N461="základní",J461,0)</f>
        <v>0</v>
      </c>
      <c r="BF461" s="148">
        <f>IF(N461="snížená",J461,0)</f>
        <v>0</v>
      </c>
      <c r="BG461" s="148">
        <f>IF(N461="zákl. přenesená",J461,0)</f>
        <v>0</v>
      </c>
      <c r="BH461" s="148">
        <f>IF(N461="sníž. přenesená",J461,0)</f>
        <v>0</v>
      </c>
      <c r="BI461" s="148">
        <f>IF(N461="nulová",J461,0)</f>
        <v>0</v>
      </c>
      <c r="BJ461" s="17" t="s">
        <v>85</v>
      </c>
      <c r="BK461" s="148">
        <f>ROUND(I461*H461,2)</f>
        <v>0</v>
      </c>
      <c r="BL461" s="17" t="s">
        <v>142</v>
      </c>
      <c r="BM461" s="147" t="s">
        <v>795</v>
      </c>
    </row>
    <row r="462" spans="2:65" s="12" customFormat="1" ht="11.25">
      <c r="B462" s="149"/>
      <c r="D462" s="150" t="s">
        <v>156</v>
      </c>
      <c r="E462" s="151" t="s">
        <v>1</v>
      </c>
      <c r="F462" s="152" t="s">
        <v>796</v>
      </c>
      <c r="H462" s="151" t="s">
        <v>1</v>
      </c>
      <c r="I462" s="153"/>
      <c r="L462" s="149"/>
      <c r="M462" s="154"/>
      <c r="T462" s="155"/>
      <c r="AT462" s="151" t="s">
        <v>156</v>
      </c>
      <c r="AU462" s="151" t="s">
        <v>87</v>
      </c>
      <c r="AV462" s="12" t="s">
        <v>85</v>
      </c>
      <c r="AW462" s="12" t="s">
        <v>33</v>
      </c>
      <c r="AX462" s="12" t="s">
        <v>77</v>
      </c>
      <c r="AY462" s="151" t="s">
        <v>143</v>
      </c>
    </row>
    <row r="463" spans="2:65" s="13" customFormat="1" ht="11.25">
      <c r="B463" s="156"/>
      <c r="D463" s="150" t="s">
        <v>156</v>
      </c>
      <c r="E463" s="157" t="s">
        <v>1</v>
      </c>
      <c r="F463" s="158" t="s">
        <v>797</v>
      </c>
      <c r="H463" s="159">
        <v>15.971</v>
      </c>
      <c r="I463" s="160"/>
      <c r="L463" s="156"/>
      <c r="M463" s="161"/>
      <c r="T463" s="162"/>
      <c r="AT463" s="157" t="s">
        <v>156</v>
      </c>
      <c r="AU463" s="157" t="s">
        <v>87</v>
      </c>
      <c r="AV463" s="13" t="s">
        <v>87</v>
      </c>
      <c r="AW463" s="13" t="s">
        <v>33</v>
      </c>
      <c r="AX463" s="13" t="s">
        <v>85</v>
      </c>
      <c r="AY463" s="157" t="s">
        <v>143</v>
      </c>
    </row>
    <row r="464" spans="2:65" s="11" customFormat="1" ht="22.9" customHeight="1">
      <c r="B464" s="124"/>
      <c r="D464" s="125" t="s">
        <v>76</v>
      </c>
      <c r="E464" s="134" t="s">
        <v>194</v>
      </c>
      <c r="F464" s="134" t="s">
        <v>798</v>
      </c>
      <c r="I464" s="127"/>
      <c r="J464" s="135">
        <f>BK464</f>
        <v>0</v>
      </c>
      <c r="L464" s="124"/>
      <c r="M464" s="129"/>
      <c r="P464" s="130">
        <f>SUM(P465:P521)</f>
        <v>0</v>
      </c>
      <c r="R464" s="130">
        <f>SUM(R465:R521)</f>
        <v>14.232036799999999</v>
      </c>
      <c r="T464" s="131">
        <f>SUM(T465:T521)</f>
        <v>22.1768</v>
      </c>
      <c r="AR464" s="125" t="s">
        <v>85</v>
      </c>
      <c r="AT464" s="132" t="s">
        <v>76</v>
      </c>
      <c r="AU464" s="132" t="s">
        <v>85</v>
      </c>
      <c r="AY464" s="125" t="s">
        <v>143</v>
      </c>
      <c r="BK464" s="133">
        <f>SUM(BK465:BK521)</f>
        <v>0</v>
      </c>
    </row>
    <row r="465" spans="2:65" s="1" customFormat="1" ht="16.5" customHeight="1">
      <c r="B465" s="32"/>
      <c r="C465" s="136" t="s">
        <v>799</v>
      </c>
      <c r="D465" s="136" t="s">
        <v>149</v>
      </c>
      <c r="E465" s="137" t="s">
        <v>800</v>
      </c>
      <c r="F465" s="138" t="s">
        <v>801</v>
      </c>
      <c r="G465" s="139" t="s">
        <v>316</v>
      </c>
      <c r="H465" s="140">
        <v>57.74</v>
      </c>
      <c r="I465" s="141"/>
      <c r="J465" s="142">
        <f>ROUND(I465*H465,2)</f>
        <v>0</v>
      </c>
      <c r="K465" s="138" t="s">
        <v>153</v>
      </c>
      <c r="L465" s="32"/>
      <c r="M465" s="143" t="s">
        <v>1</v>
      </c>
      <c r="N465" s="144" t="s">
        <v>42</v>
      </c>
      <c r="P465" s="145">
        <f>O465*H465</f>
        <v>0</v>
      </c>
      <c r="Q465" s="145">
        <v>0</v>
      </c>
      <c r="R465" s="145">
        <f>Q465*H465</f>
        <v>0</v>
      </c>
      <c r="S465" s="145">
        <v>0.32</v>
      </c>
      <c r="T465" s="146">
        <f>S465*H465</f>
        <v>18.476800000000001</v>
      </c>
      <c r="AR465" s="147" t="s">
        <v>142</v>
      </c>
      <c r="AT465" s="147" t="s">
        <v>149</v>
      </c>
      <c r="AU465" s="147" t="s">
        <v>87</v>
      </c>
      <c r="AY465" s="17" t="s">
        <v>143</v>
      </c>
      <c r="BE465" s="148">
        <f>IF(N465="základní",J465,0)</f>
        <v>0</v>
      </c>
      <c r="BF465" s="148">
        <f>IF(N465="snížená",J465,0)</f>
        <v>0</v>
      </c>
      <c r="BG465" s="148">
        <f>IF(N465="zákl. přenesená",J465,0)</f>
        <v>0</v>
      </c>
      <c r="BH465" s="148">
        <f>IF(N465="sníž. přenesená",J465,0)</f>
        <v>0</v>
      </c>
      <c r="BI465" s="148">
        <f>IF(N465="nulová",J465,0)</f>
        <v>0</v>
      </c>
      <c r="BJ465" s="17" t="s">
        <v>85</v>
      </c>
      <c r="BK465" s="148">
        <f>ROUND(I465*H465,2)</f>
        <v>0</v>
      </c>
      <c r="BL465" s="17" t="s">
        <v>142</v>
      </c>
      <c r="BM465" s="147" t="s">
        <v>802</v>
      </c>
    </row>
    <row r="466" spans="2:65" s="13" customFormat="1" ht="11.25">
      <c r="B466" s="156"/>
      <c r="D466" s="150" t="s">
        <v>156</v>
      </c>
      <c r="E466" s="157" t="s">
        <v>1</v>
      </c>
      <c r="F466" s="158" t="s">
        <v>803</v>
      </c>
      <c r="H466" s="159">
        <v>57.74</v>
      </c>
      <c r="I466" s="160"/>
      <c r="L466" s="156"/>
      <c r="M466" s="161"/>
      <c r="T466" s="162"/>
      <c r="AT466" s="157" t="s">
        <v>156</v>
      </c>
      <c r="AU466" s="157" t="s">
        <v>87</v>
      </c>
      <c r="AV466" s="13" t="s">
        <v>87</v>
      </c>
      <c r="AW466" s="13" t="s">
        <v>33</v>
      </c>
      <c r="AX466" s="13" t="s">
        <v>85</v>
      </c>
      <c r="AY466" s="157" t="s">
        <v>143</v>
      </c>
    </row>
    <row r="467" spans="2:65" s="1" customFormat="1" ht="16.5" customHeight="1">
      <c r="B467" s="32"/>
      <c r="C467" s="136" t="s">
        <v>804</v>
      </c>
      <c r="D467" s="136" t="s">
        <v>149</v>
      </c>
      <c r="E467" s="137" t="s">
        <v>805</v>
      </c>
      <c r="F467" s="138" t="s">
        <v>806</v>
      </c>
      <c r="G467" s="139" t="s">
        <v>316</v>
      </c>
      <c r="H467" s="140">
        <v>7.7</v>
      </c>
      <c r="I467" s="141"/>
      <c r="J467" s="142">
        <f>ROUND(I467*H467,2)</f>
        <v>0</v>
      </c>
      <c r="K467" s="138" t="s">
        <v>153</v>
      </c>
      <c r="L467" s="32"/>
      <c r="M467" s="143" t="s">
        <v>1</v>
      </c>
      <c r="N467" s="144" t="s">
        <v>42</v>
      </c>
      <c r="P467" s="145">
        <f>O467*H467</f>
        <v>0</v>
      </c>
      <c r="Q467" s="145">
        <v>1.0000000000000001E-5</v>
      </c>
      <c r="R467" s="145">
        <f>Q467*H467</f>
        <v>7.7000000000000001E-5</v>
      </c>
      <c r="S467" s="145">
        <v>0</v>
      </c>
      <c r="T467" s="146">
        <f>S467*H467</f>
        <v>0</v>
      </c>
      <c r="AR467" s="147" t="s">
        <v>142</v>
      </c>
      <c r="AT467" s="147" t="s">
        <v>149</v>
      </c>
      <c r="AU467" s="147" t="s">
        <v>87</v>
      </c>
      <c r="AY467" s="17" t="s">
        <v>143</v>
      </c>
      <c r="BE467" s="148">
        <f>IF(N467="základní",J467,0)</f>
        <v>0</v>
      </c>
      <c r="BF467" s="148">
        <f>IF(N467="snížená",J467,0)</f>
        <v>0</v>
      </c>
      <c r="BG467" s="148">
        <f>IF(N467="zákl. přenesená",J467,0)</f>
        <v>0</v>
      </c>
      <c r="BH467" s="148">
        <f>IF(N467="sníž. přenesená",J467,0)</f>
        <v>0</v>
      </c>
      <c r="BI467" s="148">
        <f>IF(N467="nulová",J467,0)</f>
        <v>0</v>
      </c>
      <c r="BJ467" s="17" t="s">
        <v>85</v>
      </c>
      <c r="BK467" s="148">
        <f>ROUND(I467*H467,2)</f>
        <v>0</v>
      </c>
      <c r="BL467" s="17" t="s">
        <v>142</v>
      </c>
      <c r="BM467" s="147" t="s">
        <v>807</v>
      </c>
    </row>
    <row r="468" spans="2:65" s="13" customFormat="1" ht="11.25">
      <c r="B468" s="156"/>
      <c r="D468" s="150" t="s">
        <v>156</v>
      </c>
      <c r="E468" s="157" t="s">
        <v>1</v>
      </c>
      <c r="F468" s="158" t="s">
        <v>808</v>
      </c>
      <c r="H468" s="159">
        <v>7.7</v>
      </c>
      <c r="I468" s="160"/>
      <c r="L468" s="156"/>
      <c r="M468" s="161"/>
      <c r="T468" s="162"/>
      <c r="AT468" s="157" t="s">
        <v>156</v>
      </c>
      <c r="AU468" s="157" t="s">
        <v>87</v>
      </c>
      <c r="AV468" s="13" t="s">
        <v>87</v>
      </c>
      <c r="AW468" s="13" t="s">
        <v>33</v>
      </c>
      <c r="AX468" s="13" t="s">
        <v>85</v>
      </c>
      <c r="AY468" s="157" t="s">
        <v>143</v>
      </c>
    </row>
    <row r="469" spans="2:65" s="1" customFormat="1" ht="16.5" customHeight="1">
      <c r="B469" s="32"/>
      <c r="C469" s="173" t="s">
        <v>809</v>
      </c>
      <c r="D469" s="173" t="s">
        <v>413</v>
      </c>
      <c r="E469" s="174" t="s">
        <v>810</v>
      </c>
      <c r="F469" s="175" t="s">
        <v>811</v>
      </c>
      <c r="G469" s="176" t="s">
        <v>316</v>
      </c>
      <c r="H469" s="177">
        <v>7.931</v>
      </c>
      <c r="I469" s="178"/>
      <c r="J469" s="179">
        <f>ROUND(I469*H469,2)</f>
        <v>0</v>
      </c>
      <c r="K469" s="175" t="s">
        <v>153</v>
      </c>
      <c r="L469" s="180"/>
      <c r="M469" s="181" t="s">
        <v>1</v>
      </c>
      <c r="N469" s="182" t="s">
        <v>42</v>
      </c>
      <c r="P469" s="145">
        <f>O469*H469</f>
        <v>0</v>
      </c>
      <c r="Q469" s="145">
        <v>4.1999999999999997E-3</v>
      </c>
      <c r="R469" s="145">
        <f>Q469*H469</f>
        <v>3.3310199999999998E-2</v>
      </c>
      <c r="S469" s="145">
        <v>0</v>
      </c>
      <c r="T469" s="146">
        <f>S469*H469</f>
        <v>0</v>
      </c>
      <c r="AR469" s="147" t="s">
        <v>194</v>
      </c>
      <c r="AT469" s="147" t="s">
        <v>413</v>
      </c>
      <c r="AU469" s="147" t="s">
        <v>87</v>
      </c>
      <c r="AY469" s="17" t="s">
        <v>143</v>
      </c>
      <c r="BE469" s="148">
        <f>IF(N469="základní",J469,0)</f>
        <v>0</v>
      </c>
      <c r="BF469" s="148">
        <f>IF(N469="snížená",J469,0)</f>
        <v>0</v>
      </c>
      <c r="BG469" s="148">
        <f>IF(N469="zákl. přenesená",J469,0)</f>
        <v>0</v>
      </c>
      <c r="BH469" s="148">
        <f>IF(N469="sníž. přenesená",J469,0)</f>
        <v>0</v>
      </c>
      <c r="BI469" s="148">
        <f>IF(N469="nulová",J469,0)</f>
        <v>0</v>
      </c>
      <c r="BJ469" s="17" t="s">
        <v>85</v>
      </c>
      <c r="BK469" s="148">
        <f>ROUND(I469*H469,2)</f>
        <v>0</v>
      </c>
      <c r="BL469" s="17" t="s">
        <v>142</v>
      </c>
      <c r="BM469" s="147" t="s">
        <v>812</v>
      </c>
    </row>
    <row r="470" spans="2:65" s="13" customFormat="1" ht="11.25">
      <c r="B470" s="156"/>
      <c r="D470" s="150" t="s">
        <v>156</v>
      </c>
      <c r="E470" s="157" t="s">
        <v>1</v>
      </c>
      <c r="F470" s="158" t="s">
        <v>813</v>
      </c>
      <c r="H470" s="159">
        <v>7.7</v>
      </c>
      <c r="I470" s="160"/>
      <c r="L470" s="156"/>
      <c r="M470" s="161"/>
      <c r="T470" s="162"/>
      <c r="AT470" s="157" t="s">
        <v>156</v>
      </c>
      <c r="AU470" s="157" t="s">
        <v>87</v>
      </c>
      <c r="AV470" s="13" t="s">
        <v>87</v>
      </c>
      <c r="AW470" s="13" t="s">
        <v>33</v>
      </c>
      <c r="AX470" s="13" t="s">
        <v>85</v>
      </c>
      <c r="AY470" s="157" t="s">
        <v>143</v>
      </c>
    </row>
    <row r="471" spans="2:65" s="13" customFormat="1" ht="11.25">
      <c r="B471" s="156"/>
      <c r="D471" s="150" t="s">
        <v>156</v>
      </c>
      <c r="F471" s="158" t="s">
        <v>814</v>
      </c>
      <c r="H471" s="159">
        <v>7.931</v>
      </c>
      <c r="I471" s="160"/>
      <c r="L471" s="156"/>
      <c r="M471" s="161"/>
      <c r="T471" s="162"/>
      <c r="AT471" s="157" t="s">
        <v>156</v>
      </c>
      <c r="AU471" s="157" t="s">
        <v>87</v>
      </c>
      <c r="AV471" s="13" t="s">
        <v>87</v>
      </c>
      <c r="AW471" s="13" t="s">
        <v>4</v>
      </c>
      <c r="AX471" s="13" t="s">
        <v>85</v>
      </c>
      <c r="AY471" s="157" t="s">
        <v>143</v>
      </c>
    </row>
    <row r="472" spans="2:65" s="1" customFormat="1" ht="16.5" customHeight="1">
      <c r="B472" s="32"/>
      <c r="C472" s="136" t="s">
        <v>815</v>
      </c>
      <c r="D472" s="136" t="s">
        <v>149</v>
      </c>
      <c r="E472" s="137" t="s">
        <v>816</v>
      </c>
      <c r="F472" s="138" t="s">
        <v>817</v>
      </c>
      <c r="G472" s="139" t="s">
        <v>316</v>
      </c>
      <c r="H472" s="140">
        <v>30.1</v>
      </c>
      <c r="I472" s="141"/>
      <c r="J472" s="142">
        <f>ROUND(I472*H472,2)</f>
        <v>0</v>
      </c>
      <c r="K472" s="138" t="s">
        <v>153</v>
      </c>
      <c r="L472" s="32"/>
      <c r="M472" s="143" t="s">
        <v>1</v>
      </c>
      <c r="N472" s="144" t="s">
        <v>42</v>
      </c>
      <c r="P472" s="145">
        <f>O472*H472</f>
        <v>0</v>
      </c>
      <c r="Q472" s="145">
        <v>1.0000000000000001E-5</v>
      </c>
      <c r="R472" s="145">
        <f>Q472*H472</f>
        <v>3.0100000000000005E-4</v>
      </c>
      <c r="S472" s="145">
        <v>0</v>
      </c>
      <c r="T472" s="146">
        <f>S472*H472</f>
        <v>0</v>
      </c>
      <c r="AR472" s="147" t="s">
        <v>142</v>
      </c>
      <c r="AT472" s="147" t="s">
        <v>149</v>
      </c>
      <c r="AU472" s="147" t="s">
        <v>87</v>
      </c>
      <c r="AY472" s="17" t="s">
        <v>143</v>
      </c>
      <c r="BE472" s="148">
        <f>IF(N472="základní",J472,0)</f>
        <v>0</v>
      </c>
      <c r="BF472" s="148">
        <f>IF(N472="snížená",J472,0)</f>
        <v>0</v>
      </c>
      <c r="BG472" s="148">
        <f>IF(N472="zákl. přenesená",J472,0)</f>
        <v>0</v>
      </c>
      <c r="BH472" s="148">
        <f>IF(N472="sníž. přenesená",J472,0)</f>
        <v>0</v>
      </c>
      <c r="BI472" s="148">
        <f>IF(N472="nulová",J472,0)</f>
        <v>0</v>
      </c>
      <c r="BJ472" s="17" t="s">
        <v>85</v>
      </c>
      <c r="BK472" s="148">
        <f>ROUND(I472*H472,2)</f>
        <v>0</v>
      </c>
      <c r="BL472" s="17" t="s">
        <v>142</v>
      </c>
      <c r="BM472" s="147" t="s">
        <v>818</v>
      </c>
    </row>
    <row r="473" spans="2:65" s="13" customFormat="1" ht="11.25">
      <c r="B473" s="156"/>
      <c r="D473" s="150" t="s">
        <v>156</v>
      </c>
      <c r="E473" s="157" t="s">
        <v>1</v>
      </c>
      <c r="F473" s="158" t="s">
        <v>819</v>
      </c>
      <c r="H473" s="159">
        <v>30.1</v>
      </c>
      <c r="I473" s="160"/>
      <c r="L473" s="156"/>
      <c r="M473" s="161"/>
      <c r="T473" s="162"/>
      <c r="AT473" s="157" t="s">
        <v>156</v>
      </c>
      <c r="AU473" s="157" t="s">
        <v>87</v>
      </c>
      <c r="AV473" s="13" t="s">
        <v>87</v>
      </c>
      <c r="AW473" s="13" t="s">
        <v>33</v>
      </c>
      <c r="AX473" s="13" t="s">
        <v>85</v>
      </c>
      <c r="AY473" s="157" t="s">
        <v>143</v>
      </c>
    </row>
    <row r="474" spans="2:65" s="1" customFormat="1" ht="16.5" customHeight="1">
      <c r="B474" s="32"/>
      <c r="C474" s="173" t="s">
        <v>820</v>
      </c>
      <c r="D474" s="173" t="s">
        <v>413</v>
      </c>
      <c r="E474" s="174" t="s">
        <v>821</v>
      </c>
      <c r="F474" s="175" t="s">
        <v>822</v>
      </c>
      <c r="G474" s="176" t="s">
        <v>316</v>
      </c>
      <c r="H474" s="177">
        <v>31.003</v>
      </c>
      <c r="I474" s="178"/>
      <c r="J474" s="179">
        <f>ROUND(I474*H474,2)</f>
        <v>0</v>
      </c>
      <c r="K474" s="175" t="s">
        <v>153</v>
      </c>
      <c r="L474" s="180"/>
      <c r="M474" s="181" t="s">
        <v>1</v>
      </c>
      <c r="N474" s="182" t="s">
        <v>42</v>
      </c>
      <c r="P474" s="145">
        <f>O474*H474</f>
        <v>0</v>
      </c>
      <c r="Q474" s="145">
        <v>6.1999999999999998E-3</v>
      </c>
      <c r="R474" s="145">
        <f>Q474*H474</f>
        <v>0.19221859999999999</v>
      </c>
      <c r="S474" s="145">
        <v>0</v>
      </c>
      <c r="T474" s="146">
        <f>S474*H474</f>
        <v>0</v>
      </c>
      <c r="AR474" s="147" t="s">
        <v>194</v>
      </c>
      <c r="AT474" s="147" t="s">
        <v>413</v>
      </c>
      <c r="AU474" s="147" t="s">
        <v>87</v>
      </c>
      <c r="AY474" s="17" t="s">
        <v>143</v>
      </c>
      <c r="BE474" s="148">
        <f>IF(N474="základní",J474,0)</f>
        <v>0</v>
      </c>
      <c r="BF474" s="148">
        <f>IF(N474="snížená",J474,0)</f>
        <v>0</v>
      </c>
      <c r="BG474" s="148">
        <f>IF(N474="zákl. přenesená",J474,0)</f>
        <v>0</v>
      </c>
      <c r="BH474" s="148">
        <f>IF(N474="sníž. přenesená",J474,0)</f>
        <v>0</v>
      </c>
      <c r="BI474" s="148">
        <f>IF(N474="nulová",J474,0)</f>
        <v>0</v>
      </c>
      <c r="BJ474" s="17" t="s">
        <v>85</v>
      </c>
      <c r="BK474" s="148">
        <f>ROUND(I474*H474,2)</f>
        <v>0</v>
      </c>
      <c r="BL474" s="17" t="s">
        <v>142</v>
      </c>
      <c r="BM474" s="147" t="s">
        <v>823</v>
      </c>
    </row>
    <row r="475" spans="2:65" s="13" customFormat="1" ht="11.25">
      <c r="B475" s="156"/>
      <c r="D475" s="150" t="s">
        <v>156</v>
      </c>
      <c r="E475" s="157" t="s">
        <v>1</v>
      </c>
      <c r="F475" s="158" t="s">
        <v>824</v>
      </c>
      <c r="H475" s="159">
        <v>30.1</v>
      </c>
      <c r="I475" s="160"/>
      <c r="L475" s="156"/>
      <c r="M475" s="161"/>
      <c r="T475" s="162"/>
      <c r="AT475" s="157" t="s">
        <v>156</v>
      </c>
      <c r="AU475" s="157" t="s">
        <v>87</v>
      </c>
      <c r="AV475" s="13" t="s">
        <v>87</v>
      </c>
      <c r="AW475" s="13" t="s">
        <v>33</v>
      </c>
      <c r="AX475" s="13" t="s">
        <v>85</v>
      </c>
      <c r="AY475" s="157" t="s">
        <v>143</v>
      </c>
    </row>
    <row r="476" spans="2:65" s="13" customFormat="1" ht="11.25">
      <c r="B476" s="156"/>
      <c r="D476" s="150" t="s">
        <v>156</v>
      </c>
      <c r="F476" s="158" t="s">
        <v>825</v>
      </c>
      <c r="H476" s="159">
        <v>31.003</v>
      </c>
      <c r="I476" s="160"/>
      <c r="L476" s="156"/>
      <c r="M476" s="161"/>
      <c r="T476" s="162"/>
      <c r="AT476" s="157" t="s">
        <v>156</v>
      </c>
      <c r="AU476" s="157" t="s">
        <v>87</v>
      </c>
      <c r="AV476" s="13" t="s">
        <v>87</v>
      </c>
      <c r="AW476" s="13" t="s">
        <v>4</v>
      </c>
      <c r="AX476" s="13" t="s">
        <v>85</v>
      </c>
      <c r="AY476" s="157" t="s">
        <v>143</v>
      </c>
    </row>
    <row r="477" spans="2:65" s="1" customFormat="1" ht="24.2" customHeight="1">
      <c r="B477" s="32"/>
      <c r="C477" s="136" t="s">
        <v>826</v>
      </c>
      <c r="D477" s="136" t="s">
        <v>149</v>
      </c>
      <c r="E477" s="137" t="s">
        <v>827</v>
      </c>
      <c r="F477" s="138" t="s">
        <v>828</v>
      </c>
      <c r="G477" s="139" t="s">
        <v>540</v>
      </c>
      <c r="H477" s="140">
        <v>1</v>
      </c>
      <c r="I477" s="141"/>
      <c r="J477" s="142">
        <f>ROUND(I477*H477,2)</f>
        <v>0</v>
      </c>
      <c r="K477" s="138" t="s">
        <v>153</v>
      </c>
      <c r="L477" s="32"/>
      <c r="M477" s="143" t="s">
        <v>1</v>
      </c>
      <c r="N477" s="144" t="s">
        <v>42</v>
      </c>
      <c r="P477" s="145">
        <f>O477*H477</f>
        <v>0</v>
      </c>
      <c r="Q477" s="145">
        <v>0</v>
      </c>
      <c r="R477" s="145">
        <f>Q477*H477</f>
        <v>0</v>
      </c>
      <c r="S477" s="145">
        <v>0</v>
      </c>
      <c r="T477" s="146">
        <f>S477*H477</f>
        <v>0</v>
      </c>
      <c r="AR477" s="147" t="s">
        <v>142</v>
      </c>
      <c r="AT477" s="147" t="s">
        <v>149</v>
      </c>
      <c r="AU477" s="147" t="s">
        <v>87</v>
      </c>
      <c r="AY477" s="17" t="s">
        <v>143</v>
      </c>
      <c r="BE477" s="148">
        <f>IF(N477="základní",J477,0)</f>
        <v>0</v>
      </c>
      <c r="BF477" s="148">
        <f>IF(N477="snížená",J477,0)</f>
        <v>0</v>
      </c>
      <c r="BG477" s="148">
        <f>IF(N477="zákl. přenesená",J477,0)</f>
        <v>0</v>
      </c>
      <c r="BH477" s="148">
        <f>IF(N477="sníž. přenesená",J477,0)</f>
        <v>0</v>
      </c>
      <c r="BI477" s="148">
        <f>IF(N477="nulová",J477,0)</f>
        <v>0</v>
      </c>
      <c r="BJ477" s="17" t="s">
        <v>85</v>
      </c>
      <c r="BK477" s="148">
        <f>ROUND(I477*H477,2)</f>
        <v>0</v>
      </c>
      <c r="BL477" s="17" t="s">
        <v>142</v>
      </c>
      <c r="BM477" s="147" t="s">
        <v>829</v>
      </c>
    </row>
    <row r="478" spans="2:65" s="12" customFormat="1" ht="11.25">
      <c r="B478" s="149"/>
      <c r="D478" s="150" t="s">
        <v>156</v>
      </c>
      <c r="E478" s="151" t="s">
        <v>1</v>
      </c>
      <c r="F478" s="152" t="s">
        <v>830</v>
      </c>
      <c r="H478" s="151" t="s">
        <v>1</v>
      </c>
      <c r="I478" s="153"/>
      <c r="L478" s="149"/>
      <c r="M478" s="154"/>
      <c r="T478" s="155"/>
      <c r="AT478" s="151" t="s">
        <v>156</v>
      </c>
      <c r="AU478" s="151" t="s">
        <v>87</v>
      </c>
      <c r="AV478" s="12" t="s">
        <v>85</v>
      </c>
      <c r="AW478" s="12" t="s">
        <v>33</v>
      </c>
      <c r="AX478" s="12" t="s">
        <v>77</v>
      </c>
      <c r="AY478" s="151" t="s">
        <v>143</v>
      </c>
    </row>
    <row r="479" spans="2:65" s="13" customFormat="1" ht="11.25">
      <c r="B479" s="156"/>
      <c r="D479" s="150" t="s">
        <v>156</v>
      </c>
      <c r="E479" s="157" t="s">
        <v>1</v>
      </c>
      <c r="F479" s="158" t="s">
        <v>831</v>
      </c>
      <c r="H479" s="159">
        <v>1</v>
      </c>
      <c r="I479" s="160"/>
      <c r="L479" s="156"/>
      <c r="M479" s="161"/>
      <c r="T479" s="162"/>
      <c r="AT479" s="157" t="s">
        <v>156</v>
      </c>
      <c r="AU479" s="157" t="s">
        <v>87</v>
      </c>
      <c r="AV479" s="13" t="s">
        <v>87</v>
      </c>
      <c r="AW479" s="13" t="s">
        <v>33</v>
      </c>
      <c r="AX479" s="13" t="s">
        <v>85</v>
      </c>
      <c r="AY479" s="157" t="s">
        <v>143</v>
      </c>
    </row>
    <row r="480" spans="2:65" s="12" customFormat="1" ht="11.25">
      <c r="B480" s="149"/>
      <c r="D480" s="150" t="s">
        <v>156</v>
      </c>
      <c r="E480" s="151" t="s">
        <v>1</v>
      </c>
      <c r="F480" s="152" t="s">
        <v>832</v>
      </c>
      <c r="H480" s="151" t="s">
        <v>1</v>
      </c>
      <c r="I480" s="153"/>
      <c r="L480" s="149"/>
      <c r="M480" s="154"/>
      <c r="T480" s="155"/>
      <c r="AT480" s="151" t="s">
        <v>156</v>
      </c>
      <c r="AU480" s="151" t="s">
        <v>87</v>
      </c>
      <c r="AV480" s="12" t="s">
        <v>85</v>
      </c>
      <c r="AW480" s="12" t="s">
        <v>33</v>
      </c>
      <c r="AX480" s="12" t="s">
        <v>77</v>
      </c>
      <c r="AY480" s="151" t="s">
        <v>143</v>
      </c>
    </row>
    <row r="481" spans="2:65" s="1" customFormat="1" ht="16.5" customHeight="1">
      <c r="B481" s="32"/>
      <c r="C481" s="173" t="s">
        <v>833</v>
      </c>
      <c r="D481" s="173" t="s">
        <v>413</v>
      </c>
      <c r="E481" s="174" t="s">
        <v>834</v>
      </c>
      <c r="F481" s="175" t="s">
        <v>835</v>
      </c>
      <c r="G481" s="176" t="s">
        <v>540</v>
      </c>
      <c r="H481" s="177">
        <v>1</v>
      </c>
      <c r="I481" s="178"/>
      <c r="J481" s="179">
        <f>ROUND(I481*H481,2)</f>
        <v>0</v>
      </c>
      <c r="K481" s="175" t="s">
        <v>153</v>
      </c>
      <c r="L481" s="180"/>
      <c r="M481" s="181" t="s">
        <v>1</v>
      </c>
      <c r="N481" s="182" t="s">
        <v>42</v>
      </c>
      <c r="P481" s="145">
        <f>O481*H481</f>
        <v>0</v>
      </c>
      <c r="Q481" s="145">
        <v>8.0000000000000004E-4</v>
      </c>
      <c r="R481" s="145">
        <f>Q481*H481</f>
        <v>8.0000000000000004E-4</v>
      </c>
      <c r="S481" s="145">
        <v>0</v>
      </c>
      <c r="T481" s="146">
        <f>S481*H481</f>
        <v>0</v>
      </c>
      <c r="AR481" s="147" t="s">
        <v>194</v>
      </c>
      <c r="AT481" s="147" t="s">
        <v>413</v>
      </c>
      <c r="AU481" s="147" t="s">
        <v>87</v>
      </c>
      <c r="AY481" s="17" t="s">
        <v>143</v>
      </c>
      <c r="BE481" s="148">
        <f>IF(N481="základní",J481,0)</f>
        <v>0</v>
      </c>
      <c r="BF481" s="148">
        <f>IF(N481="snížená",J481,0)</f>
        <v>0</v>
      </c>
      <c r="BG481" s="148">
        <f>IF(N481="zákl. přenesená",J481,0)</f>
        <v>0</v>
      </c>
      <c r="BH481" s="148">
        <f>IF(N481="sníž. přenesená",J481,0)</f>
        <v>0</v>
      </c>
      <c r="BI481" s="148">
        <f>IF(N481="nulová",J481,0)</f>
        <v>0</v>
      </c>
      <c r="BJ481" s="17" t="s">
        <v>85</v>
      </c>
      <c r="BK481" s="148">
        <f>ROUND(I481*H481,2)</f>
        <v>0</v>
      </c>
      <c r="BL481" s="17" t="s">
        <v>142</v>
      </c>
      <c r="BM481" s="147" t="s">
        <v>836</v>
      </c>
    </row>
    <row r="482" spans="2:65" s="13" customFormat="1" ht="11.25">
      <c r="B482" s="156"/>
      <c r="D482" s="150" t="s">
        <v>156</v>
      </c>
      <c r="E482" s="157" t="s">
        <v>1</v>
      </c>
      <c r="F482" s="158" t="s">
        <v>837</v>
      </c>
      <c r="H482" s="159">
        <v>1</v>
      </c>
      <c r="I482" s="160"/>
      <c r="L482" s="156"/>
      <c r="M482" s="161"/>
      <c r="T482" s="162"/>
      <c r="AT482" s="157" t="s">
        <v>156</v>
      </c>
      <c r="AU482" s="157" t="s">
        <v>87</v>
      </c>
      <c r="AV482" s="13" t="s">
        <v>87</v>
      </c>
      <c r="AW482" s="13" t="s">
        <v>33</v>
      </c>
      <c r="AX482" s="13" t="s">
        <v>85</v>
      </c>
      <c r="AY482" s="157" t="s">
        <v>143</v>
      </c>
    </row>
    <row r="483" spans="2:65" s="1" customFormat="1" ht="24.2" customHeight="1">
      <c r="B483" s="32"/>
      <c r="C483" s="136" t="s">
        <v>838</v>
      </c>
      <c r="D483" s="136" t="s">
        <v>149</v>
      </c>
      <c r="E483" s="137" t="s">
        <v>839</v>
      </c>
      <c r="F483" s="138" t="s">
        <v>840</v>
      </c>
      <c r="G483" s="139" t="s">
        <v>540</v>
      </c>
      <c r="H483" s="140">
        <v>8</v>
      </c>
      <c r="I483" s="141"/>
      <c r="J483" s="142">
        <f>ROUND(I483*H483,2)</f>
        <v>0</v>
      </c>
      <c r="K483" s="138" t="s">
        <v>153</v>
      </c>
      <c r="L483" s="32"/>
      <c r="M483" s="143" t="s">
        <v>1</v>
      </c>
      <c r="N483" s="144" t="s">
        <v>42</v>
      </c>
      <c r="P483" s="145">
        <f>O483*H483</f>
        <v>0</v>
      </c>
      <c r="Q483" s="145">
        <v>0</v>
      </c>
      <c r="R483" s="145">
        <f>Q483*H483</f>
        <v>0</v>
      </c>
      <c r="S483" s="145">
        <v>0</v>
      </c>
      <c r="T483" s="146">
        <f>S483*H483</f>
        <v>0</v>
      </c>
      <c r="AR483" s="147" t="s">
        <v>142</v>
      </c>
      <c r="AT483" s="147" t="s">
        <v>149</v>
      </c>
      <c r="AU483" s="147" t="s">
        <v>87</v>
      </c>
      <c r="AY483" s="17" t="s">
        <v>143</v>
      </c>
      <c r="BE483" s="148">
        <f>IF(N483="základní",J483,0)</f>
        <v>0</v>
      </c>
      <c r="BF483" s="148">
        <f>IF(N483="snížená",J483,0)</f>
        <v>0</v>
      </c>
      <c r="BG483" s="148">
        <f>IF(N483="zákl. přenesená",J483,0)</f>
        <v>0</v>
      </c>
      <c r="BH483" s="148">
        <f>IF(N483="sníž. přenesená",J483,0)</f>
        <v>0</v>
      </c>
      <c r="BI483" s="148">
        <f>IF(N483="nulová",J483,0)</f>
        <v>0</v>
      </c>
      <c r="BJ483" s="17" t="s">
        <v>85</v>
      </c>
      <c r="BK483" s="148">
        <f>ROUND(I483*H483,2)</f>
        <v>0</v>
      </c>
      <c r="BL483" s="17" t="s">
        <v>142</v>
      </c>
      <c r="BM483" s="147" t="s">
        <v>841</v>
      </c>
    </row>
    <row r="484" spans="2:65" s="12" customFormat="1" ht="11.25">
      <c r="B484" s="149"/>
      <c r="D484" s="150" t="s">
        <v>156</v>
      </c>
      <c r="E484" s="151" t="s">
        <v>1</v>
      </c>
      <c r="F484" s="152" t="s">
        <v>842</v>
      </c>
      <c r="H484" s="151" t="s">
        <v>1</v>
      </c>
      <c r="I484" s="153"/>
      <c r="L484" s="149"/>
      <c r="M484" s="154"/>
      <c r="T484" s="155"/>
      <c r="AT484" s="151" t="s">
        <v>156</v>
      </c>
      <c r="AU484" s="151" t="s">
        <v>87</v>
      </c>
      <c r="AV484" s="12" t="s">
        <v>85</v>
      </c>
      <c r="AW484" s="12" t="s">
        <v>33</v>
      </c>
      <c r="AX484" s="12" t="s">
        <v>77</v>
      </c>
      <c r="AY484" s="151" t="s">
        <v>143</v>
      </c>
    </row>
    <row r="485" spans="2:65" s="13" customFormat="1" ht="11.25">
      <c r="B485" s="156"/>
      <c r="D485" s="150" t="s">
        <v>156</v>
      </c>
      <c r="E485" s="157" t="s">
        <v>1</v>
      </c>
      <c r="F485" s="158" t="s">
        <v>843</v>
      </c>
      <c r="H485" s="159">
        <v>8</v>
      </c>
      <c r="I485" s="160"/>
      <c r="L485" s="156"/>
      <c r="M485" s="161"/>
      <c r="T485" s="162"/>
      <c r="AT485" s="157" t="s">
        <v>156</v>
      </c>
      <c r="AU485" s="157" t="s">
        <v>87</v>
      </c>
      <c r="AV485" s="13" t="s">
        <v>87</v>
      </c>
      <c r="AW485" s="13" t="s">
        <v>33</v>
      </c>
      <c r="AX485" s="13" t="s">
        <v>85</v>
      </c>
      <c r="AY485" s="157" t="s">
        <v>143</v>
      </c>
    </row>
    <row r="486" spans="2:65" s="12" customFormat="1" ht="11.25">
      <c r="B486" s="149"/>
      <c r="D486" s="150" t="s">
        <v>156</v>
      </c>
      <c r="E486" s="151" t="s">
        <v>1</v>
      </c>
      <c r="F486" s="152" t="s">
        <v>832</v>
      </c>
      <c r="H486" s="151" t="s">
        <v>1</v>
      </c>
      <c r="I486" s="153"/>
      <c r="L486" s="149"/>
      <c r="M486" s="154"/>
      <c r="T486" s="155"/>
      <c r="AT486" s="151" t="s">
        <v>156</v>
      </c>
      <c r="AU486" s="151" t="s">
        <v>87</v>
      </c>
      <c r="AV486" s="12" t="s">
        <v>85</v>
      </c>
      <c r="AW486" s="12" t="s">
        <v>33</v>
      </c>
      <c r="AX486" s="12" t="s">
        <v>77</v>
      </c>
      <c r="AY486" s="151" t="s">
        <v>143</v>
      </c>
    </row>
    <row r="487" spans="2:65" s="1" customFormat="1" ht="16.5" customHeight="1">
      <c r="B487" s="32"/>
      <c r="C487" s="173" t="s">
        <v>844</v>
      </c>
      <c r="D487" s="173" t="s">
        <v>413</v>
      </c>
      <c r="E487" s="174" t="s">
        <v>845</v>
      </c>
      <c r="F487" s="175" t="s">
        <v>846</v>
      </c>
      <c r="G487" s="176" t="s">
        <v>540</v>
      </c>
      <c r="H487" s="177">
        <v>8</v>
      </c>
      <c r="I487" s="178"/>
      <c r="J487" s="179">
        <f>ROUND(I487*H487,2)</f>
        <v>0</v>
      </c>
      <c r="K487" s="175" t="s">
        <v>153</v>
      </c>
      <c r="L487" s="180"/>
      <c r="M487" s="181" t="s">
        <v>1</v>
      </c>
      <c r="N487" s="182" t="s">
        <v>42</v>
      </c>
      <c r="P487" s="145">
        <f>O487*H487</f>
        <v>0</v>
      </c>
      <c r="Q487" s="145">
        <v>1.5E-3</v>
      </c>
      <c r="R487" s="145">
        <f>Q487*H487</f>
        <v>1.2E-2</v>
      </c>
      <c r="S487" s="145">
        <v>0</v>
      </c>
      <c r="T487" s="146">
        <f>S487*H487</f>
        <v>0</v>
      </c>
      <c r="AR487" s="147" t="s">
        <v>194</v>
      </c>
      <c r="AT487" s="147" t="s">
        <v>413</v>
      </c>
      <c r="AU487" s="147" t="s">
        <v>87</v>
      </c>
      <c r="AY487" s="17" t="s">
        <v>143</v>
      </c>
      <c r="BE487" s="148">
        <f>IF(N487="základní",J487,0)</f>
        <v>0</v>
      </c>
      <c r="BF487" s="148">
        <f>IF(N487="snížená",J487,0)</f>
        <v>0</v>
      </c>
      <c r="BG487" s="148">
        <f>IF(N487="zákl. přenesená",J487,0)</f>
        <v>0</v>
      </c>
      <c r="BH487" s="148">
        <f>IF(N487="sníž. přenesená",J487,0)</f>
        <v>0</v>
      </c>
      <c r="BI487" s="148">
        <f>IF(N487="nulová",J487,0)</f>
        <v>0</v>
      </c>
      <c r="BJ487" s="17" t="s">
        <v>85</v>
      </c>
      <c r="BK487" s="148">
        <f>ROUND(I487*H487,2)</f>
        <v>0</v>
      </c>
      <c r="BL487" s="17" t="s">
        <v>142</v>
      </c>
      <c r="BM487" s="147" t="s">
        <v>847</v>
      </c>
    </row>
    <row r="488" spans="2:65" s="13" customFormat="1" ht="11.25">
      <c r="B488" s="156"/>
      <c r="D488" s="150" t="s">
        <v>156</v>
      </c>
      <c r="E488" s="157" t="s">
        <v>1</v>
      </c>
      <c r="F488" s="158" t="s">
        <v>848</v>
      </c>
      <c r="H488" s="159">
        <v>8</v>
      </c>
      <c r="I488" s="160"/>
      <c r="L488" s="156"/>
      <c r="M488" s="161"/>
      <c r="T488" s="162"/>
      <c r="AT488" s="157" t="s">
        <v>156</v>
      </c>
      <c r="AU488" s="157" t="s">
        <v>87</v>
      </c>
      <c r="AV488" s="13" t="s">
        <v>87</v>
      </c>
      <c r="AW488" s="13" t="s">
        <v>33</v>
      </c>
      <c r="AX488" s="13" t="s">
        <v>85</v>
      </c>
      <c r="AY488" s="157" t="s">
        <v>143</v>
      </c>
    </row>
    <row r="489" spans="2:65" s="1" customFormat="1" ht="16.5" customHeight="1">
      <c r="B489" s="32"/>
      <c r="C489" s="136" t="s">
        <v>849</v>
      </c>
      <c r="D489" s="136" t="s">
        <v>149</v>
      </c>
      <c r="E489" s="137" t="s">
        <v>850</v>
      </c>
      <c r="F489" s="138" t="s">
        <v>851</v>
      </c>
      <c r="G489" s="139" t="s">
        <v>540</v>
      </c>
      <c r="H489" s="140">
        <v>1</v>
      </c>
      <c r="I489" s="141"/>
      <c r="J489" s="142">
        <f>ROUND(I489*H489,2)</f>
        <v>0</v>
      </c>
      <c r="K489" s="138" t="s">
        <v>153</v>
      </c>
      <c r="L489" s="32"/>
      <c r="M489" s="143" t="s">
        <v>1</v>
      </c>
      <c r="N489" s="144" t="s">
        <v>42</v>
      </c>
      <c r="P489" s="145">
        <f>O489*H489</f>
        <v>0</v>
      </c>
      <c r="Q489" s="145">
        <v>1.29291</v>
      </c>
      <c r="R489" s="145">
        <f>Q489*H489</f>
        <v>1.29291</v>
      </c>
      <c r="S489" s="145">
        <v>0</v>
      </c>
      <c r="T489" s="146">
        <f>S489*H489</f>
        <v>0</v>
      </c>
      <c r="AR489" s="147" t="s">
        <v>142</v>
      </c>
      <c r="AT489" s="147" t="s">
        <v>149</v>
      </c>
      <c r="AU489" s="147" t="s">
        <v>87</v>
      </c>
      <c r="AY489" s="17" t="s">
        <v>143</v>
      </c>
      <c r="BE489" s="148">
        <f>IF(N489="základní",J489,0)</f>
        <v>0</v>
      </c>
      <c r="BF489" s="148">
        <f>IF(N489="snížená",J489,0)</f>
        <v>0</v>
      </c>
      <c r="BG489" s="148">
        <f>IF(N489="zákl. přenesená",J489,0)</f>
        <v>0</v>
      </c>
      <c r="BH489" s="148">
        <f>IF(N489="sníž. přenesená",J489,0)</f>
        <v>0</v>
      </c>
      <c r="BI489" s="148">
        <f>IF(N489="nulová",J489,0)</f>
        <v>0</v>
      </c>
      <c r="BJ489" s="17" t="s">
        <v>85</v>
      </c>
      <c r="BK489" s="148">
        <f>ROUND(I489*H489,2)</f>
        <v>0</v>
      </c>
      <c r="BL489" s="17" t="s">
        <v>142</v>
      </c>
      <c r="BM489" s="147" t="s">
        <v>852</v>
      </c>
    </row>
    <row r="490" spans="2:65" s="13" customFormat="1" ht="11.25">
      <c r="B490" s="156"/>
      <c r="D490" s="150" t="s">
        <v>156</v>
      </c>
      <c r="E490" s="157" t="s">
        <v>1</v>
      </c>
      <c r="F490" s="158" t="s">
        <v>853</v>
      </c>
      <c r="H490" s="159">
        <v>1</v>
      </c>
      <c r="I490" s="160"/>
      <c r="L490" s="156"/>
      <c r="M490" s="161"/>
      <c r="T490" s="162"/>
      <c r="AT490" s="157" t="s">
        <v>156</v>
      </c>
      <c r="AU490" s="157" t="s">
        <v>87</v>
      </c>
      <c r="AV490" s="13" t="s">
        <v>87</v>
      </c>
      <c r="AW490" s="13" t="s">
        <v>33</v>
      </c>
      <c r="AX490" s="13" t="s">
        <v>85</v>
      </c>
      <c r="AY490" s="157" t="s">
        <v>143</v>
      </c>
    </row>
    <row r="491" spans="2:65" s="1" customFormat="1" ht="16.5" customHeight="1">
      <c r="B491" s="32"/>
      <c r="C491" s="136" t="s">
        <v>854</v>
      </c>
      <c r="D491" s="136" t="s">
        <v>149</v>
      </c>
      <c r="E491" s="137" t="s">
        <v>855</v>
      </c>
      <c r="F491" s="138" t="s">
        <v>856</v>
      </c>
      <c r="G491" s="139" t="s">
        <v>540</v>
      </c>
      <c r="H491" s="140">
        <v>8</v>
      </c>
      <c r="I491" s="141"/>
      <c r="J491" s="142">
        <f>ROUND(I491*H491,2)</f>
        <v>0</v>
      </c>
      <c r="K491" s="138" t="s">
        <v>153</v>
      </c>
      <c r="L491" s="32"/>
      <c r="M491" s="143" t="s">
        <v>1</v>
      </c>
      <c r="N491" s="144" t="s">
        <v>42</v>
      </c>
      <c r="P491" s="145">
        <f>O491*H491</f>
        <v>0</v>
      </c>
      <c r="Q491" s="145">
        <v>0.12526000000000001</v>
      </c>
      <c r="R491" s="145">
        <f>Q491*H491</f>
        <v>1.0020800000000001</v>
      </c>
      <c r="S491" s="145">
        <v>0</v>
      </c>
      <c r="T491" s="146">
        <f>S491*H491</f>
        <v>0</v>
      </c>
      <c r="AR491" s="147" t="s">
        <v>142</v>
      </c>
      <c r="AT491" s="147" t="s">
        <v>149</v>
      </c>
      <c r="AU491" s="147" t="s">
        <v>87</v>
      </c>
      <c r="AY491" s="17" t="s">
        <v>143</v>
      </c>
      <c r="BE491" s="148">
        <f>IF(N491="základní",J491,0)</f>
        <v>0</v>
      </c>
      <c r="BF491" s="148">
        <f>IF(N491="snížená",J491,0)</f>
        <v>0</v>
      </c>
      <c r="BG491" s="148">
        <f>IF(N491="zákl. přenesená",J491,0)</f>
        <v>0</v>
      </c>
      <c r="BH491" s="148">
        <f>IF(N491="sníž. přenesená",J491,0)</f>
        <v>0</v>
      </c>
      <c r="BI491" s="148">
        <f>IF(N491="nulová",J491,0)</f>
        <v>0</v>
      </c>
      <c r="BJ491" s="17" t="s">
        <v>85</v>
      </c>
      <c r="BK491" s="148">
        <f>ROUND(I491*H491,2)</f>
        <v>0</v>
      </c>
      <c r="BL491" s="17" t="s">
        <v>142</v>
      </c>
      <c r="BM491" s="147" t="s">
        <v>857</v>
      </c>
    </row>
    <row r="492" spans="2:65" s="13" customFormat="1" ht="11.25">
      <c r="B492" s="156"/>
      <c r="D492" s="150" t="s">
        <v>156</v>
      </c>
      <c r="E492" s="157" t="s">
        <v>1</v>
      </c>
      <c r="F492" s="158" t="s">
        <v>858</v>
      </c>
      <c r="H492" s="159">
        <v>8</v>
      </c>
      <c r="I492" s="160"/>
      <c r="L492" s="156"/>
      <c r="M492" s="161"/>
      <c r="T492" s="162"/>
      <c r="AT492" s="157" t="s">
        <v>156</v>
      </c>
      <c r="AU492" s="157" t="s">
        <v>87</v>
      </c>
      <c r="AV492" s="13" t="s">
        <v>87</v>
      </c>
      <c r="AW492" s="13" t="s">
        <v>33</v>
      </c>
      <c r="AX492" s="13" t="s">
        <v>85</v>
      </c>
      <c r="AY492" s="157" t="s">
        <v>143</v>
      </c>
    </row>
    <row r="493" spans="2:65" s="1" customFormat="1" ht="16.5" customHeight="1">
      <c r="B493" s="32"/>
      <c r="C493" s="173" t="s">
        <v>88</v>
      </c>
      <c r="D493" s="173" t="s">
        <v>413</v>
      </c>
      <c r="E493" s="174" t="s">
        <v>859</v>
      </c>
      <c r="F493" s="175" t="s">
        <v>860</v>
      </c>
      <c r="G493" s="176" t="s">
        <v>540</v>
      </c>
      <c r="H493" s="177">
        <v>8</v>
      </c>
      <c r="I493" s="178"/>
      <c r="J493" s="179">
        <f>ROUND(I493*H493,2)</f>
        <v>0</v>
      </c>
      <c r="K493" s="175" t="s">
        <v>153</v>
      </c>
      <c r="L493" s="180"/>
      <c r="M493" s="181" t="s">
        <v>1</v>
      </c>
      <c r="N493" s="182" t="s">
        <v>42</v>
      </c>
      <c r="P493" s="145">
        <f>O493*H493</f>
        <v>0</v>
      </c>
      <c r="Q493" s="145">
        <v>0.17499999999999999</v>
      </c>
      <c r="R493" s="145">
        <f>Q493*H493</f>
        <v>1.4</v>
      </c>
      <c r="S493" s="145">
        <v>0</v>
      </c>
      <c r="T493" s="146">
        <f>S493*H493</f>
        <v>0</v>
      </c>
      <c r="AR493" s="147" t="s">
        <v>194</v>
      </c>
      <c r="AT493" s="147" t="s">
        <v>413</v>
      </c>
      <c r="AU493" s="147" t="s">
        <v>87</v>
      </c>
      <c r="AY493" s="17" t="s">
        <v>143</v>
      </c>
      <c r="BE493" s="148">
        <f>IF(N493="základní",J493,0)</f>
        <v>0</v>
      </c>
      <c r="BF493" s="148">
        <f>IF(N493="snížená",J493,0)</f>
        <v>0</v>
      </c>
      <c r="BG493" s="148">
        <f>IF(N493="zákl. přenesená",J493,0)</f>
        <v>0</v>
      </c>
      <c r="BH493" s="148">
        <f>IF(N493="sníž. přenesená",J493,0)</f>
        <v>0</v>
      </c>
      <c r="BI493" s="148">
        <f>IF(N493="nulová",J493,0)</f>
        <v>0</v>
      </c>
      <c r="BJ493" s="17" t="s">
        <v>85</v>
      </c>
      <c r="BK493" s="148">
        <f>ROUND(I493*H493,2)</f>
        <v>0</v>
      </c>
      <c r="BL493" s="17" t="s">
        <v>142</v>
      </c>
      <c r="BM493" s="147" t="s">
        <v>861</v>
      </c>
    </row>
    <row r="494" spans="2:65" s="13" customFormat="1" ht="11.25">
      <c r="B494" s="156"/>
      <c r="D494" s="150" t="s">
        <v>156</v>
      </c>
      <c r="E494" s="157" t="s">
        <v>1</v>
      </c>
      <c r="F494" s="158" t="s">
        <v>548</v>
      </c>
      <c r="H494" s="159">
        <v>8</v>
      </c>
      <c r="I494" s="160"/>
      <c r="L494" s="156"/>
      <c r="M494" s="161"/>
      <c r="T494" s="162"/>
      <c r="AT494" s="157" t="s">
        <v>156</v>
      </c>
      <c r="AU494" s="157" t="s">
        <v>87</v>
      </c>
      <c r="AV494" s="13" t="s">
        <v>87</v>
      </c>
      <c r="AW494" s="13" t="s">
        <v>33</v>
      </c>
      <c r="AX494" s="13" t="s">
        <v>85</v>
      </c>
      <c r="AY494" s="157" t="s">
        <v>143</v>
      </c>
    </row>
    <row r="495" spans="2:65" s="1" customFormat="1" ht="16.5" customHeight="1">
      <c r="B495" s="32"/>
      <c r="C495" s="136" t="s">
        <v>862</v>
      </c>
      <c r="D495" s="136" t="s">
        <v>149</v>
      </c>
      <c r="E495" s="137" t="s">
        <v>863</v>
      </c>
      <c r="F495" s="138" t="s">
        <v>864</v>
      </c>
      <c r="G495" s="139" t="s">
        <v>540</v>
      </c>
      <c r="H495" s="140">
        <v>8</v>
      </c>
      <c r="I495" s="141"/>
      <c r="J495" s="142">
        <f>ROUND(I495*H495,2)</f>
        <v>0</v>
      </c>
      <c r="K495" s="138" t="s">
        <v>153</v>
      </c>
      <c r="L495" s="32"/>
      <c r="M495" s="143" t="s">
        <v>1</v>
      </c>
      <c r="N495" s="144" t="s">
        <v>42</v>
      </c>
      <c r="P495" s="145">
        <f>O495*H495</f>
        <v>0</v>
      </c>
      <c r="Q495" s="145">
        <v>3.0759999999999999E-2</v>
      </c>
      <c r="R495" s="145">
        <f>Q495*H495</f>
        <v>0.24607999999999999</v>
      </c>
      <c r="S495" s="145">
        <v>0</v>
      </c>
      <c r="T495" s="146">
        <f>S495*H495</f>
        <v>0</v>
      </c>
      <c r="AR495" s="147" t="s">
        <v>142</v>
      </c>
      <c r="AT495" s="147" t="s">
        <v>149</v>
      </c>
      <c r="AU495" s="147" t="s">
        <v>87</v>
      </c>
      <c r="AY495" s="17" t="s">
        <v>143</v>
      </c>
      <c r="BE495" s="148">
        <f>IF(N495="základní",J495,0)</f>
        <v>0</v>
      </c>
      <c r="BF495" s="148">
        <f>IF(N495="snížená",J495,0)</f>
        <v>0</v>
      </c>
      <c r="BG495" s="148">
        <f>IF(N495="zákl. přenesená",J495,0)</f>
        <v>0</v>
      </c>
      <c r="BH495" s="148">
        <f>IF(N495="sníž. přenesená",J495,0)</f>
        <v>0</v>
      </c>
      <c r="BI495" s="148">
        <f>IF(N495="nulová",J495,0)</f>
        <v>0</v>
      </c>
      <c r="BJ495" s="17" t="s">
        <v>85</v>
      </c>
      <c r="BK495" s="148">
        <f>ROUND(I495*H495,2)</f>
        <v>0</v>
      </c>
      <c r="BL495" s="17" t="s">
        <v>142</v>
      </c>
      <c r="BM495" s="147" t="s">
        <v>865</v>
      </c>
    </row>
    <row r="496" spans="2:65" s="13" customFormat="1" ht="11.25">
      <c r="B496" s="156"/>
      <c r="D496" s="150" t="s">
        <v>156</v>
      </c>
      <c r="E496" s="157" t="s">
        <v>1</v>
      </c>
      <c r="F496" s="158" t="s">
        <v>858</v>
      </c>
      <c r="H496" s="159">
        <v>8</v>
      </c>
      <c r="I496" s="160"/>
      <c r="L496" s="156"/>
      <c r="M496" s="161"/>
      <c r="T496" s="162"/>
      <c r="AT496" s="157" t="s">
        <v>156</v>
      </c>
      <c r="AU496" s="157" t="s">
        <v>87</v>
      </c>
      <c r="AV496" s="13" t="s">
        <v>87</v>
      </c>
      <c r="AW496" s="13" t="s">
        <v>33</v>
      </c>
      <c r="AX496" s="13" t="s">
        <v>85</v>
      </c>
      <c r="AY496" s="157" t="s">
        <v>143</v>
      </c>
    </row>
    <row r="497" spans="2:65" s="1" customFormat="1" ht="16.5" customHeight="1">
      <c r="B497" s="32"/>
      <c r="C497" s="173" t="s">
        <v>866</v>
      </c>
      <c r="D497" s="173" t="s">
        <v>413</v>
      </c>
      <c r="E497" s="174" t="s">
        <v>867</v>
      </c>
      <c r="F497" s="175" t="s">
        <v>868</v>
      </c>
      <c r="G497" s="176" t="s">
        <v>540</v>
      </c>
      <c r="H497" s="177">
        <v>8</v>
      </c>
      <c r="I497" s="178"/>
      <c r="J497" s="179">
        <f>ROUND(I497*H497,2)</f>
        <v>0</v>
      </c>
      <c r="K497" s="175" t="s">
        <v>153</v>
      </c>
      <c r="L497" s="180"/>
      <c r="M497" s="181" t="s">
        <v>1</v>
      </c>
      <c r="N497" s="182" t="s">
        <v>42</v>
      </c>
      <c r="P497" s="145">
        <f>O497*H497</f>
        <v>0</v>
      </c>
      <c r="Q497" s="145">
        <v>7.5999999999999998E-2</v>
      </c>
      <c r="R497" s="145">
        <f>Q497*H497</f>
        <v>0.60799999999999998</v>
      </c>
      <c r="S497" s="145">
        <v>0</v>
      </c>
      <c r="T497" s="146">
        <f>S497*H497</f>
        <v>0</v>
      </c>
      <c r="AR497" s="147" t="s">
        <v>194</v>
      </c>
      <c r="AT497" s="147" t="s">
        <v>413</v>
      </c>
      <c r="AU497" s="147" t="s">
        <v>87</v>
      </c>
      <c r="AY497" s="17" t="s">
        <v>143</v>
      </c>
      <c r="BE497" s="148">
        <f>IF(N497="základní",J497,0)</f>
        <v>0</v>
      </c>
      <c r="BF497" s="148">
        <f>IF(N497="snížená",J497,0)</f>
        <v>0</v>
      </c>
      <c r="BG497" s="148">
        <f>IF(N497="zákl. přenesená",J497,0)</f>
        <v>0</v>
      </c>
      <c r="BH497" s="148">
        <f>IF(N497="sníž. přenesená",J497,0)</f>
        <v>0</v>
      </c>
      <c r="BI497" s="148">
        <f>IF(N497="nulová",J497,0)</f>
        <v>0</v>
      </c>
      <c r="BJ497" s="17" t="s">
        <v>85</v>
      </c>
      <c r="BK497" s="148">
        <f>ROUND(I497*H497,2)</f>
        <v>0</v>
      </c>
      <c r="BL497" s="17" t="s">
        <v>142</v>
      </c>
      <c r="BM497" s="147" t="s">
        <v>869</v>
      </c>
    </row>
    <row r="498" spans="2:65" s="13" customFormat="1" ht="11.25">
      <c r="B498" s="156"/>
      <c r="D498" s="150" t="s">
        <v>156</v>
      </c>
      <c r="E498" s="157" t="s">
        <v>1</v>
      </c>
      <c r="F498" s="158" t="s">
        <v>548</v>
      </c>
      <c r="H498" s="159">
        <v>8</v>
      </c>
      <c r="I498" s="160"/>
      <c r="L498" s="156"/>
      <c r="M498" s="161"/>
      <c r="T498" s="162"/>
      <c r="AT498" s="157" t="s">
        <v>156</v>
      </c>
      <c r="AU498" s="157" t="s">
        <v>87</v>
      </c>
      <c r="AV498" s="13" t="s">
        <v>87</v>
      </c>
      <c r="AW498" s="13" t="s">
        <v>33</v>
      </c>
      <c r="AX498" s="13" t="s">
        <v>85</v>
      </c>
      <c r="AY498" s="157" t="s">
        <v>143</v>
      </c>
    </row>
    <row r="499" spans="2:65" s="1" customFormat="1" ht="16.5" customHeight="1">
      <c r="B499" s="32"/>
      <c r="C499" s="136" t="s">
        <v>870</v>
      </c>
      <c r="D499" s="136" t="s">
        <v>149</v>
      </c>
      <c r="E499" s="137" t="s">
        <v>871</v>
      </c>
      <c r="F499" s="138" t="s">
        <v>872</v>
      </c>
      <c r="G499" s="139" t="s">
        <v>540</v>
      </c>
      <c r="H499" s="140">
        <v>8</v>
      </c>
      <c r="I499" s="141"/>
      <c r="J499" s="142">
        <f>ROUND(I499*H499,2)</f>
        <v>0</v>
      </c>
      <c r="K499" s="138" t="s">
        <v>153</v>
      </c>
      <c r="L499" s="32"/>
      <c r="M499" s="143" t="s">
        <v>1</v>
      </c>
      <c r="N499" s="144" t="s">
        <v>42</v>
      </c>
      <c r="P499" s="145">
        <f>O499*H499</f>
        <v>0</v>
      </c>
      <c r="Q499" s="145">
        <v>3.0759999999999999E-2</v>
      </c>
      <c r="R499" s="145">
        <f>Q499*H499</f>
        <v>0.24607999999999999</v>
      </c>
      <c r="S499" s="145">
        <v>0</v>
      </c>
      <c r="T499" s="146">
        <f>S499*H499</f>
        <v>0</v>
      </c>
      <c r="AR499" s="147" t="s">
        <v>142</v>
      </c>
      <c r="AT499" s="147" t="s">
        <v>149</v>
      </c>
      <c r="AU499" s="147" t="s">
        <v>87</v>
      </c>
      <c r="AY499" s="17" t="s">
        <v>143</v>
      </c>
      <c r="BE499" s="148">
        <f>IF(N499="základní",J499,0)</f>
        <v>0</v>
      </c>
      <c r="BF499" s="148">
        <f>IF(N499="snížená",J499,0)</f>
        <v>0</v>
      </c>
      <c r="BG499" s="148">
        <f>IF(N499="zákl. přenesená",J499,0)</f>
        <v>0</v>
      </c>
      <c r="BH499" s="148">
        <f>IF(N499="sníž. přenesená",J499,0)</f>
        <v>0</v>
      </c>
      <c r="BI499" s="148">
        <f>IF(N499="nulová",J499,0)</f>
        <v>0</v>
      </c>
      <c r="BJ499" s="17" t="s">
        <v>85</v>
      </c>
      <c r="BK499" s="148">
        <f>ROUND(I499*H499,2)</f>
        <v>0</v>
      </c>
      <c r="BL499" s="17" t="s">
        <v>142</v>
      </c>
      <c r="BM499" s="147" t="s">
        <v>873</v>
      </c>
    </row>
    <row r="500" spans="2:65" s="13" customFormat="1" ht="11.25">
      <c r="B500" s="156"/>
      <c r="D500" s="150" t="s">
        <v>156</v>
      </c>
      <c r="E500" s="157" t="s">
        <v>1</v>
      </c>
      <c r="F500" s="158" t="s">
        <v>874</v>
      </c>
      <c r="H500" s="159">
        <v>8</v>
      </c>
      <c r="I500" s="160"/>
      <c r="L500" s="156"/>
      <c r="M500" s="161"/>
      <c r="T500" s="162"/>
      <c r="AT500" s="157" t="s">
        <v>156</v>
      </c>
      <c r="AU500" s="157" t="s">
        <v>87</v>
      </c>
      <c r="AV500" s="13" t="s">
        <v>87</v>
      </c>
      <c r="AW500" s="13" t="s">
        <v>33</v>
      </c>
      <c r="AX500" s="13" t="s">
        <v>85</v>
      </c>
      <c r="AY500" s="157" t="s">
        <v>143</v>
      </c>
    </row>
    <row r="501" spans="2:65" s="1" customFormat="1" ht="16.5" customHeight="1">
      <c r="B501" s="32"/>
      <c r="C501" s="173" t="s">
        <v>875</v>
      </c>
      <c r="D501" s="173" t="s">
        <v>413</v>
      </c>
      <c r="E501" s="174" t="s">
        <v>876</v>
      </c>
      <c r="F501" s="175" t="s">
        <v>877</v>
      </c>
      <c r="G501" s="176" t="s">
        <v>540</v>
      </c>
      <c r="H501" s="177">
        <v>8</v>
      </c>
      <c r="I501" s="178"/>
      <c r="J501" s="179">
        <f>ROUND(I501*H501,2)</f>
        <v>0</v>
      </c>
      <c r="K501" s="175" t="s">
        <v>153</v>
      </c>
      <c r="L501" s="180"/>
      <c r="M501" s="181" t="s">
        <v>1</v>
      </c>
      <c r="N501" s="182" t="s">
        <v>42</v>
      </c>
      <c r="P501" s="145">
        <f>O501*H501</f>
        <v>0</v>
      </c>
      <c r="Q501" s="145">
        <v>0.155</v>
      </c>
      <c r="R501" s="145">
        <f>Q501*H501</f>
        <v>1.24</v>
      </c>
      <c r="S501" s="145">
        <v>0</v>
      </c>
      <c r="T501" s="146">
        <f>S501*H501</f>
        <v>0</v>
      </c>
      <c r="AR501" s="147" t="s">
        <v>194</v>
      </c>
      <c r="AT501" s="147" t="s">
        <v>413</v>
      </c>
      <c r="AU501" s="147" t="s">
        <v>87</v>
      </c>
      <c r="AY501" s="17" t="s">
        <v>143</v>
      </c>
      <c r="BE501" s="148">
        <f>IF(N501="základní",J501,0)</f>
        <v>0</v>
      </c>
      <c r="BF501" s="148">
        <f>IF(N501="snížená",J501,0)</f>
        <v>0</v>
      </c>
      <c r="BG501" s="148">
        <f>IF(N501="zákl. přenesená",J501,0)</f>
        <v>0</v>
      </c>
      <c r="BH501" s="148">
        <f>IF(N501="sníž. přenesená",J501,0)</f>
        <v>0</v>
      </c>
      <c r="BI501" s="148">
        <f>IF(N501="nulová",J501,0)</f>
        <v>0</v>
      </c>
      <c r="BJ501" s="17" t="s">
        <v>85</v>
      </c>
      <c r="BK501" s="148">
        <f>ROUND(I501*H501,2)</f>
        <v>0</v>
      </c>
      <c r="BL501" s="17" t="s">
        <v>142</v>
      </c>
      <c r="BM501" s="147" t="s">
        <v>878</v>
      </c>
    </row>
    <row r="502" spans="2:65" s="13" customFormat="1" ht="11.25">
      <c r="B502" s="156"/>
      <c r="D502" s="150" t="s">
        <v>156</v>
      </c>
      <c r="E502" s="157" t="s">
        <v>1</v>
      </c>
      <c r="F502" s="158" t="s">
        <v>548</v>
      </c>
      <c r="H502" s="159">
        <v>8</v>
      </c>
      <c r="I502" s="160"/>
      <c r="L502" s="156"/>
      <c r="M502" s="161"/>
      <c r="T502" s="162"/>
      <c r="AT502" s="157" t="s">
        <v>156</v>
      </c>
      <c r="AU502" s="157" t="s">
        <v>87</v>
      </c>
      <c r="AV502" s="13" t="s">
        <v>87</v>
      </c>
      <c r="AW502" s="13" t="s">
        <v>33</v>
      </c>
      <c r="AX502" s="13" t="s">
        <v>85</v>
      </c>
      <c r="AY502" s="157" t="s">
        <v>143</v>
      </c>
    </row>
    <row r="503" spans="2:65" s="1" customFormat="1" ht="16.5" customHeight="1">
      <c r="B503" s="32"/>
      <c r="C503" s="136" t="s">
        <v>879</v>
      </c>
      <c r="D503" s="136" t="s">
        <v>149</v>
      </c>
      <c r="E503" s="137" t="s">
        <v>880</v>
      </c>
      <c r="F503" s="138" t="s">
        <v>881</v>
      </c>
      <c r="G503" s="139" t="s">
        <v>540</v>
      </c>
      <c r="H503" s="140">
        <v>8</v>
      </c>
      <c r="I503" s="141"/>
      <c r="J503" s="142">
        <f>ROUND(I503*H503,2)</f>
        <v>0</v>
      </c>
      <c r="K503" s="138" t="s">
        <v>153</v>
      </c>
      <c r="L503" s="32"/>
      <c r="M503" s="143" t="s">
        <v>1</v>
      </c>
      <c r="N503" s="144" t="s">
        <v>42</v>
      </c>
      <c r="P503" s="145">
        <f>O503*H503</f>
        <v>0</v>
      </c>
      <c r="Q503" s="145">
        <v>3.0759999999999999E-2</v>
      </c>
      <c r="R503" s="145">
        <f>Q503*H503</f>
        <v>0.24607999999999999</v>
      </c>
      <c r="S503" s="145">
        <v>0</v>
      </c>
      <c r="T503" s="146">
        <f>S503*H503</f>
        <v>0</v>
      </c>
      <c r="AR503" s="147" t="s">
        <v>142</v>
      </c>
      <c r="AT503" s="147" t="s">
        <v>149</v>
      </c>
      <c r="AU503" s="147" t="s">
        <v>87</v>
      </c>
      <c r="AY503" s="17" t="s">
        <v>143</v>
      </c>
      <c r="BE503" s="148">
        <f>IF(N503="základní",J503,0)</f>
        <v>0</v>
      </c>
      <c r="BF503" s="148">
        <f>IF(N503="snížená",J503,0)</f>
        <v>0</v>
      </c>
      <c r="BG503" s="148">
        <f>IF(N503="zákl. přenesená",J503,0)</f>
        <v>0</v>
      </c>
      <c r="BH503" s="148">
        <f>IF(N503="sníž. přenesená",J503,0)</f>
        <v>0</v>
      </c>
      <c r="BI503" s="148">
        <f>IF(N503="nulová",J503,0)</f>
        <v>0</v>
      </c>
      <c r="BJ503" s="17" t="s">
        <v>85</v>
      </c>
      <c r="BK503" s="148">
        <f>ROUND(I503*H503,2)</f>
        <v>0</v>
      </c>
      <c r="BL503" s="17" t="s">
        <v>142</v>
      </c>
      <c r="BM503" s="147" t="s">
        <v>882</v>
      </c>
    </row>
    <row r="504" spans="2:65" s="13" customFormat="1" ht="11.25">
      <c r="B504" s="156"/>
      <c r="D504" s="150" t="s">
        <v>156</v>
      </c>
      <c r="E504" s="157" t="s">
        <v>1</v>
      </c>
      <c r="F504" s="158" t="s">
        <v>858</v>
      </c>
      <c r="H504" s="159">
        <v>8</v>
      </c>
      <c r="I504" s="160"/>
      <c r="L504" s="156"/>
      <c r="M504" s="161"/>
      <c r="T504" s="162"/>
      <c r="AT504" s="157" t="s">
        <v>156</v>
      </c>
      <c r="AU504" s="157" t="s">
        <v>87</v>
      </c>
      <c r="AV504" s="13" t="s">
        <v>87</v>
      </c>
      <c r="AW504" s="13" t="s">
        <v>33</v>
      </c>
      <c r="AX504" s="13" t="s">
        <v>85</v>
      </c>
      <c r="AY504" s="157" t="s">
        <v>143</v>
      </c>
    </row>
    <row r="505" spans="2:65" s="1" customFormat="1" ht="16.5" customHeight="1">
      <c r="B505" s="32"/>
      <c r="C505" s="173" t="s">
        <v>883</v>
      </c>
      <c r="D505" s="173" t="s">
        <v>413</v>
      </c>
      <c r="E505" s="174" t="s">
        <v>884</v>
      </c>
      <c r="F505" s="175" t="s">
        <v>885</v>
      </c>
      <c r="G505" s="176" t="s">
        <v>540</v>
      </c>
      <c r="H505" s="177">
        <v>8</v>
      </c>
      <c r="I505" s="178"/>
      <c r="J505" s="179">
        <f>ROUND(I505*H505,2)</f>
        <v>0</v>
      </c>
      <c r="K505" s="175" t="s">
        <v>153</v>
      </c>
      <c r="L505" s="180"/>
      <c r="M505" s="181" t="s">
        <v>1</v>
      </c>
      <c r="N505" s="182" t="s">
        <v>42</v>
      </c>
      <c r="P505" s="145">
        <f>O505*H505</f>
        <v>0</v>
      </c>
      <c r="Q505" s="145">
        <v>0.17</v>
      </c>
      <c r="R505" s="145">
        <f>Q505*H505</f>
        <v>1.36</v>
      </c>
      <c r="S505" s="145">
        <v>0</v>
      </c>
      <c r="T505" s="146">
        <f>S505*H505</f>
        <v>0</v>
      </c>
      <c r="AR505" s="147" t="s">
        <v>194</v>
      </c>
      <c r="AT505" s="147" t="s">
        <v>413</v>
      </c>
      <c r="AU505" s="147" t="s">
        <v>87</v>
      </c>
      <c r="AY505" s="17" t="s">
        <v>143</v>
      </c>
      <c r="BE505" s="148">
        <f>IF(N505="základní",J505,0)</f>
        <v>0</v>
      </c>
      <c r="BF505" s="148">
        <f>IF(N505="snížená",J505,0)</f>
        <v>0</v>
      </c>
      <c r="BG505" s="148">
        <f>IF(N505="zákl. přenesená",J505,0)</f>
        <v>0</v>
      </c>
      <c r="BH505" s="148">
        <f>IF(N505="sníž. přenesená",J505,0)</f>
        <v>0</v>
      </c>
      <c r="BI505" s="148">
        <f>IF(N505="nulová",J505,0)</f>
        <v>0</v>
      </c>
      <c r="BJ505" s="17" t="s">
        <v>85</v>
      </c>
      <c r="BK505" s="148">
        <f>ROUND(I505*H505,2)</f>
        <v>0</v>
      </c>
      <c r="BL505" s="17" t="s">
        <v>142</v>
      </c>
      <c r="BM505" s="147" t="s">
        <v>886</v>
      </c>
    </row>
    <row r="506" spans="2:65" s="13" customFormat="1" ht="11.25">
      <c r="B506" s="156"/>
      <c r="D506" s="150" t="s">
        <v>156</v>
      </c>
      <c r="E506" s="157" t="s">
        <v>1</v>
      </c>
      <c r="F506" s="158" t="s">
        <v>548</v>
      </c>
      <c r="H506" s="159">
        <v>8</v>
      </c>
      <c r="I506" s="160"/>
      <c r="L506" s="156"/>
      <c r="M506" s="161"/>
      <c r="T506" s="162"/>
      <c r="AT506" s="157" t="s">
        <v>156</v>
      </c>
      <c r="AU506" s="157" t="s">
        <v>87</v>
      </c>
      <c r="AV506" s="13" t="s">
        <v>87</v>
      </c>
      <c r="AW506" s="13" t="s">
        <v>33</v>
      </c>
      <c r="AX506" s="13" t="s">
        <v>85</v>
      </c>
      <c r="AY506" s="157" t="s">
        <v>143</v>
      </c>
    </row>
    <row r="507" spans="2:65" s="1" customFormat="1" ht="24.2" customHeight="1">
      <c r="B507" s="32"/>
      <c r="C507" s="136" t="s">
        <v>887</v>
      </c>
      <c r="D507" s="136" t="s">
        <v>149</v>
      </c>
      <c r="E507" s="137" t="s">
        <v>888</v>
      </c>
      <c r="F507" s="138" t="s">
        <v>889</v>
      </c>
      <c r="G507" s="139" t="s">
        <v>540</v>
      </c>
      <c r="H507" s="140">
        <v>5</v>
      </c>
      <c r="I507" s="141"/>
      <c r="J507" s="142">
        <f>ROUND(I507*H507,2)</f>
        <v>0</v>
      </c>
      <c r="K507" s="138" t="s">
        <v>153</v>
      </c>
      <c r="L507" s="32"/>
      <c r="M507" s="143" t="s">
        <v>1</v>
      </c>
      <c r="N507" s="144" t="s">
        <v>42</v>
      </c>
      <c r="P507" s="145">
        <f>O507*H507</f>
        <v>0</v>
      </c>
      <c r="Q507" s="145">
        <v>0.65847999999999995</v>
      </c>
      <c r="R507" s="145">
        <f>Q507*H507</f>
        <v>3.2923999999999998</v>
      </c>
      <c r="S507" s="145">
        <v>0.66</v>
      </c>
      <c r="T507" s="146">
        <f>S507*H507</f>
        <v>3.3000000000000003</v>
      </c>
      <c r="AR507" s="147" t="s">
        <v>142</v>
      </c>
      <c r="AT507" s="147" t="s">
        <v>149</v>
      </c>
      <c r="AU507" s="147" t="s">
        <v>87</v>
      </c>
      <c r="AY507" s="17" t="s">
        <v>143</v>
      </c>
      <c r="BE507" s="148">
        <f>IF(N507="základní",J507,0)</f>
        <v>0</v>
      </c>
      <c r="BF507" s="148">
        <f>IF(N507="snížená",J507,0)</f>
        <v>0</v>
      </c>
      <c r="BG507" s="148">
        <f>IF(N507="zákl. přenesená",J507,0)</f>
        <v>0</v>
      </c>
      <c r="BH507" s="148">
        <f>IF(N507="sníž. přenesená",J507,0)</f>
        <v>0</v>
      </c>
      <c r="BI507" s="148">
        <f>IF(N507="nulová",J507,0)</f>
        <v>0</v>
      </c>
      <c r="BJ507" s="17" t="s">
        <v>85</v>
      </c>
      <c r="BK507" s="148">
        <f>ROUND(I507*H507,2)</f>
        <v>0</v>
      </c>
      <c r="BL507" s="17" t="s">
        <v>142</v>
      </c>
      <c r="BM507" s="147" t="s">
        <v>890</v>
      </c>
    </row>
    <row r="508" spans="2:65" s="12" customFormat="1" ht="11.25">
      <c r="B508" s="149"/>
      <c r="D508" s="150" t="s">
        <v>156</v>
      </c>
      <c r="E508" s="151" t="s">
        <v>1</v>
      </c>
      <c r="F508" s="152" t="s">
        <v>891</v>
      </c>
      <c r="H508" s="151" t="s">
        <v>1</v>
      </c>
      <c r="I508" s="153"/>
      <c r="L508" s="149"/>
      <c r="M508" s="154"/>
      <c r="T508" s="155"/>
      <c r="AT508" s="151" t="s">
        <v>156</v>
      </c>
      <c r="AU508" s="151" t="s">
        <v>87</v>
      </c>
      <c r="AV508" s="12" t="s">
        <v>85</v>
      </c>
      <c r="AW508" s="12" t="s">
        <v>33</v>
      </c>
      <c r="AX508" s="12" t="s">
        <v>77</v>
      </c>
      <c r="AY508" s="151" t="s">
        <v>143</v>
      </c>
    </row>
    <row r="509" spans="2:65" s="13" customFormat="1" ht="11.25">
      <c r="B509" s="156"/>
      <c r="D509" s="150" t="s">
        <v>156</v>
      </c>
      <c r="E509" s="157" t="s">
        <v>1</v>
      </c>
      <c r="F509" s="158" t="s">
        <v>892</v>
      </c>
      <c r="H509" s="159">
        <v>5</v>
      </c>
      <c r="I509" s="160"/>
      <c r="L509" s="156"/>
      <c r="M509" s="161"/>
      <c r="T509" s="162"/>
      <c r="AT509" s="157" t="s">
        <v>156</v>
      </c>
      <c r="AU509" s="157" t="s">
        <v>87</v>
      </c>
      <c r="AV509" s="13" t="s">
        <v>87</v>
      </c>
      <c r="AW509" s="13" t="s">
        <v>33</v>
      </c>
      <c r="AX509" s="13" t="s">
        <v>85</v>
      </c>
      <c r="AY509" s="157" t="s">
        <v>143</v>
      </c>
    </row>
    <row r="510" spans="2:65" s="1" customFormat="1" ht="16.5" customHeight="1">
      <c r="B510" s="32"/>
      <c r="C510" s="136" t="s">
        <v>893</v>
      </c>
      <c r="D510" s="136" t="s">
        <v>149</v>
      </c>
      <c r="E510" s="137" t="s">
        <v>894</v>
      </c>
      <c r="F510" s="138" t="s">
        <v>895</v>
      </c>
      <c r="G510" s="139" t="s">
        <v>540</v>
      </c>
      <c r="H510" s="140">
        <v>4</v>
      </c>
      <c r="I510" s="141"/>
      <c r="J510" s="142">
        <f>ROUND(I510*H510,2)</f>
        <v>0</v>
      </c>
      <c r="K510" s="138" t="s">
        <v>153</v>
      </c>
      <c r="L510" s="32"/>
      <c r="M510" s="143" t="s">
        <v>1</v>
      </c>
      <c r="N510" s="144" t="s">
        <v>42</v>
      </c>
      <c r="P510" s="145">
        <f>O510*H510</f>
        <v>0</v>
      </c>
      <c r="Q510" s="145">
        <v>0.10037</v>
      </c>
      <c r="R510" s="145">
        <f>Q510*H510</f>
        <v>0.40148</v>
      </c>
      <c r="S510" s="145">
        <v>0.1</v>
      </c>
      <c r="T510" s="146">
        <f>S510*H510</f>
        <v>0.4</v>
      </c>
      <c r="AR510" s="147" t="s">
        <v>142</v>
      </c>
      <c r="AT510" s="147" t="s">
        <v>149</v>
      </c>
      <c r="AU510" s="147" t="s">
        <v>87</v>
      </c>
      <c r="AY510" s="17" t="s">
        <v>143</v>
      </c>
      <c r="BE510" s="148">
        <f>IF(N510="základní",J510,0)</f>
        <v>0</v>
      </c>
      <c r="BF510" s="148">
        <f>IF(N510="snížená",J510,0)</f>
        <v>0</v>
      </c>
      <c r="BG510" s="148">
        <f>IF(N510="zákl. přenesená",J510,0)</f>
        <v>0</v>
      </c>
      <c r="BH510" s="148">
        <f>IF(N510="sníž. přenesená",J510,0)</f>
        <v>0</v>
      </c>
      <c r="BI510" s="148">
        <f>IF(N510="nulová",J510,0)</f>
        <v>0</v>
      </c>
      <c r="BJ510" s="17" t="s">
        <v>85</v>
      </c>
      <c r="BK510" s="148">
        <f>ROUND(I510*H510,2)</f>
        <v>0</v>
      </c>
      <c r="BL510" s="17" t="s">
        <v>142</v>
      </c>
      <c r="BM510" s="147" t="s">
        <v>896</v>
      </c>
    </row>
    <row r="511" spans="2:65" s="12" customFormat="1" ht="11.25">
      <c r="B511" s="149"/>
      <c r="D511" s="150" t="s">
        <v>156</v>
      </c>
      <c r="E511" s="151" t="s">
        <v>1</v>
      </c>
      <c r="F511" s="152" t="s">
        <v>897</v>
      </c>
      <c r="H511" s="151" t="s">
        <v>1</v>
      </c>
      <c r="I511" s="153"/>
      <c r="L511" s="149"/>
      <c r="M511" s="154"/>
      <c r="T511" s="155"/>
      <c r="AT511" s="151" t="s">
        <v>156</v>
      </c>
      <c r="AU511" s="151" t="s">
        <v>87</v>
      </c>
      <c r="AV511" s="12" t="s">
        <v>85</v>
      </c>
      <c r="AW511" s="12" t="s">
        <v>33</v>
      </c>
      <c r="AX511" s="12" t="s">
        <v>77</v>
      </c>
      <c r="AY511" s="151" t="s">
        <v>143</v>
      </c>
    </row>
    <row r="512" spans="2:65" s="13" customFormat="1" ht="11.25">
      <c r="B512" s="156"/>
      <c r="D512" s="150" t="s">
        <v>156</v>
      </c>
      <c r="E512" s="157" t="s">
        <v>1</v>
      </c>
      <c r="F512" s="158" t="s">
        <v>898</v>
      </c>
      <c r="H512" s="159">
        <v>4</v>
      </c>
      <c r="I512" s="160"/>
      <c r="L512" s="156"/>
      <c r="M512" s="161"/>
      <c r="T512" s="162"/>
      <c r="AT512" s="157" t="s">
        <v>156</v>
      </c>
      <c r="AU512" s="157" t="s">
        <v>87</v>
      </c>
      <c r="AV512" s="13" t="s">
        <v>87</v>
      </c>
      <c r="AW512" s="13" t="s">
        <v>33</v>
      </c>
      <c r="AX512" s="13" t="s">
        <v>85</v>
      </c>
      <c r="AY512" s="157" t="s">
        <v>143</v>
      </c>
    </row>
    <row r="513" spans="2:65" s="1" customFormat="1" ht="16.5" customHeight="1">
      <c r="B513" s="32"/>
      <c r="C513" s="136" t="s">
        <v>899</v>
      </c>
      <c r="D513" s="136" t="s">
        <v>149</v>
      </c>
      <c r="E513" s="137" t="s">
        <v>900</v>
      </c>
      <c r="F513" s="138" t="s">
        <v>901</v>
      </c>
      <c r="G513" s="139" t="s">
        <v>540</v>
      </c>
      <c r="H513" s="140">
        <v>8</v>
      </c>
      <c r="I513" s="141"/>
      <c r="J513" s="142">
        <f>ROUND(I513*H513,2)</f>
        <v>0</v>
      </c>
      <c r="K513" s="138" t="s">
        <v>153</v>
      </c>
      <c r="L513" s="32"/>
      <c r="M513" s="143" t="s">
        <v>1</v>
      </c>
      <c r="N513" s="144" t="s">
        <v>42</v>
      </c>
      <c r="P513" s="145">
        <f>O513*H513</f>
        <v>0</v>
      </c>
      <c r="Q513" s="145">
        <v>0.21734000000000001</v>
      </c>
      <c r="R513" s="145">
        <f>Q513*H513</f>
        <v>1.73872</v>
      </c>
      <c r="S513" s="145">
        <v>0</v>
      </c>
      <c r="T513" s="146">
        <f>S513*H513</f>
        <v>0</v>
      </c>
      <c r="AR513" s="147" t="s">
        <v>142</v>
      </c>
      <c r="AT513" s="147" t="s">
        <v>149</v>
      </c>
      <c r="AU513" s="147" t="s">
        <v>87</v>
      </c>
      <c r="AY513" s="17" t="s">
        <v>143</v>
      </c>
      <c r="BE513" s="148">
        <f>IF(N513="základní",J513,0)</f>
        <v>0</v>
      </c>
      <c r="BF513" s="148">
        <f>IF(N513="snížená",J513,0)</f>
        <v>0</v>
      </c>
      <c r="BG513" s="148">
        <f>IF(N513="zákl. přenesená",J513,0)</f>
        <v>0</v>
      </c>
      <c r="BH513" s="148">
        <f>IF(N513="sníž. přenesená",J513,0)</f>
        <v>0</v>
      </c>
      <c r="BI513" s="148">
        <f>IF(N513="nulová",J513,0)</f>
        <v>0</v>
      </c>
      <c r="BJ513" s="17" t="s">
        <v>85</v>
      </c>
      <c r="BK513" s="148">
        <f>ROUND(I513*H513,2)</f>
        <v>0</v>
      </c>
      <c r="BL513" s="17" t="s">
        <v>142</v>
      </c>
      <c r="BM513" s="147" t="s">
        <v>902</v>
      </c>
    </row>
    <row r="514" spans="2:65" s="13" customFormat="1" ht="11.25">
      <c r="B514" s="156"/>
      <c r="D514" s="150" t="s">
        <v>156</v>
      </c>
      <c r="E514" s="157" t="s">
        <v>1</v>
      </c>
      <c r="F514" s="158" t="s">
        <v>858</v>
      </c>
      <c r="H514" s="159">
        <v>8</v>
      </c>
      <c r="I514" s="160"/>
      <c r="L514" s="156"/>
      <c r="M514" s="161"/>
      <c r="T514" s="162"/>
      <c r="AT514" s="157" t="s">
        <v>156</v>
      </c>
      <c r="AU514" s="157" t="s">
        <v>87</v>
      </c>
      <c r="AV514" s="13" t="s">
        <v>87</v>
      </c>
      <c r="AW514" s="13" t="s">
        <v>33</v>
      </c>
      <c r="AX514" s="13" t="s">
        <v>85</v>
      </c>
      <c r="AY514" s="157" t="s">
        <v>143</v>
      </c>
    </row>
    <row r="515" spans="2:65" s="1" customFormat="1" ht="16.5" customHeight="1">
      <c r="B515" s="32"/>
      <c r="C515" s="173" t="s">
        <v>903</v>
      </c>
      <c r="D515" s="173" t="s">
        <v>413</v>
      </c>
      <c r="E515" s="174" t="s">
        <v>904</v>
      </c>
      <c r="F515" s="175" t="s">
        <v>905</v>
      </c>
      <c r="G515" s="176" t="s">
        <v>540</v>
      </c>
      <c r="H515" s="177">
        <v>8</v>
      </c>
      <c r="I515" s="178"/>
      <c r="J515" s="179">
        <f>ROUND(I515*H515,2)</f>
        <v>0</v>
      </c>
      <c r="K515" s="175" t="s">
        <v>153</v>
      </c>
      <c r="L515" s="180"/>
      <c r="M515" s="181" t="s">
        <v>1</v>
      </c>
      <c r="N515" s="182" t="s">
        <v>42</v>
      </c>
      <c r="P515" s="145">
        <f>O515*H515</f>
        <v>0</v>
      </c>
      <c r="Q515" s="145">
        <v>8.5000000000000006E-3</v>
      </c>
      <c r="R515" s="145">
        <f>Q515*H515</f>
        <v>6.8000000000000005E-2</v>
      </c>
      <c r="S515" s="145">
        <v>0</v>
      </c>
      <c r="T515" s="146">
        <f>S515*H515</f>
        <v>0</v>
      </c>
      <c r="AR515" s="147" t="s">
        <v>194</v>
      </c>
      <c r="AT515" s="147" t="s">
        <v>413</v>
      </c>
      <c r="AU515" s="147" t="s">
        <v>87</v>
      </c>
      <c r="AY515" s="17" t="s">
        <v>143</v>
      </c>
      <c r="BE515" s="148">
        <f>IF(N515="základní",J515,0)</f>
        <v>0</v>
      </c>
      <c r="BF515" s="148">
        <f>IF(N515="snížená",J515,0)</f>
        <v>0</v>
      </c>
      <c r="BG515" s="148">
        <f>IF(N515="zákl. přenesená",J515,0)</f>
        <v>0</v>
      </c>
      <c r="BH515" s="148">
        <f>IF(N515="sníž. přenesená",J515,0)</f>
        <v>0</v>
      </c>
      <c r="BI515" s="148">
        <f>IF(N515="nulová",J515,0)</f>
        <v>0</v>
      </c>
      <c r="BJ515" s="17" t="s">
        <v>85</v>
      </c>
      <c r="BK515" s="148">
        <f>ROUND(I515*H515,2)</f>
        <v>0</v>
      </c>
      <c r="BL515" s="17" t="s">
        <v>142</v>
      </c>
      <c r="BM515" s="147" t="s">
        <v>906</v>
      </c>
    </row>
    <row r="516" spans="2:65" s="13" customFormat="1" ht="11.25">
      <c r="B516" s="156"/>
      <c r="D516" s="150" t="s">
        <v>156</v>
      </c>
      <c r="E516" s="157" t="s">
        <v>1</v>
      </c>
      <c r="F516" s="158" t="s">
        <v>548</v>
      </c>
      <c r="H516" s="159">
        <v>8</v>
      </c>
      <c r="I516" s="160"/>
      <c r="L516" s="156"/>
      <c r="M516" s="161"/>
      <c r="T516" s="162"/>
      <c r="AT516" s="157" t="s">
        <v>156</v>
      </c>
      <c r="AU516" s="157" t="s">
        <v>87</v>
      </c>
      <c r="AV516" s="13" t="s">
        <v>87</v>
      </c>
      <c r="AW516" s="13" t="s">
        <v>33</v>
      </c>
      <c r="AX516" s="13" t="s">
        <v>85</v>
      </c>
      <c r="AY516" s="157" t="s">
        <v>143</v>
      </c>
    </row>
    <row r="517" spans="2:65" s="1" customFormat="1" ht="16.5" customHeight="1">
      <c r="B517" s="32"/>
      <c r="C517" s="173" t="s">
        <v>907</v>
      </c>
      <c r="D517" s="173" t="s">
        <v>413</v>
      </c>
      <c r="E517" s="174" t="s">
        <v>908</v>
      </c>
      <c r="F517" s="175" t="s">
        <v>909</v>
      </c>
      <c r="G517" s="176" t="s">
        <v>540</v>
      </c>
      <c r="H517" s="177">
        <v>7</v>
      </c>
      <c r="I517" s="178"/>
      <c r="J517" s="179">
        <f>ROUND(I517*H517,2)</f>
        <v>0</v>
      </c>
      <c r="K517" s="175" t="s">
        <v>153</v>
      </c>
      <c r="L517" s="180"/>
      <c r="M517" s="181" t="s">
        <v>1</v>
      </c>
      <c r="N517" s="182" t="s">
        <v>42</v>
      </c>
      <c r="P517" s="145">
        <f>O517*H517</f>
        <v>0</v>
      </c>
      <c r="Q517" s="145">
        <v>0.108</v>
      </c>
      <c r="R517" s="145">
        <f>Q517*H517</f>
        <v>0.75600000000000001</v>
      </c>
      <c r="S517" s="145">
        <v>0</v>
      </c>
      <c r="T517" s="146">
        <f>S517*H517</f>
        <v>0</v>
      </c>
      <c r="AR517" s="147" t="s">
        <v>194</v>
      </c>
      <c r="AT517" s="147" t="s">
        <v>413</v>
      </c>
      <c r="AU517" s="147" t="s">
        <v>87</v>
      </c>
      <c r="AY517" s="17" t="s">
        <v>143</v>
      </c>
      <c r="BE517" s="148">
        <f>IF(N517="základní",J517,0)</f>
        <v>0</v>
      </c>
      <c r="BF517" s="148">
        <f>IF(N517="snížená",J517,0)</f>
        <v>0</v>
      </c>
      <c r="BG517" s="148">
        <f>IF(N517="zákl. přenesená",J517,0)</f>
        <v>0</v>
      </c>
      <c r="BH517" s="148">
        <f>IF(N517="sníž. přenesená",J517,0)</f>
        <v>0</v>
      </c>
      <c r="BI517" s="148">
        <f>IF(N517="nulová",J517,0)</f>
        <v>0</v>
      </c>
      <c r="BJ517" s="17" t="s">
        <v>85</v>
      </c>
      <c r="BK517" s="148">
        <f>ROUND(I517*H517,2)</f>
        <v>0</v>
      </c>
      <c r="BL517" s="17" t="s">
        <v>142</v>
      </c>
      <c r="BM517" s="147" t="s">
        <v>910</v>
      </c>
    </row>
    <row r="518" spans="2:65" s="13" customFormat="1" ht="11.25">
      <c r="B518" s="156"/>
      <c r="D518" s="150" t="s">
        <v>156</v>
      </c>
      <c r="E518" s="157" t="s">
        <v>1</v>
      </c>
      <c r="F518" s="158" t="s">
        <v>911</v>
      </c>
      <c r="H518" s="159">
        <v>7</v>
      </c>
      <c r="I518" s="160"/>
      <c r="L518" s="156"/>
      <c r="M518" s="161"/>
      <c r="T518" s="162"/>
      <c r="AT518" s="157" t="s">
        <v>156</v>
      </c>
      <c r="AU518" s="157" t="s">
        <v>87</v>
      </c>
      <c r="AV518" s="13" t="s">
        <v>87</v>
      </c>
      <c r="AW518" s="13" t="s">
        <v>33</v>
      </c>
      <c r="AX518" s="13" t="s">
        <v>85</v>
      </c>
      <c r="AY518" s="157" t="s">
        <v>143</v>
      </c>
    </row>
    <row r="519" spans="2:65" s="1" customFormat="1" ht="16.5" customHeight="1">
      <c r="B519" s="32"/>
      <c r="C519" s="173" t="s">
        <v>912</v>
      </c>
      <c r="D519" s="173" t="s">
        <v>413</v>
      </c>
      <c r="E519" s="174" t="s">
        <v>913</v>
      </c>
      <c r="F519" s="175" t="s">
        <v>914</v>
      </c>
      <c r="G519" s="176" t="s">
        <v>915</v>
      </c>
      <c r="H519" s="177">
        <v>1</v>
      </c>
      <c r="I519" s="178"/>
      <c r="J519" s="179">
        <f>ROUND(I519*H519,2)</f>
        <v>0</v>
      </c>
      <c r="K519" s="175" t="s">
        <v>1</v>
      </c>
      <c r="L519" s="180"/>
      <c r="M519" s="181" t="s">
        <v>1</v>
      </c>
      <c r="N519" s="182" t="s">
        <v>42</v>
      </c>
      <c r="P519" s="145">
        <f>O519*H519</f>
        <v>0</v>
      </c>
      <c r="Q519" s="145">
        <v>9.5500000000000002E-2</v>
      </c>
      <c r="R519" s="145">
        <f>Q519*H519</f>
        <v>9.5500000000000002E-2</v>
      </c>
      <c r="S519" s="145">
        <v>0</v>
      </c>
      <c r="T519" s="146">
        <f>S519*H519</f>
        <v>0</v>
      </c>
      <c r="AR519" s="147" t="s">
        <v>194</v>
      </c>
      <c r="AT519" s="147" t="s">
        <v>413</v>
      </c>
      <c r="AU519" s="147" t="s">
        <v>87</v>
      </c>
      <c r="AY519" s="17" t="s">
        <v>143</v>
      </c>
      <c r="BE519" s="148">
        <f>IF(N519="základní",J519,0)</f>
        <v>0</v>
      </c>
      <c r="BF519" s="148">
        <f>IF(N519="snížená",J519,0)</f>
        <v>0</v>
      </c>
      <c r="BG519" s="148">
        <f>IF(N519="zákl. přenesená",J519,0)</f>
        <v>0</v>
      </c>
      <c r="BH519" s="148">
        <f>IF(N519="sníž. přenesená",J519,0)</f>
        <v>0</v>
      </c>
      <c r="BI519" s="148">
        <f>IF(N519="nulová",J519,0)</f>
        <v>0</v>
      </c>
      <c r="BJ519" s="17" t="s">
        <v>85</v>
      </c>
      <c r="BK519" s="148">
        <f>ROUND(I519*H519,2)</f>
        <v>0</v>
      </c>
      <c r="BL519" s="17" t="s">
        <v>142</v>
      </c>
      <c r="BM519" s="147" t="s">
        <v>916</v>
      </c>
    </row>
    <row r="520" spans="2:65" s="12" customFormat="1" ht="11.25">
      <c r="B520" s="149"/>
      <c r="D520" s="150" t="s">
        <v>156</v>
      </c>
      <c r="E520" s="151" t="s">
        <v>1</v>
      </c>
      <c r="F520" s="152" t="s">
        <v>917</v>
      </c>
      <c r="H520" s="151" t="s">
        <v>1</v>
      </c>
      <c r="I520" s="153"/>
      <c r="L520" s="149"/>
      <c r="M520" s="154"/>
      <c r="T520" s="155"/>
      <c r="AT520" s="151" t="s">
        <v>156</v>
      </c>
      <c r="AU520" s="151" t="s">
        <v>87</v>
      </c>
      <c r="AV520" s="12" t="s">
        <v>85</v>
      </c>
      <c r="AW520" s="12" t="s">
        <v>33</v>
      </c>
      <c r="AX520" s="12" t="s">
        <v>77</v>
      </c>
      <c r="AY520" s="151" t="s">
        <v>143</v>
      </c>
    </row>
    <row r="521" spans="2:65" s="13" customFormat="1" ht="11.25">
      <c r="B521" s="156"/>
      <c r="D521" s="150" t="s">
        <v>156</v>
      </c>
      <c r="E521" s="157" t="s">
        <v>1</v>
      </c>
      <c r="F521" s="158" t="s">
        <v>918</v>
      </c>
      <c r="H521" s="159">
        <v>1</v>
      </c>
      <c r="I521" s="160"/>
      <c r="L521" s="156"/>
      <c r="M521" s="161"/>
      <c r="T521" s="162"/>
      <c r="AT521" s="157" t="s">
        <v>156</v>
      </c>
      <c r="AU521" s="157" t="s">
        <v>87</v>
      </c>
      <c r="AV521" s="13" t="s">
        <v>87</v>
      </c>
      <c r="AW521" s="13" t="s">
        <v>33</v>
      </c>
      <c r="AX521" s="13" t="s">
        <v>85</v>
      </c>
      <c r="AY521" s="157" t="s">
        <v>143</v>
      </c>
    </row>
    <row r="522" spans="2:65" s="11" customFormat="1" ht="22.9" customHeight="1">
      <c r="B522" s="124"/>
      <c r="D522" s="125" t="s">
        <v>76</v>
      </c>
      <c r="E522" s="134" t="s">
        <v>199</v>
      </c>
      <c r="F522" s="134" t="s">
        <v>919</v>
      </c>
      <c r="I522" s="127"/>
      <c r="J522" s="135">
        <f>BK522</f>
        <v>0</v>
      </c>
      <c r="L522" s="124"/>
      <c r="M522" s="129"/>
      <c r="P522" s="130">
        <f>SUM(P523:P588)</f>
        <v>0</v>
      </c>
      <c r="R522" s="130">
        <f>SUM(R523:R588)</f>
        <v>227.42968872</v>
      </c>
      <c r="T522" s="131">
        <f>SUM(T523:T588)</f>
        <v>0.44600000000000006</v>
      </c>
      <c r="AR522" s="125" t="s">
        <v>85</v>
      </c>
      <c r="AT522" s="132" t="s">
        <v>76</v>
      </c>
      <c r="AU522" s="132" t="s">
        <v>85</v>
      </c>
      <c r="AY522" s="125" t="s">
        <v>143</v>
      </c>
      <c r="BK522" s="133">
        <f>SUM(BK523:BK588)</f>
        <v>0</v>
      </c>
    </row>
    <row r="523" spans="2:65" s="1" customFormat="1" ht="21.75" customHeight="1">
      <c r="B523" s="32"/>
      <c r="C523" s="136" t="s">
        <v>920</v>
      </c>
      <c r="D523" s="136" t="s">
        <v>149</v>
      </c>
      <c r="E523" s="137" t="s">
        <v>921</v>
      </c>
      <c r="F523" s="138" t="s">
        <v>922</v>
      </c>
      <c r="G523" s="139" t="s">
        <v>540</v>
      </c>
      <c r="H523" s="140">
        <v>4</v>
      </c>
      <c r="I523" s="141"/>
      <c r="J523" s="142">
        <f>ROUND(I523*H523,2)</f>
        <v>0</v>
      </c>
      <c r="K523" s="138" t="s">
        <v>153</v>
      </c>
      <c r="L523" s="32"/>
      <c r="M523" s="143" t="s">
        <v>1</v>
      </c>
      <c r="N523" s="144" t="s">
        <v>42</v>
      </c>
      <c r="P523" s="145">
        <f>O523*H523</f>
        <v>0</v>
      </c>
      <c r="Q523" s="145">
        <v>0</v>
      </c>
      <c r="R523" s="145">
        <f>Q523*H523</f>
        <v>0</v>
      </c>
      <c r="S523" s="145">
        <v>0</v>
      </c>
      <c r="T523" s="146">
        <f>S523*H523</f>
        <v>0</v>
      </c>
      <c r="AR523" s="147" t="s">
        <v>142</v>
      </c>
      <c r="AT523" s="147" t="s">
        <v>149</v>
      </c>
      <c r="AU523" s="147" t="s">
        <v>87</v>
      </c>
      <c r="AY523" s="17" t="s">
        <v>143</v>
      </c>
      <c r="BE523" s="148">
        <f>IF(N523="základní",J523,0)</f>
        <v>0</v>
      </c>
      <c r="BF523" s="148">
        <f>IF(N523="snížená",J523,0)</f>
        <v>0</v>
      </c>
      <c r="BG523" s="148">
        <f>IF(N523="zákl. přenesená",J523,0)</f>
        <v>0</v>
      </c>
      <c r="BH523" s="148">
        <f>IF(N523="sníž. přenesená",J523,0)</f>
        <v>0</v>
      </c>
      <c r="BI523" s="148">
        <f>IF(N523="nulová",J523,0)</f>
        <v>0</v>
      </c>
      <c r="BJ523" s="17" t="s">
        <v>85</v>
      </c>
      <c r="BK523" s="148">
        <f>ROUND(I523*H523,2)</f>
        <v>0</v>
      </c>
      <c r="BL523" s="17" t="s">
        <v>142</v>
      </c>
      <c r="BM523" s="147" t="s">
        <v>923</v>
      </c>
    </row>
    <row r="524" spans="2:65" s="13" customFormat="1" ht="11.25">
      <c r="B524" s="156"/>
      <c r="D524" s="150" t="s">
        <v>156</v>
      </c>
      <c r="E524" s="157" t="s">
        <v>1</v>
      </c>
      <c r="F524" s="158" t="s">
        <v>924</v>
      </c>
      <c r="H524" s="159">
        <v>4</v>
      </c>
      <c r="I524" s="160"/>
      <c r="L524" s="156"/>
      <c r="M524" s="161"/>
      <c r="T524" s="162"/>
      <c r="AT524" s="157" t="s">
        <v>156</v>
      </c>
      <c r="AU524" s="157" t="s">
        <v>87</v>
      </c>
      <c r="AV524" s="13" t="s">
        <v>87</v>
      </c>
      <c r="AW524" s="13" t="s">
        <v>33</v>
      </c>
      <c r="AX524" s="13" t="s">
        <v>85</v>
      </c>
      <c r="AY524" s="157" t="s">
        <v>143</v>
      </c>
    </row>
    <row r="525" spans="2:65" s="1" customFormat="1" ht="16.5" customHeight="1">
      <c r="B525" s="32"/>
      <c r="C525" s="173" t="s">
        <v>925</v>
      </c>
      <c r="D525" s="173" t="s">
        <v>413</v>
      </c>
      <c r="E525" s="174" t="s">
        <v>926</v>
      </c>
      <c r="F525" s="175" t="s">
        <v>927</v>
      </c>
      <c r="G525" s="176" t="s">
        <v>540</v>
      </c>
      <c r="H525" s="177">
        <v>4</v>
      </c>
      <c r="I525" s="178"/>
      <c r="J525" s="179">
        <f>ROUND(I525*H525,2)</f>
        <v>0</v>
      </c>
      <c r="K525" s="175" t="s">
        <v>153</v>
      </c>
      <c r="L525" s="180"/>
      <c r="M525" s="181" t="s">
        <v>1</v>
      </c>
      <c r="N525" s="182" t="s">
        <v>42</v>
      </c>
      <c r="P525" s="145">
        <f>O525*H525</f>
        <v>0</v>
      </c>
      <c r="Q525" s="145">
        <v>2.0999999999999999E-3</v>
      </c>
      <c r="R525" s="145">
        <f>Q525*H525</f>
        <v>8.3999999999999995E-3</v>
      </c>
      <c r="S525" s="145">
        <v>0</v>
      </c>
      <c r="T525" s="146">
        <f>S525*H525</f>
        <v>0</v>
      </c>
      <c r="AR525" s="147" t="s">
        <v>194</v>
      </c>
      <c r="AT525" s="147" t="s">
        <v>413</v>
      </c>
      <c r="AU525" s="147" t="s">
        <v>87</v>
      </c>
      <c r="AY525" s="17" t="s">
        <v>143</v>
      </c>
      <c r="BE525" s="148">
        <f>IF(N525="základní",J525,0)</f>
        <v>0</v>
      </c>
      <c r="BF525" s="148">
        <f>IF(N525="snížená",J525,0)</f>
        <v>0</v>
      </c>
      <c r="BG525" s="148">
        <f>IF(N525="zákl. přenesená",J525,0)</f>
        <v>0</v>
      </c>
      <c r="BH525" s="148">
        <f>IF(N525="sníž. přenesená",J525,0)</f>
        <v>0</v>
      </c>
      <c r="BI525" s="148">
        <f>IF(N525="nulová",J525,0)</f>
        <v>0</v>
      </c>
      <c r="BJ525" s="17" t="s">
        <v>85</v>
      </c>
      <c r="BK525" s="148">
        <f>ROUND(I525*H525,2)</f>
        <v>0</v>
      </c>
      <c r="BL525" s="17" t="s">
        <v>142</v>
      </c>
      <c r="BM525" s="147" t="s">
        <v>928</v>
      </c>
    </row>
    <row r="526" spans="2:65" s="13" customFormat="1" ht="11.25">
      <c r="B526" s="156"/>
      <c r="D526" s="150" t="s">
        <v>156</v>
      </c>
      <c r="E526" s="157" t="s">
        <v>1</v>
      </c>
      <c r="F526" s="158" t="s">
        <v>929</v>
      </c>
      <c r="H526" s="159">
        <v>4</v>
      </c>
      <c r="I526" s="160"/>
      <c r="L526" s="156"/>
      <c r="M526" s="161"/>
      <c r="T526" s="162"/>
      <c r="AT526" s="157" t="s">
        <v>156</v>
      </c>
      <c r="AU526" s="157" t="s">
        <v>87</v>
      </c>
      <c r="AV526" s="13" t="s">
        <v>87</v>
      </c>
      <c r="AW526" s="13" t="s">
        <v>33</v>
      </c>
      <c r="AX526" s="13" t="s">
        <v>85</v>
      </c>
      <c r="AY526" s="157" t="s">
        <v>143</v>
      </c>
    </row>
    <row r="527" spans="2:65" s="1" customFormat="1" ht="16.5" customHeight="1">
      <c r="B527" s="32"/>
      <c r="C527" s="136" t="s">
        <v>930</v>
      </c>
      <c r="D527" s="136" t="s">
        <v>149</v>
      </c>
      <c r="E527" s="137" t="s">
        <v>931</v>
      </c>
      <c r="F527" s="138" t="s">
        <v>932</v>
      </c>
      <c r="G527" s="139" t="s">
        <v>540</v>
      </c>
      <c r="H527" s="140">
        <v>3</v>
      </c>
      <c r="I527" s="141"/>
      <c r="J527" s="142">
        <f>ROUND(I527*H527,2)</f>
        <v>0</v>
      </c>
      <c r="K527" s="138" t="s">
        <v>153</v>
      </c>
      <c r="L527" s="32"/>
      <c r="M527" s="143" t="s">
        <v>1</v>
      </c>
      <c r="N527" s="144" t="s">
        <v>42</v>
      </c>
      <c r="P527" s="145">
        <f>O527*H527</f>
        <v>0</v>
      </c>
      <c r="Q527" s="145">
        <v>6.9999999999999999E-4</v>
      </c>
      <c r="R527" s="145">
        <f>Q527*H527</f>
        <v>2.0999999999999999E-3</v>
      </c>
      <c r="S527" s="145">
        <v>0</v>
      </c>
      <c r="T527" s="146">
        <f>S527*H527</f>
        <v>0</v>
      </c>
      <c r="AR527" s="147" t="s">
        <v>142</v>
      </c>
      <c r="AT527" s="147" t="s">
        <v>149</v>
      </c>
      <c r="AU527" s="147" t="s">
        <v>87</v>
      </c>
      <c r="AY527" s="17" t="s">
        <v>143</v>
      </c>
      <c r="BE527" s="148">
        <f>IF(N527="základní",J527,0)</f>
        <v>0</v>
      </c>
      <c r="BF527" s="148">
        <f>IF(N527="snížená",J527,0)</f>
        <v>0</v>
      </c>
      <c r="BG527" s="148">
        <f>IF(N527="zákl. přenesená",J527,0)</f>
        <v>0</v>
      </c>
      <c r="BH527" s="148">
        <f>IF(N527="sníž. přenesená",J527,0)</f>
        <v>0</v>
      </c>
      <c r="BI527" s="148">
        <f>IF(N527="nulová",J527,0)</f>
        <v>0</v>
      </c>
      <c r="BJ527" s="17" t="s">
        <v>85</v>
      </c>
      <c r="BK527" s="148">
        <f>ROUND(I527*H527,2)</f>
        <v>0</v>
      </c>
      <c r="BL527" s="17" t="s">
        <v>142</v>
      </c>
      <c r="BM527" s="147" t="s">
        <v>933</v>
      </c>
    </row>
    <row r="528" spans="2:65" s="13" customFormat="1" ht="11.25">
      <c r="B528" s="156"/>
      <c r="D528" s="150" t="s">
        <v>156</v>
      </c>
      <c r="E528" s="157" t="s">
        <v>1</v>
      </c>
      <c r="F528" s="158" t="s">
        <v>934</v>
      </c>
      <c r="H528" s="159">
        <v>1</v>
      </c>
      <c r="I528" s="160"/>
      <c r="L528" s="156"/>
      <c r="M528" s="161"/>
      <c r="T528" s="162"/>
      <c r="AT528" s="157" t="s">
        <v>156</v>
      </c>
      <c r="AU528" s="157" t="s">
        <v>87</v>
      </c>
      <c r="AV528" s="13" t="s">
        <v>87</v>
      </c>
      <c r="AW528" s="13" t="s">
        <v>33</v>
      </c>
      <c r="AX528" s="13" t="s">
        <v>77</v>
      </c>
      <c r="AY528" s="157" t="s">
        <v>143</v>
      </c>
    </row>
    <row r="529" spans="2:65" s="13" customFormat="1" ht="11.25">
      <c r="B529" s="156"/>
      <c r="D529" s="150" t="s">
        <v>156</v>
      </c>
      <c r="E529" s="157" t="s">
        <v>1</v>
      </c>
      <c r="F529" s="158" t="s">
        <v>935</v>
      </c>
      <c r="H529" s="159">
        <v>2</v>
      </c>
      <c r="I529" s="160"/>
      <c r="L529" s="156"/>
      <c r="M529" s="161"/>
      <c r="T529" s="162"/>
      <c r="AT529" s="157" t="s">
        <v>156</v>
      </c>
      <c r="AU529" s="157" t="s">
        <v>87</v>
      </c>
      <c r="AV529" s="13" t="s">
        <v>87</v>
      </c>
      <c r="AW529" s="13" t="s">
        <v>33</v>
      </c>
      <c r="AX529" s="13" t="s">
        <v>77</v>
      </c>
      <c r="AY529" s="157" t="s">
        <v>143</v>
      </c>
    </row>
    <row r="530" spans="2:65" s="14" customFormat="1" ht="11.25">
      <c r="B530" s="166"/>
      <c r="D530" s="150" t="s">
        <v>156</v>
      </c>
      <c r="E530" s="167" t="s">
        <v>1</v>
      </c>
      <c r="F530" s="168" t="s">
        <v>293</v>
      </c>
      <c r="H530" s="169">
        <v>3</v>
      </c>
      <c r="I530" s="170"/>
      <c r="L530" s="166"/>
      <c r="M530" s="171"/>
      <c r="T530" s="172"/>
      <c r="AT530" s="167" t="s">
        <v>156</v>
      </c>
      <c r="AU530" s="167" t="s">
        <v>87</v>
      </c>
      <c r="AV530" s="14" t="s">
        <v>142</v>
      </c>
      <c r="AW530" s="14" t="s">
        <v>33</v>
      </c>
      <c r="AX530" s="14" t="s">
        <v>85</v>
      </c>
      <c r="AY530" s="167" t="s">
        <v>143</v>
      </c>
    </row>
    <row r="531" spans="2:65" s="1" customFormat="1" ht="16.5" customHeight="1">
      <c r="B531" s="32"/>
      <c r="C531" s="173" t="s">
        <v>936</v>
      </c>
      <c r="D531" s="173" t="s">
        <v>413</v>
      </c>
      <c r="E531" s="174" t="s">
        <v>937</v>
      </c>
      <c r="F531" s="175" t="s">
        <v>938</v>
      </c>
      <c r="G531" s="176" t="s">
        <v>540</v>
      </c>
      <c r="H531" s="177">
        <v>1</v>
      </c>
      <c r="I531" s="178"/>
      <c r="J531" s="179">
        <f>ROUND(I531*H531,2)</f>
        <v>0</v>
      </c>
      <c r="K531" s="175" t="s">
        <v>153</v>
      </c>
      <c r="L531" s="180"/>
      <c r="M531" s="181" t="s">
        <v>1</v>
      </c>
      <c r="N531" s="182" t="s">
        <v>42</v>
      </c>
      <c r="P531" s="145">
        <f>O531*H531</f>
        <v>0</v>
      </c>
      <c r="Q531" s="145">
        <v>3.5000000000000001E-3</v>
      </c>
      <c r="R531" s="145">
        <f>Q531*H531</f>
        <v>3.5000000000000001E-3</v>
      </c>
      <c r="S531" s="145">
        <v>0</v>
      </c>
      <c r="T531" s="146">
        <f>S531*H531</f>
        <v>0</v>
      </c>
      <c r="AR531" s="147" t="s">
        <v>194</v>
      </c>
      <c r="AT531" s="147" t="s">
        <v>413</v>
      </c>
      <c r="AU531" s="147" t="s">
        <v>87</v>
      </c>
      <c r="AY531" s="17" t="s">
        <v>143</v>
      </c>
      <c r="BE531" s="148">
        <f>IF(N531="základní",J531,0)</f>
        <v>0</v>
      </c>
      <c r="BF531" s="148">
        <f>IF(N531="snížená",J531,0)</f>
        <v>0</v>
      </c>
      <c r="BG531" s="148">
        <f>IF(N531="zákl. přenesená",J531,0)</f>
        <v>0</v>
      </c>
      <c r="BH531" s="148">
        <f>IF(N531="sníž. přenesená",J531,0)</f>
        <v>0</v>
      </c>
      <c r="BI531" s="148">
        <f>IF(N531="nulová",J531,0)</f>
        <v>0</v>
      </c>
      <c r="BJ531" s="17" t="s">
        <v>85</v>
      </c>
      <c r="BK531" s="148">
        <f>ROUND(I531*H531,2)</f>
        <v>0</v>
      </c>
      <c r="BL531" s="17" t="s">
        <v>142</v>
      </c>
      <c r="BM531" s="147" t="s">
        <v>939</v>
      </c>
    </row>
    <row r="532" spans="2:65" s="13" customFormat="1" ht="11.25">
      <c r="B532" s="156"/>
      <c r="D532" s="150" t="s">
        <v>156</v>
      </c>
      <c r="E532" s="157" t="s">
        <v>1</v>
      </c>
      <c r="F532" s="158" t="s">
        <v>940</v>
      </c>
      <c r="H532" s="159">
        <v>1</v>
      </c>
      <c r="I532" s="160"/>
      <c r="L532" s="156"/>
      <c r="M532" s="161"/>
      <c r="T532" s="162"/>
      <c r="AT532" s="157" t="s">
        <v>156</v>
      </c>
      <c r="AU532" s="157" t="s">
        <v>87</v>
      </c>
      <c r="AV532" s="13" t="s">
        <v>87</v>
      </c>
      <c r="AW532" s="13" t="s">
        <v>33</v>
      </c>
      <c r="AX532" s="13" t="s">
        <v>85</v>
      </c>
      <c r="AY532" s="157" t="s">
        <v>143</v>
      </c>
    </row>
    <row r="533" spans="2:65" s="1" customFormat="1" ht="16.5" customHeight="1">
      <c r="B533" s="32"/>
      <c r="C533" s="136" t="s">
        <v>941</v>
      </c>
      <c r="D533" s="136" t="s">
        <v>149</v>
      </c>
      <c r="E533" s="137" t="s">
        <v>942</v>
      </c>
      <c r="F533" s="138" t="s">
        <v>943</v>
      </c>
      <c r="G533" s="139" t="s">
        <v>540</v>
      </c>
      <c r="H533" s="140">
        <v>3</v>
      </c>
      <c r="I533" s="141"/>
      <c r="J533" s="142">
        <f>ROUND(I533*H533,2)</f>
        <v>0</v>
      </c>
      <c r="K533" s="138" t="s">
        <v>153</v>
      </c>
      <c r="L533" s="32"/>
      <c r="M533" s="143" t="s">
        <v>1</v>
      </c>
      <c r="N533" s="144" t="s">
        <v>42</v>
      </c>
      <c r="P533" s="145">
        <f>O533*H533</f>
        <v>0</v>
      </c>
      <c r="Q533" s="145">
        <v>0.11241</v>
      </c>
      <c r="R533" s="145">
        <f>Q533*H533</f>
        <v>0.33722999999999997</v>
      </c>
      <c r="S533" s="145">
        <v>0</v>
      </c>
      <c r="T533" s="146">
        <f>S533*H533</f>
        <v>0</v>
      </c>
      <c r="AR533" s="147" t="s">
        <v>142</v>
      </c>
      <c r="AT533" s="147" t="s">
        <v>149</v>
      </c>
      <c r="AU533" s="147" t="s">
        <v>87</v>
      </c>
      <c r="AY533" s="17" t="s">
        <v>143</v>
      </c>
      <c r="BE533" s="148">
        <f>IF(N533="základní",J533,0)</f>
        <v>0</v>
      </c>
      <c r="BF533" s="148">
        <f>IF(N533="snížená",J533,0)</f>
        <v>0</v>
      </c>
      <c r="BG533" s="148">
        <f>IF(N533="zákl. přenesená",J533,0)</f>
        <v>0</v>
      </c>
      <c r="BH533" s="148">
        <f>IF(N533="sníž. přenesená",J533,0)</f>
        <v>0</v>
      </c>
      <c r="BI533" s="148">
        <f>IF(N533="nulová",J533,0)</f>
        <v>0</v>
      </c>
      <c r="BJ533" s="17" t="s">
        <v>85</v>
      </c>
      <c r="BK533" s="148">
        <f>ROUND(I533*H533,2)</f>
        <v>0</v>
      </c>
      <c r="BL533" s="17" t="s">
        <v>142</v>
      </c>
      <c r="BM533" s="147" t="s">
        <v>944</v>
      </c>
    </row>
    <row r="534" spans="2:65" s="13" customFormat="1" ht="11.25">
      <c r="B534" s="156"/>
      <c r="D534" s="150" t="s">
        <v>156</v>
      </c>
      <c r="E534" s="157" t="s">
        <v>1</v>
      </c>
      <c r="F534" s="158" t="s">
        <v>918</v>
      </c>
      <c r="H534" s="159">
        <v>1</v>
      </c>
      <c r="I534" s="160"/>
      <c r="L534" s="156"/>
      <c r="M534" s="161"/>
      <c r="T534" s="162"/>
      <c r="AT534" s="157" t="s">
        <v>156</v>
      </c>
      <c r="AU534" s="157" t="s">
        <v>87</v>
      </c>
      <c r="AV534" s="13" t="s">
        <v>87</v>
      </c>
      <c r="AW534" s="13" t="s">
        <v>33</v>
      </c>
      <c r="AX534" s="13" t="s">
        <v>77</v>
      </c>
      <c r="AY534" s="157" t="s">
        <v>143</v>
      </c>
    </row>
    <row r="535" spans="2:65" s="13" customFormat="1" ht="11.25">
      <c r="B535" s="156"/>
      <c r="D535" s="150" t="s">
        <v>156</v>
      </c>
      <c r="E535" s="157" t="s">
        <v>1</v>
      </c>
      <c r="F535" s="158" t="s">
        <v>945</v>
      </c>
      <c r="H535" s="159">
        <v>2</v>
      </c>
      <c r="I535" s="160"/>
      <c r="L535" s="156"/>
      <c r="M535" s="161"/>
      <c r="T535" s="162"/>
      <c r="AT535" s="157" t="s">
        <v>156</v>
      </c>
      <c r="AU535" s="157" t="s">
        <v>87</v>
      </c>
      <c r="AV535" s="13" t="s">
        <v>87</v>
      </c>
      <c r="AW535" s="13" t="s">
        <v>33</v>
      </c>
      <c r="AX535" s="13" t="s">
        <v>77</v>
      </c>
      <c r="AY535" s="157" t="s">
        <v>143</v>
      </c>
    </row>
    <row r="536" spans="2:65" s="14" customFormat="1" ht="11.25">
      <c r="B536" s="166"/>
      <c r="D536" s="150" t="s">
        <v>156</v>
      </c>
      <c r="E536" s="167" t="s">
        <v>1</v>
      </c>
      <c r="F536" s="168" t="s">
        <v>293</v>
      </c>
      <c r="H536" s="169">
        <v>3</v>
      </c>
      <c r="I536" s="170"/>
      <c r="L536" s="166"/>
      <c r="M536" s="171"/>
      <c r="T536" s="172"/>
      <c r="AT536" s="167" t="s">
        <v>156</v>
      </c>
      <c r="AU536" s="167" t="s">
        <v>87</v>
      </c>
      <c r="AV536" s="14" t="s">
        <v>142</v>
      </c>
      <c r="AW536" s="14" t="s">
        <v>33</v>
      </c>
      <c r="AX536" s="14" t="s">
        <v>85</v>
      </c>
      <c r="AY536" s="167" t="s">
        <v>143</v>
      </c>
    </row>
    <row r="537" spans="2:65" s="1" customFormat="1" ht="16.5" customHeight="1">
      <c r="B537" s="32"/>
      <c r="C537" s="173" t="s">
        <v>946</v>
      </c>
      <c r="D537" s="173" t="s">
        <v>413</v>
      </c>
      <c r="E537" s="174" t="s">
        <v>947</v>
      </c>
      <c r="F537" s="175" t="s">
        <v>948</v>
      </c>
      <c r="G537" s="176" t="s">
        <v>540</v>
      </c>
      <c r="H537" s="177">
        <v>1</v>
      </c>
      <c r="I537" s="178"/>
      <c r="J537" s="179">
        <f>ROUND(I537*H537,2)</f>
        <v>0</v>
      </c>
      <c r="K537" s="175" t="s">
        <v>153</v>
      </c>
      <c r="L537" s="180"/>
      <c r="M537" s="181" t="s">
        <v>1</v>
      </c>
      <c r="N537" s="182" t="s">
        <v>42</v>
      </c>
      <c r="P537" s="145">
        <f>O537*H537</f>
        <v>0</v>
      </c>
      <c r="Q537" s="145">
        <v>6.1000000000000004E-3</v>
      </c>
      <c r="R537" s="145">
        <f>Q537*H537</f>
        <v>6.1000000000000004E-3</v>
      </c>
      <c r="S537" s="145">
        <v>0</v>
      </c>
      <c r="T537" s="146">
        <f>S537*H537</f>
        <v>0</v>
      </c>
      <c r="AR537" s="147" t="s">
        <v>194</v>
      </c>
      <c r="AT537" s="147" t="s">
        <v>413</v>
      </c>
      <c r="AU537" s="147" t="s">
        <v>87</v>
      </c>
      <c r="AY537" s="17" t="s">
        <v>143</v>
      </c>
      <c r="BE537" s="148">
        <f>IF(N537="základní",J537,0)</f>
        <v>0</v>
      </c>
      <c r="BF537" s="148">
        <f>IF(N537="snížená",J537,0)</f>
        <v>0</v>
      </c>
      <c r="BG537" s="148">
        <f>IF(N537="zákl. přenesená",J537,0)</f>
        <v>0</v>
      </c>
      <c r="BH537" s="148">
        <f>IF(N537="sníž. přenesená",J537,0)</f>
        <v>0</v>
      </c>
      <c r="BI537" s="148">
        <f>IF(N537="nulová",J537,0)</f>
        <v>0</v>
      </c>
      <c r="BJ537" s="17" t="s">
        <v>85</v>
      </c>
      <c r="BK537" s="148">
        <f>ROUND(I537*H537,2)</f>
        <v>0</v>
      </c>
      <c r="BL537" s="17" t="s">
        <v>142</v>
      </c>
      <c r="BM537" s="147" t="s">
        <v>949</v>
      </c>
    </row>
    <row r="538" spans="2:65" s="13" customFormat="1" ht="11.25">
      <c r="B538" s="156"/>
      <c r="D538" s="150" t="s">
        <v>156</v>
      </c>
      <c r="E538" s="157" t="s">
        <v>1</v>
      </c>
      <c r="F538" s="158" t="s">
        <v>837</v>
      </c>
      <c r="H538" s="159">
        <v>1</v>
      </c>
      <c r="I538" s="160"/>
      <c r="L538" s="156"/>
      <c r="M538" s="161"/>
      <c r="T538" s="162"/>
      <c r="AT538" s="157" t="s">
        <v>156</v>
      </c>
      <c r="AU538" s="157" t="s">
        <v>87</v>
      </c>
      <c r="AV538" s="13" t="s">
        <v>87</v>
      </c>
      <c r="AW538" s="13" t="s">
        <v>33</v>
      </c>
      <c r="AX538" s="13" t="s">
        <v>85</v>
      </c>
      <c r="AY538" s="157" t="s">
        <v>143</v>
      </c>
    </row>
    <row r="539" spans="2:65" s="1" customFormat="1" ht="21.75" customHeight="1">
      <c r="B539" s="32"/>
      <c r="C539" s="136" t="s">
        <v>950</v>
      </c>
      <c r="D539" s="136" t="s">
        <v>149</v>
      </c>
      <c r="E539" s="137" t="s">
        <v>951</v>
      </c>
      <c r="F539" s="138" t="s">
        <v>952</v>
      </c>
      <c r="G539" s="139" t="s">
        <v>316</v>
      </c>
      <c r="H539" s="140">
        <v>18.100000000000001</v>
      </c>
      <c r="I539" s="141"/>
      <c r="J539" s="142">
        <f>ROUND(I539*H539,2)</f>
        <v>0</v>
      </c>
      <c r="K539" s="138" t="s">
        <v>153</v>
      </c>
      <c r="L539" s="32"/>
      <c r="M539" s="143" t="s">
        <v>1</v>
      </c>
      <c r="N539" s="144" t="s">
        <v>42</v>
      </c>
      <c r="P539" s="145">
        <f>O539*H539</f>
        <v>0</v>
      </c>
      <c r="Q539" s="145">
        <v>6.0000000000000002E-5</v>
      </c>
      <c r="R539" s="145">
        <f>Q539*H539</f>
        <v>1.0860000000000002E-3</v>
      </c>
      <c r="S539" s="145">
        <v>0</v>
      </c>
      <c r="T539" s="146">
        <f>S539*H539</f>
        <v>0</v>
      </c>
      <c r="AR539" s="147" t="s">
        <v>142</v>
      </c>
      <c r="AT539" s="147" t="s">
        <v>149</v>
      </c>
      <c r="AU539" s="147" t="s">
        <v>87</v>
      </c>
      <c r="AY539" s="17" t="s">
        <v>143</v>
      </c>
      <c r="BE539" s="148">
        <f>IF(N539="základní",J539,0)</f>
        <v>0</v>
      </c>
      <c r="BF539" s="148">
        <f>IF(N539="snížená",J539,0)</f>
        <v>0</v>
      </c>
      <c r="BG539" s="148">
        <f>IF(N539="zákl. přenesená",J539,0)</f>
        <v>0</v>
      </c>
      <c r="BH539" s="148">
        <f>IF(N539="sníž. přenesená",J539,0)</f>
        <v>0</v>
      </c>
      <c r="BI539" s="148">
        <f>IF(N539="nulová",J539,0)</f>
        <v>0</v>
      </c>
      <c r="BJ539" s="17" t="s">
        <v>85</v>
      </c>
      <c r="BK539" s="148">
        <f>ROUND(I539*H539,2)</f>
        <v>0</v>
      </c>
      <c r="BL539" s="17" t="s">
        <v>142</v>
      </c>
      <c r="BM539" s="147" t="s">
        <v>953</v>
      </c>
    </row>
    <row r="540" spans="2:65" s="13" customFormat="1" ht="11.25">
      <c r="B540" s="156"/>
      <c r="D540" s="150" t="s">
        <v>156</v>
      </c>
      <c r="E540" s="157" t="s">
        <v>1</v>
      </c>
      <c r="F540" s="158" t="s">
        <v>954</v>
      </c>
      <c r="H540" s="159">
        <v>18.100000000000001</v>
      </c>
      <c r="I540" s="160"/>
      <c r="L540" s="156"/>
      <c r="M540" s="161"/>
      <c r="T540" s="162"/>
      <c r="AT540" s="157" t="s">
        <v>156</v>
      </c>
      <c r="AU540" s="157" t="s">
        <v>87</v>
      </c>
      <c r="AV540" s="13" t="s">
        <v>87</v>
      </c>
      <c r="AW540" s="13" t="s">
        <v>33</v>
      </c>
      <c r="AX540" s="13" t="s">
        <v>85</v>
      </c>
      <c r="AY540" s="157" t="s">
        <v>143</v>
      </c>
    </row>
    <row r="541" spans="2:65" s="1" customFormat="1" ht="16.5" customHeight="1">
      <c r="B541" s="32"/>
      <c r="C541" s="136" t="s">
        <v>955</v>
      </c>
      <c r="D541" s="136" t="s">
        <v>149</v>
      </c>
      <c r="E541" s="137" t="s">
        <v>956</v>
      </c>
      <c r="F541" s="138" t="s">
        <v>957</v>
      </c>
      <c r="G541" s="139" t="s">
        <v>258</v>
      </c>
      <c r="H541" s="140">
        <v>1</v>
      </c>
      <c r="I541" s="141"/>
      <c r="J541" s="142">
        <f>ROUND(I541*H541,2)</f>
        <v>0</v>
      </c>
      <c r="K541" s="138" t="s">
        <v>153</v>
      </c>
      <c r="L541" s="32"/>
      <c r="M541" s="143" t="s">
        <v>1</v>
      </c>
      <c r="N541" s="144" t="s">
        <v>42</v>
      </c>
      <c r="P541" s="145">
        <f>O541*H541</f>
        <v>0</v>
      </c>
      <c r="Q541" s="145">
        <v>1.1999999999999999E-3</v>
      </c>
      <c r="R541" s="145">
        <f>Q541*H541</f>
        <v>1.1999999999999999E-3</v>
      </c>
      <c r="S541" s="145">
        <v>0</v>
      </c>
      <c r="T541" s="146">
        <f>S541*H541</f>
        <v>0</v>
      </c>
      <c r="AR541" s="147" t="s">
        <v>142</v>
      </c>
      <c r="AT541" s="147" t="s">
        <v>149</v>
      </c>
      <c r="AU541" s="147" t="s">
        <v>87</v>
      </c>
      <c r="AY541" s="17" t="s">
        <v>143</v>
      </c>
      <c r="BE541" s="148">
        <f>IF(N541="základní",J541,0)</f>
        <v>0</v>
      </c>
      <c r="BF541" s="148">
        <f>IF(N541="snížená",J541,0)</f>
        <v>0</v>
      </c>
      <c r="BG541" s="148">
        <f>IF(N541="zákl. přenesená",J541,0)</f>
        <v>0</v>
      </c>
      <c r="BH541" s="148">
        <f>IF(N541="sníž. přenesená",J541,0)</f>
        <v>0</v>
      </c>
      <c r="BI541" s="148">
        <f>IF(N541="nulová",J541,0)</f>
        <v>0</v>
      </c>
      <c r="BJ541" s="17" t="s">
        <v>85</v>
      </c>
      <c r="BK541" s="148">
        <f>ROUND(I541*H541,2)</f>
        <v>0</v>
      </c>
      <c r="BL541" s="17" t="s">
        <v>142</v>
      </c>
      <c r="BM541" s="147" t="s">
        <v>958</v>
      </c>
    </row>
    <row r="542" spans="2:65" s="13" customFormat="1" ht="11.25">
      <c r="B542" s="156"/>
      <c r="D542" s="150" t="s">
        <v>156</v>
      </c>
      <c r="E542" s="157" t="s">
        <v>1</v>
      </c>
      <c r="F542" s="158" t="s">
        <v>959</v>
      </c>
      <c r="H542" s="159">
        <v>1</v>
      </c>
      <c r="I542" s="160"/>
      <c r="L542" s="156"/>
      <c r="M542" s="161"/>
      <c r="T542" s="162"/>
      <c r="AT542" s="157" t="s">
        <v>156</v>
      </c>
      <c r="AU542" s="157" t="s">
        <v>87</v>
      </c>
      <c r="AV542" s="13" t="s">
        <v>87</v>
      </c>
      <c r="AW542" s="13" t="s">
        <v>33</v>
      </c>
      <c r="AX542" s="13" t="s">
        <v>85</v>
      </c>
      <c r="AY542" s="157" t="s">
        <v>143</v>
      </c>
    </row>
    <row r="543" spans="2:65" s="1" customFormat="1" ht="24.2" customHeight="1">
      <c r="B543" s="32"/>
      <c r="C543" s="136" t="s">
        <v>960</v>
      </c>
      <c r="D543" s="136" t="s">
        <v>149</v>
      </c>
      <c r="E543" s="137" t="s">
        <v>961</v>
      </c>
      <c r="F543" s="138" t="s">
        <v>962</v>
      </c>
      <c r="G543" s="139" t="s">
        <v>316</v>
      </c>
      <c r="H543" s="140">
        <v>18.100000000000001</v>
      </c>
      <c r="I543" s="141"/>
      <c r="J543" s="142">
        <f>ROUND(I543*H543,2)</f>
        <v>0</v>
      </c>
      <c r="K543" s="138" t="s">
        <v>153</v>
      </c>
      <c r="L543" s="32"/>
      <c r="M543" s="143" t="s">
        <v>1</v>
      </c>
      <c r="N543" s="144" t="s">
        <v>42</v>
      </c>
      <c r="P543" s="145">
        <f>O543*H543</f>
        <v>0</v>
      </c>
      <c r="Q543" s="145">
        <v>0</v>
      </c>
      <c r="R543" s="145">
        <f>Q543*H543</f>
        <v>0</v>
      </c>
      <c r="S543" s="145">
        <v>0</v>
      </c>
      <c r="T543" s="146">
        <f>S543*H543</f>
        <v>0</v>
      </c>
      <c r="AR543" s="147" t="s">
        <v>142</v>
      </c>
      <c r="AT543" s="147" t="s">
        <v>149</v>
      </c>
      <c r="AU543" s="147" t="s">
        <v>87</v>
      </c>
      <c r="AY543" s="17" t="s">
        <v>143</v>
      </c>
      <c r="BE543" s="148">
        <f>IF(N543="základní",J543,0)</f>
        <v>0</v>
      </c>
      <c r="BF543" s="148">
        <f>IF(N543="snížená",J543,0)</f>
        <v>0</v>
      </c>
      <c r="BG543" s="148">
        <f>IF(N543="zákl. přenesená",J543,0)</f>
        <v>0</v>
      </c>
      <c r="BH543" s="148">
        <f>IF(N543="sníž. přenesená",J543,0)</f>
        <v>0</v>
      </c>
      <c r="BI543" s="148">
        <f>IF(N543="nulová",J543,0)</f>
        <v>0</v>
      </c>
      <c r="BJ543" s="17" t="s">
        <v>85</v>
      </c>
      <c r="BK543" s="148">
        <f>ROUND(I543*H543,2)</f>
        <v>0</v>
      </c>
      <c r="BL543" s="17" t="s">
        <v>142</v>
      </c>
      <c r="BM543" s="147" t="s">
        <v>963</v>
      </c>
    </row>
    <row r="544" spans="2:65" s="13" customFormat="1" ht="11.25">
      <c r="B544" s="156"/>
      <c r="D544" s="150" t="s">
        <v>156</v>
      </c>
      <c r="E544" s="157" t="s">
        <v>1</v>
      </c>
      <c r="F544" s="158" t="s">
        <v>964</v>
      </c>
      <c r="H544" s="159">
        <v>18.100000000000001</v>
      </c>
      <c r="I544" s="160"/>
      <c r="L544" s="156"/>
      <c r="M544" s="161"/>
      <c r="T544" s="162"/>
      <c r="AT544" s="157" t="s">
        <v>156</v>
      </c>
      <c r="AU544" s="157" t="s">
        <v>87</v>
      </c>
      <c r="AV544" s="13" t="s">
        <v>87</v>
      </c>
      <c r="AW544" s="13" t="s">
        <v>33</v>
      </c>
      <c r="AX544" s="13" t="s">
        <v>85</v>
      </c>
      <c r="AY544" s="157" t="s">
        <v>143</v>
      </c>
    </row>
    <row r="545" spans="2:65" s="1" customFormat="1" ht="24.2" customHeight="1">
      <c r="B545" s="32"/>
      <c r="C545" s="136" t="s">
        <v>965</v>
      </c>
      <c r="D545" s="136" t="s">
        <v>149</v>
      </c>
      <c r="E545" s="137" t="s">
        <v>966</v>
      </c>
      <c r="F545" s="138" t="s">
        <v>967</v>
      </c>
      <c r="G545" s="139" t="s">
        <v>258</v>
      </c>
      <c r="H545" s="140">
        <v>1</v>
      </c>
      <c r="I545" s="141"/>
      <c r="J545" s="142">
        <f>ROUND(I545*H545,2)</f>
        <v>0</v>
      </c>
      <c r="K545" s="138" t="s">
        <v>153</v>
      </c>
      <c r="L545" s="32"/>
      <c r="M545" s="143" t="s">
        <v>1</v>
      </c>
      <c r="N545" s="144" t="s">
        <v>42</v>
      </c>
      <c r="P545" s="145">
        <f>O545*H545</f>
        <v>0</v>
      </c>
      <c r="Q545" s="145">
        <v>1.0000000000000001E-5</v>
      </c>
      <c r="R545" s="145">
        <f>Q545*H545</f>
        <v>1.0000000000000001E-5</v>
      </c>
      <c r="S545" s="145">
        <v>0</v>
      </c>
      <c r="T545" s="146">
        <f>S545*H545</f>
        <v>0</v>
      </c>
      <c r="AR545" s="147" t="s">
        <v>142</v>
      </c>
      <c r="AT545" s="147" t="s">
        <v>149</v>
      </c>
      <c r="AU545" s="147" t="s">
        <v>87</v>
      </c>
      <c r="AY545" s="17" t="s">
        <v>143</v>
      </c>
      <c r="BE545" s="148">
        <f>IF(N545="základní",J545,0)</f>
        <v>0</v>
      </c>
      <c r="BF545" s="148">
        <f>IF(N545="snížená",J545,0)</f>
        <v>0</v>
      </c>
      <c r="BG545" s="148">
        <f>IF(N545="zákl. přenesená",J545,0)</f>
        <v>0</v>
      </c>
      <c r="BH545" s="148">
        <f>IF(N545="sníž. přenesená",J545,0)</f>
        <v>0</v>
      </c>
      <c r="BI545" s="148">
        <f>IF(N545="nulová",J545,0)</f>
        <v>0</v>
      </c>
      <c r="BJ545" s="17" t="s">
        <v>85</v>
      </c>
      <c r="BK545" s="148">
        <f>ROUND(I545*H545,2)</f>
        <v>0</v>
      </c>
      <c r="BL545" s="17" t="s">
        <v>142</v>
      </c>
      <c r="BM545" s="147" t="s">
        <v>968</v>
      </c>
    </row>
    <row r="546" spans="2:65" s="13" customFormat="1" ht="11.25">
      <c r="B546" s="156"/>
      <c r="D546" s="150" t="s">
        <v>156</v>
      </c>
      <c r="E546" s="157" t="s">
        <v>1</v>
      </c>
      <c r="F546" s="158" t="s">
        <v>969</v>
      </c>
      <c r="H546" s="159">
        <v>1</v>
      </c>
      <c r="I546" s="160"/>
      <c r="L546" s="156"/>
      <c r="M546" s="161"/>
      <c r="T546" s="162"/>
      <c r="AT546" s="157" t="s">
        <v>156</v>
      </c>
      <c r="AU546" s="157" t="s">
        <v>87</v>
      </c>
      <c r="AV546" s="13" t="s">
        <v>87</v>
      </c>
      <c r="AW546" s="13" t="s">
        <v>33</v>
      </c>
      <c r="AX546" s="13" t="s">
        <v>85</v>
      </c>
      <c r="AY546" s="157" t="s">
        <v>143</v>
      </c>
    </row>
    <row r="547" spans="2:65" s="1" customFormat="1" ht="24.2" customHeight="1">
      <c r="B547" s="32"/>
      <c r="C547" s="136" t="s">
        <v>970</v>
      </c>
      <c r="D547" s="136" t="s">
        <v>149</v>
      </c>
      <c r="E547" s="137" t="s">
        <v>971</v>
      </c>
      <c r="F547" s="138" t="s">
        <v>972</v>
      </c>
      <c r="G547" s="139" t="s">
        <v>316</v>
      </c>
      <c r="H547" s="140">
        <v>534.29999999999995</v>
      </c>
      <c r="I547" s="141"/>
      <c r="J547" s="142">
        <f>ROUND(I547*H547,2)</f>
        <v>0</v>
      </c>
      <c r="K547" s="138" t="s">
        <v>153</v>
      </c>
      <c r="L547" s="32"/>
      <c r="M547" s="143" t="s">
        <v>1</v>
      </c>
      <c r="N547" s="144" t="s">
        <v>42</v>
      </c>
      <c r="P547" s="145">
        <f>O547*H547</f>
        <v>0</v>
      </c>
      <c r="Q547" s="145">
        <v>0.16850000000000001</v>
      </c>
      <c r="R547" s="145">
        <f>Q547*H547</f>
        <v>90.02955</v>
      </c>
      <c r="S547" s="145">
        <v>0</v>
      </c>
      <c r="T547" s="146">
        <f>S547*H547</f>
        <v>0</v>
      </c>
      <c r="AR547" s="147" t="s">
        <v>142</v>
      </c>
      <c r="AT547" s="147" t="s">
        <v>149</v>
      </c>
      <c r="AU547" s="147" t="s">
        <v>87</v>
      </c>
      <c r="AY547" s="17" t="s">
        <v>143</v>
      </c>
      <c r="BE547" s="148">
        <f>IF(N547="základní",J547,0)</f>
        <v>0</v>
      </c>
      <c r="BF547" s="148">
        <f>IF(N547="snížená",J547,0)</f>
        <v>0</v>
      </c>
      <c r="BG547" s="148">
        <f>IF(N547="zákl. přenesená",J547,0)</f>
        <v>0</v>
      </c>
      <c r="BH547" s="148">
        <f>IF(N547="sníž. přenesená",J547,0)</f>
        <v>0</v>
      </c>
      <c r="BI547" s="148">
        <f>IF(N547="nulová",J547,0)</f>
        <v>0</v>
      </c>
      <c r="BJ547" s="17" t="s">
        <v>85</v>
      </c>
      <c r="BK547" s="148">
        <f>ROUND(I547*H547,2)</f>
        <v>0</v>
      </c>
      <c r="BL547" s="17" t="s">
        <v>142</v>
      </c>
      <c r="BM547" s="147" t="s">
        <v>973</v>
      </c>
    </row>
    <row r="548" spans="2:65" s="13" customFormat="1" ht="11.25">
      <c r="B548" s="156"/>
      <c r="D548" s="150" t="s">
        <v>156</v>
      </c>
      <c r="E548" s="157" t="s">
        <v>1</v>
      </c>
      <c r="F548" s="158" t="s">
        <v>974</v>
      </c>
      <c r="H548" s="159">
        <v>534.29999999999995</v>
      </c>
      <c r="I548" s="160"/>
      <c r="L548" s="156"/>
      <c r="M548" s="161"/>
      <c r="T548" s="162"/>
      <c r="AT548" s="157" t="s">
        <v>156</v>
      </c>
      <c r="AU548" s="157" t="s">
        <v>87</v>
      </c>
      <c r="AV548" s="13" t="s">
        <v>87</v>
      </c>
      <c r="AW548" s="13" t="s">
        <v>33</v>
      </c>
      <c r="AX548" s="13" t="s">
        <v>85</v>
      </c>
      <c r="AY548" s="157" t="s">
        <v>143</v>
      </c>
    </row>
    <row r="549" spans="2:65" s="12" customFormat="1" ht="11.25">
      <c r="B549" s="149"/>
      <c r="D549" s="150" t="s">
        <v>156</v>
      </c>
      <c r="E549" s="151" t="s">
        <v>1</v>
      </c>
      <c r="F549" s="152" t="s">
        <v>975</v>
      </c>
      <c r="H549" s="151" t="s">
        <v>1</v>
      </c>
      <c r="I549" s="153"/>
      <c r="L549" s="149"/>
      <c r="M549" s="154"/>
      <c r="T549" s="155"/>
      <c r="AT549" s="151" t="s">
        <v>156</v>
      </c>
      <c r="AU549" s="151" t="s">
        <v>87</v>
      </c>
      <c r="AV549" s="12" t="s">
        <v>85</v>
      </c>
      <c r="AW549" s="12" t="s">
        <v>33</v>
      </c>
      <c r="AX549" s="12" t="s">
        <v>77</v>
      </c>
      <c r="AY549" s="151" t="s">
        <v>143</v>
      </c>
    </row>
    <row r="550" spans="2:65" s="12" customFormat="1" ht="11.25">
      <c r="B550" s="149"/>
      <c r="D550" s="150" t="s">
        <v>156</v>
      </c>
      <c r="E550" s="151" t="s">
        <v>1</v>
      </c>
      <c r="F550" s="152" t="s">
        <v>976</v>
      </c>
      <c r="H550" s="151" t="s">
        <v>1</v>
      </c>
      <c r="I550" s="153"/>
      <c r="L550" s="149"/>
      <c r="M550" s="154"/>
      <c r="T550" s="155"/>
      <c r="AT550" s="151" t="s">
        <v>156</v>
      </c>
      <c r="AU550" s="151" t="s">
        <v>87</v>
      </c>
      <c r="AV550" s="12" t="s">
        <v>85</v>
      </c>
      <c r="AW550" s="12" t="s">
        <v>33</v>
      </c>
      <c r="AX550" s="12" t="s">
        <v>77</v>
      </c>
      <c r="AY550" s="151" t="s">
        <v>143</v>
      </c>
    </row>
    <row r="551" spans="2:65" s="1" customFormat="1" ht="16.5" customHeight="1">
      <c r="B551" s="32"/>
      <c r="C551" s="173" t="s">
        <v>977</v>
      </c>
      <c r="D551" s="173" t="s">
        <v>413</v>
      </c>
      <c r="E551" s="174" t="s">
        <v>978</v>
      </c>
      <c r="F551" s="175" t="s">
        <v>979</v>
      </c>
      <c r="G551" s="176" t="s">
        <v>316</v>
      </c>
      <c r="H551" s="177">
        <v>333.3</v>
      </c>
      <c r="I551" s="178"/>
      <c r="J551" s="179">
        <f>ROUND(I551*H551,2)</f>
        <v>0</v>
      </c>
      <c r="K551" s="175" t="s">
        <v>153</v>
      </c>
      <c r="L551" s="180"/>
      <c r="M551" s="181" t="s">
        <v>1</v>
      </c>
      <c r="N551" s="182" t="s">
        <v>42</v>
      </c>
      <c r="P551" s="145">
        <f>O551*H551</f>
        <v>0</v>
      </c>
      <c r="Q551" s="145">
        <v>0.08</v>
      </c>
      <c r="R551" s="145">
        <f>Q551*H551</f>
        <v>26.664000000000001</v>
      </c>
      <c r="S551" s="145">
        <v>0</v>
      </c>
      <c r="T551" s="146">
        <f>S551*H551</f>
        <v>0</v>
      </c>
      <c r="AR551" s="147" t="s">
        <v>194</v>
      </c>
      <c r="AT551" s="147" t="s">
        <v>413</v>
      </c>
      <c r="AU551" s="147" t="s">
        <v>87</v>
      </c>
      <c r="AY551" s="17" t="s">
        <v>143</v>
      </c>
      <c r="BE551" s="148">
        <f>IF(N551="základní",J551,0)</f>
        <v>0</v>
      </c>
      <c r="BF551" s="148">
        <f>IF(N551="snížená",J551,0)</f>
        <v>0</v>
      </c>
      <c r="BG551" s="148">
        <f>IF(N551="zákl. přenesená",J551,0)</f>
        <v>0</v>
      </c>
      <c r="BH551" s="148">
        <f>IF(N551="sníž. přenesená",J551,0)</f>
        <v>0</v>
      </c>
      <c r="BI551" s="148">
        <f>IF(N551="nulová",J551,0)</f>
        <v>0</v>
      </c>
      <c r="BJ551" s="17" t="s">
        <v>85</v>
      </c>
      <c r="BK551" s="148">
        <f>ROUND(I551*H551,2)</f>
        <v>0</v>
      </c>
      <c r="BL551" s="17" t="s">
        <v>142</v>
      </c>
      <c r="BM551" s="147" t="s">
        <v>980</v>
      </c>
    </row>
    <row r="552" spans="2:65" s="13" customFormat="1" ht="11.25">
      <c r="B552" s="156"/>
      <c r="D552" s="150" t="s">
        <v>156</v>
      </c>
      <c r="E552" s="157" t="s">
        <v>1</v>
      </c>
      <c r="F552" s="158" t="s">
        <v>981</v>
      </c>
      <c r="H552" s="159">
        <v>534.29999999999995</v>
      </c>
      <c r="I552" s="160"/>
      <c r="L552" s="156"/>
      <c r="M552" s="161"/>
      <c r="T552" s="162"/>
      <c r="AT552" s="157" t="s">
        <v>156</v>
      </c>
      <c r="AU552" s="157" t="s">
        <v>87</v>
      </c>
      <c r="AV552" s="13" t="s">
        <v>87</v>
      </c>
      <c r="AW552" s="13" t="s">
        <v>33</v>
      </c>
      <c r="AX552" s="13" t="s">
        <v>77</v>
      </c>
      <c r="AY552" s="157" t="s">
        <v>143</v>
      </c>
    </row>
    <row r="553" spans="2:65" s="13" customFormat="1" ht="11.25">
      <c r="B553" s="156"/>
      <c r="D553" s="150" t="s">
        <v>156</v>
      </c>
      <c r="E553" s="157" t="s">
        <v>1</v>
      </c>
      <c r="F553" s="158" t="s">
        <v>982</v>
      </c>
      <c r="H553" s="159">
        <v>-181</v>
      </c>
      <c r="I553" s="160"/>
      <c r="L553" s="156"/>
      <c r="M553" s="161"/>
      <c r="T553" s="162"/>
      <c r="AT553" s="157" t="s">
        <v>156</v>
      </c>
      <c r="AU553" s="157" t="s">
        <v>87</v>
      </c>
      <c r="AV553" s="13" t="s">
        <v>87</v>
      </c>
      <c r="AW553" s="13" t="s">
        <v>33</v>
      </c>
      <c r="AX553" s="13" t="s">
        <v>77</v>
      </c>
      <c r="AY553" s="157" t="s">
        <v>143</v>
      </c>
    </row>
    <row r="554" spans="2:65" s="13" customFormat="1" ht="11.25">
      <c r="B554" s="156"/>
      <c r="D554" s="150" t="s">
        <v>156</v>
      </c>
      <c r="E554" s="157" t="s">
        <v>1</v>
      </c>
      <c r="F554" s="158" t="s">
        <v>983</v>
      </c>
      <c r="H554" s="159">
        <v>-20</v>
      </c>
      <c r="I554" s="160"/>
      <c r="L554" s="156"/>
      <c r="M554" s="161"/>
      <c r="T554" s="162"/>
      <c r="AT554" s="157" t="s">
        <v>156</v>
      </c>
      <c r="AU554" s="157" t="s">
        <v>87</v>
      </c>
      <c r="AV554" s="13" t="s">
        <v>87</v>
      </c>
      <c r="AW554" s="13" t="s">
        <v>33</v>
      </c>
      <c r="AX554" s="13" t="s">
        <v>77</v>
      </c>
      <c r="AY554" s="157" t="s">
        <v>143</v>
      </c>
    </row>
    <row r="555" spans="2:65" s="12" customFormat="1" ht="11.25">
      <c r="B555" s="149"/>
      <c r="D555" s="150" t="s">
        <v>156</v>
      </c>
      <c r="E555" s="151" t="s">
        <v>1</v>
      </c>
      <c r="F555" s="152" t="s">
        <v>984</v>
      </c>
      <c r="H555" s="151" t="s">
        <v>1</v>
      </c>
      <c r="I555" s="153"/>
      <c r="L555" s="149"/>
      <c r="M555" s="154"/>
      <c r="T555" s="155"/>
      <c r="AT555" s="151" t="s">
        <v>156</v>
      </c>
      <c r="AU555" s="151" t="s">
        <v>87</v>
      </c>
      <c r="AV555" s="12" t="s">
        <v>85</v>
      </c>
      <c r="AW555" s="12" t="s">
        <v>33</v>
      </c>
      <c r="AX555" s="12" t="s">
        <v>77</v>
      </c>
      <c r="AY555" s="151" t="s">
        <v>143</v>
      </c>
    </row>
    <row r="556" spans="2:65" s="14" customFormat="1" ht="11.25">
      <c r="B556" s="166"/>
      <c r="D556" s="150" t="s">
        <v>156</v>
      </c>
      <c r="E556" s="167" t="s">
        <v>1</v>
      </c>
      <c r="F556" s="168" t="s">
        <v>293</v>
      </c>
      <c r="H556" s="169">
        <v>333.3</v>
      </c>
      <c r="I556" s="170"/>
      <c r="L556" s="166"/>
      <c r="M556" s="171"/>
      <c r="T556" s="172"/>
      <c r="AT556" s="167" t="s">
        <v>156</v>
      </c>
      <c r="AU556" s="167" t="s">
        <v>87</v>
      </c>
      <c r="AV556" s="14" t="s">
        <v>142</v>
      </c>
      <c r="AW556" s="14" t="s">
        <v>33</v>
      </c>
      <c r="AX556" s="14" t="s">
        <v>85</v>
      </c>
      <c r="AY556" s="167" t="s">
        <v>143</v>
      </c>
    </row>
    <row r="557" spans="2:65" s="1" customFormat="1" ht="16.5" customHeight="1">
      <c r="B557" s="32"/>
      <c r="C557" s="173" t="s">
        <v>985</v>
      </c>
      <c r="D557" s="173" t="s">
        <v>413</v>
      </c>
      <c r="E557" s="174" t="s">
        <v>986</v>
      </c>
      <c r="F557" s="175" t="s">
        <v>987</v>
      </c>
      <c r="G557" s="176" t="s">
        <v>316</v>
      </c>
      <c r="H557" s="177">
        <v>181</v>
      </c>
      <c r="I557" s="178"/>
      <c r="J557" s="179">
        <f>ROUND(I557*H557,2)</f>
        <v>0</v>
      </c>
      <c r="K557" s="175" t="s">
        <v>153</v>
      </c>
      <c r="L557" s="180"/>
      <c r="M557" s="181" t="s">
        <v>1</v>
      </c>
      <c r="N557" s="182" t="s">
        <v>42</v>
      </c>
      <c r="P557" s="145">
        <f>O557*H557</f>
        <v>0</v>
      </c>
      <c r="Q557" s="145">
        <v>4.8300000000000003E-2</v>
      </c>
      <c r="R557" s="145">
        <f>Q557*H557</f>
        <v>8.7423000000000002</v>
      </c>
      <c r="S557" s="145">
        <v>0</v>
      </c>
      <c r="T557" s="146">
        <f>S557*H557</f>
        <v>0</v>
      </c>
      <c r="AR557" s="147" t="s">
        <v>194</v>
      </c>
      <c r="AT557" s="147" t="s">
        <v>413</v>
      </c>
      <c r="AU557" s="147" t="s">
        <v>87</v>
      </c>
      <c r="AY557" s="17" t="s">
        <v>143</v>
      </c>
      <c r="BE557" s="148">
        <f>IF(N557="základní",J557,0)</f>
        <v>0</v>
      </c>
      <c r="BF557" s="148">
        <f>IF(N557="snížená",J557,0)</f>
        <v>0</v>
      </c>
      <c r="BG557" s="148">
        <f>IF(N557="zákl. přenesená",J557,0)</f>
        <v>0</v>
      </c>
      <c r="BH557" s="148">
        <f>IF(N557="sníž. přenesená",J557,0)</f>
        <v>0</v>
      </c>
      <c r="BI557" s="148">
        <f>IF(N557="nulová",J557,0)</f>
        <v>0</v>
      </c>
      <c r="BJ557" s="17" t="s">
        <v>85</v>
      </c>
      <c r="BK557" s="148">
        <f>ROUND(I557*H557,2)</f>
        <v>0</v>
      </c>
      <c r="BL557" s="17" t="s">
        <v>142</v>
      </c>
      <c r="BM557" s="147" t="s">
        <v>988</v>
      </c>
    </row>
    <row r="558" spans="2:65" s="13" customFormat="1" ht="11.25">
      <c r="B558" s="156"/>
      <c r="D558" s="150" t="s">
        <v>156</v>
      </c>
      <c r="E558" s="157" t="s">
        <v>1</v>
      </c>
      <c r="F558" s="158" t="s">
        <v>989</v>
      </c>
      <c r="H558" s="159">
        <v>181</v>
      </c>
      <c r="I558" s="160"/>
      <c r="L558" s="156"/>
      <c r="M558" s="161"/>
      <c r="T558" s="162"/>
      <c r="AT558" s="157" t="s">
        <v>156</v>
      </c>
      <c r="AU558" s="157" t="s">
        <v>87</v>
      </c>
      <c r="AV558" s="13" t="s">
        <v>87</v>
      </c>
      <c r="AW558" s="13" t="s">
        <v>33</v>
      </c>
      <c r="AX558" s="13" t="s">
        <v>85</v>
      </c>
      <c r="AY558" s="157" t="s">
        <v>143</v>
      </c>
    </row>
    <row r="559" spans="2:65" s="1" customFormat="1" ht="16.5" customHeight="1">
      <c r="B559" s="32"/>
      <c r="C559" s="173" t="s">
        <v>990</v>
      </c>
      <c r="D559" s="173" t="s">
        <v>413</v>
      </c>
      <c r="E559" s="174" t="s">
        <v>991</v>
      </c>
      <c r="F559" s="175" t="s">
        <v>992</v>
      </c>
      <c r="G559" s="176" t="s">
        <v>316</v>
      </c>
      <c r="H559" s="177">
        <v>20</v>
      </c>
      <c r="I559" s="178"/>
      <c r="J559" s="179">
        <f>ROUND(I559*H559,2)</f>
        <v>0</v>
      </c>
      <c r="K559" s="175" t="s">
        <v>153</v>
      </c>
      <c r="L559" s="180"/>
      <c r="M559" s="181" t="s">
        <v>1</v>
      </c>
      <c r="N559" s="182" t="s">
        <v>42</v>
      </c>
      <c r="P559" s="145">
        <f>O559*H559</f>
        <v>0</v>
      </c>
      <c r="Q559" s="145">
        <v>8.5999999999999993E-2</v>
      </c>
      <c r="R559" s="145">
        <f>Q559*H559</f>
        <v>1.7199999999999998</v>
      </c>
      <c r="S559" s="145">
        <v>0</v>
      </c>
      <c r="T559" s="146">
        <f>S559*H559</f>
        <v>0</v>
      </c>
      <c r="AR559" s="147" t="s">
        <v>194</v>
      </c>
      <c r="AT559" s="147" t="s">
        <v>413</v>
      </c>
      <c r="AU559" s="147" t="s">
        <v>87</v>
      </c>
      <c r="AY559" s="17" t="s">
        <v>143</v>
      </c>
      <c r="BE559" s="148">
        <f>IF(N559="základní",J559,0)</f>
        <v>0</v>
      </c>
      <c r="BF559" s="148">
        <f>IF(N559="snížená",J559,0)</f>
        <v>0</v>
      </c>
      <c r="BG559" s="148">
        <f>IF(N559="zákl. přenesená",J559,0)</f>
        <v>0</v>
      </c>
      <c r="BH559" s="148">
        <f>IF(N559="sníž. přenesená",J559,0)</f>
        <v>0</v>
      </c>
      <c r="BI559" s="148">
        <f>IF(N559="nulová",J559,0)</f>
        <v>0</v>
      </c>
      <c r="BJ559" s="17" t="s">
        <v>85</v>
      </c>
      <c r="BK559" s="148">
        <f>ROUND(I559*H559,2)</f>
        <v>0</v>
      </c>
      <c r="BL559" s="17" t="s">
        <v>142</v>
      </c>
      <c r="BM559" s="147" t="s">
        <v>993</v>
      </c>
    </row>
    <row r="560" spans="2:65" s="13" customFormat="1" ht="11.25">
      <c r="B560" s="156"/>
      <c r="D560" s="150" t="s">
        <v>156</v>
      </c>
      <c r="E560" s="157" t="s">
        <v>1</v>
      </c>
      <c r="F560" s="158" t="s">
        <v>994</v>
      </c>
      <c r="H560" s="159">
        <v>20</v>
      </c>
      <c r="I560" s="160"/>
      <c r="L560" s="156"/>
      <c r="M560" s="161"/>
      <c r="T560" s="162"/>
      <c r="AT560" s="157" t="s">
        <v>156</v>
      </c>
      <c r="AU560" s="157" t="s">
        <v>87</v>
      </c>
      <c r="AV560" s="13" t="s">
        <v>87</v>
      </c>
      <c r="AW560" s="13" t="s">
        <v>33</v>
      </c>
      <c r="AX560" s="13" t="s">
        <v>85</v>
      </c>
      <c r="AY560" s="157" t="s">
        <v>143</v>
      </c>
    </row>
    <row r="561" spans="2:65" s="1" customFormat="1" ht="24.2" customHeight="1">
      <c r="B561" s="32"/>
      <c r="C561" s="136" t="s">
        <v>995</v>
      </c>
      <c r="D561" s="136" t="s">
        <v>149</v>
      </c>
      <c r="E561" s="137" t="s">
        <v>996</v>
      </c>
      <c r="F561" s="138" t="s">
        <v>997</v>
      </c>
      <c r="G561" s="139" t="s">
        <v>316</v>
      </c>
      <c r="H561" s="140">
        <v>511.1</v>
      </c>
      <c r="I561" s="141"/>
      <c r="J561" s="142">
        <f>ROUND(I561*H561,2)</f>
        <v>0</v>
      </c>
      <c r="K561" s="138" t="s">
        <v>153</v>
      </c>
      <c r="L561" s="32"/>
      <c r="M561" s="143" t="s">
        <v>1</v>
      </c>
      <c r="N561" s="144" t="s">
        <v>42</v>
      </c>
      <c r="P561" s="145">
        <f>O561*H561</f>
        <v>0</v>
      </c>
      <c r="Q561" s="145">
        <v>0.14041999999999999</v>
      </c>
      <c r="R561" s="145">
        <f>Q561*H561</f>
        <v>71.768661999999992</v>
      </c>
      <c r="S561" s="145">
        <v>0</v>
      </c>
      <c r="T561" s="146">
        <f>S561*H561</f>
        <v>0</v>
      </c>
      <c r="AR561" s="147" t="s">
        <v>142</v>
      </c>
      <c r="AT561" s="147" t="s">
        <v>149</v>
      </c>
      <c r="AU561" s="147" t="s">
        <v>87</v>
      </c>
      <c r="AY561" s="17" t="s">
        <v>143</v>
      </c>
      <c r="BE561" s="148">
        <f>IF(N561="základní",J561,0)</f>
        <v>0</v>
      </c>
      <c r="BF561" s="148">
        <f>IF(N561="snížená",J561,0)</f>
        <v>0</v>
      </c>
      <c r="BG561" s="148">
        <f>IF(N561="zákl. přenesená",J561,0)</f>
        <v>0</v>
      </c>
      <c r="BH561" s="148">
        <f>IF(N561="sníž. přenesená",J561,0)</f>
        <v>0</v>
      </c>
      <c r="BI561" s="148">
        <f>IF(N561="nulová",J561,0)</f>
        <v>0</v>
      </c>
      <c r="BJ561" s="17" t="s">
        <v>85</v>
      </c>
      <c r="BK561" s="148">
        <f>ROUND(I561*H561,2)</f>
        <v>0</v>
      </c>
      <c r="BL561" s="17" t="s">
        <v>142</v>
      </c>
      <c r="BM561" s="147" t="s">
        <v>998</v>
      </c>
    </row>
    <row r="562" spans="2:65" s="13" customFormat="1" ht="11.25">
      <c r="B562" s="156"/>
      <c r="D562" s="150" t="s">
        <v>156</v>
      </c>
      <c r="E562" s="157" t="s">
        <v>1</v>
      </c>
      <c r="F562" s="158" t="s">
        <v>999</v>
      </c>
      <c r="H562" s="159">
        <v>343.6</v>
      </c>
      <c r="I562" s="160"/>
      <c r="L562" s="156"/>
      <c r="M562" s="161"/>
      <c r="T562" s="162"/>
      <c r="AT562" s="157" t="s">
        <v>156</v>
      </c>
      <c r="AU562" s="157" t="s">
        <v>87</v>
      </c>
      <c r="AV562" s="13" t="s">
        <v>87</v>
      </c>
      <c r="AW562" s="13" t="s">
        <v>33</v>
      </c>
      <c r="AX562" s="13" t="s">
        <v>77</v>
      </c>
      <c r="AY562" s="157" t="s">
        <v>143</v>
      </c>
    </row>
    <row r="563" spans="2:65" s="13" customFormat="1" ht="11.25">
      <c r="B563" s="156"/>
      <c r="D563" s="150" t="s">
        <v>156</v>
      </c>
      <c r="E563" s="157" t="s">
        <v>1</v>
      </c>
      <c r="F563" s="158" t="s">
        <v>1000</v>
      </c>
      <c r="H563" s="159">
        <v>167.5</v>
      </c>
      <c r="I563" s="160"/>
      <c r="L563" s="156"/>
      <c r="M563" s="161"/>
      <c r="T563" s="162"/>
      <c r="AT563" s="157" t="s">
        <v>156</v>
      </c>
      <c r="AU563" s="157" t="s">
        <v>87</v>
      </c>
      <c r="AV563" s="13" t="s">
        <v>87</v>
      </c>
      <c r="AW563" s="13" t="s">
        <v>33</v>
      </c>
      <c r="AX563" s="13" t="s">
        <v>77</v>
      </c>
      <c r="AY563" s="157" t="s">
        <v>143</v>
      </c>
    </row>
    <row r="564" spans="2:65" s="14" customFormat="1" ht="11.25">
      <c r="B564" s="166"/>
      <c r="D564" s="150" t="s">
        <v>156</v>
      </c>
      <c r="E564" s="167" t="s">
        <v>1</v>
      </c>
      <c r="F564" s="168" t="s">
        <v>293</v>
      </c>
      <c r="H564" s="169">
        <v>511.1</v>
      </c>
      <c r="I564" s="170"/>
      <c r="L564" s="166"/>
      <c r="M564" s="171"/>
      <c r="T564" s="172"/>
      <c r="AT564" s="167" t="s">
        <v>156</v>
      </c>
      <c r="AU564" s="167" t="s">
        <v>87</v>
      </c>
      <c r="AV564" s="14" t="s">
        <v>142</v>
      </c>
      <c r="AW564" s="14" t="s">
        <v>33</v>
      </c>
      <c r="AX564" s="14" t="s">
        <v>85</v>
      </c>
      <c r="AY564" s="167" t="s">
        <v>143</v>
      </c>
    </row>
    <row r="565" spans="2:65" s="1" customFormat="1" ht="16.5" customHeight="1">
      <c r="B565" s="32"/>
      <c r="C565" s="173" t="s">
        <v>1001</v>
      </c>
      <c r="D565" s="173" t="s">
        <v>413</v>
      </c>
      <c r="E565" s="174" t="s">
        <v>1002</v>
      </c>
      <c r="F565" s="175" t="s">
        <v>1003</v>
      </c>
      <c r="G565" s="176" t="s">
        <v>316</v>
      </c>
      <c r="H565" s="177">
        <v>167.5</v>
      </c>
      <c r="I565" s="178"/>
      <c r="J565" s="179">
        <f>ROUND(I565*H565,2)</f>
        <v>0</v>
      </c>
      <c r="K565" s="175" t="s">
        <v>153</v>
      </c>
      <c r="L565" s="180"/>
      <c r="M565" s="181" t="s">
        <v>1</v>
      </c>
      <c r="N565" s="182" t="s">
        <v>42</v>
      </c>
      <c r="P565" s="145">
        <f>O565*H565</f>
        <v>0</v>
      </c>
      <c r="Q565" s="145">
        <v>4.4999999999999998E-2</v>
      </c>
      <c r="R565" s="145">
        <f>Q565*H565</f>
        <v>7.5374999999999996</v>
      </c>
      <c r="S565" s="145">
        <v>0</v>
      </c>
      <c r="T565" s="146">
        <f>S565*H565</f>
        <v>0</v>
      </c>
      <c r="AR565" s="147" t="s">
        <v>194</v>
      </c>
      <c r="AT565" s="147" t="s">
        <v>413</v>
      </c>
      <c r="AU565" s="147" t="s">
        <v>87</v>
      </c>
      <c r="AY565" s="17" t="s">
        <v>143</v>
      </c>
      <c r="BE565" s="148">
        <f>IF(N565="základní",J565,0)</f>
        <v>0</v>
      </c>
      <c r="BF565" s="148">
        <f>IF(N565="snížená",J565,0)</f>
        <v>0</v>
      </c>
      <c r="BG565" s="148">
        <f>IF(N565="zákl. přenesená",J565,0)</f>
        <v>0</v>
      </c>
      <c r="BH565" s="148">
        <f>IF(N565="sníž. přenesená",J565,0)</f>
        <v>0</v>
      </c>
      <c r="BI565" s="148">
        <f>IF(N565="nulová",J565,0)</f>
        <v>0</v>
      </c>
      <c r="BJ565" s="17" t="s">
        <v>85</v>
      </c>
      <c r="BK565" s="148">
        <f>ROUND(I565*H565,2)</f>
        <v>0</v>
      </c>
      <c r="BL565" s="17" t="s">
        <v>142</v>
      </c>
      <c r="BM565" s="147" t="s">
        <v>1004</v>
      </c>
    </row>
    <row r="566" spans="2:65" s="13" customFormat="1" ht="11.25">
      <c r="B566" s="156"/>
      <c r="D566" s="150" t="s">
        <v>156</v>
      </c>
      <c r="E566" s="157" t="s">
        <v>1</v>
      </c>
      <c r="F566" s="158" t="s">
        <v>1005</v>
      </c>
      <c r="H566" s="159">
        <v>167.5</v>
      </c>
      <c r="I566" s="160"/>
      <c r="L566" s="156"/>
      <c r="M566" s="161"/>
      <c r="T566" s="162"/>
      <c r="AT566" s="157" t="s">
        <v>156</v>
      </c>
      <c r="AU566" s="157" t="s">
        <v>87</v>
      </c>
      <c r="AV566" s="13" t="s">
        <v>87</v>
      </c>
      <c r="AW566" s="13" t="s">
        <v>33</v>
      </c>
      <c r="AX566" s="13" t="s">
        <v>85</v>
      </c>
      <c r="AY566" s="157" t="s">
        <v>143</v>
      </c>
    </row>
    <row r="567" spans="2:65" s="1" customFormat="1" ht="16.5" customHeight="1">
      <c r="B567" s="32"/>
      <c r="C567" s="173" t="s">
        <v>1006</v>
      </c>
      <c r="D567" s="173" t="s">
        <v>413</v>
      </c>
      <c r="E567" s="174" t="s">
        <v>1007</v>
      </c>
      <c r="F567" s="175" t="s">
        <v>1008</v>
      </c>
      <c r="G567" s="176" t="s">
        <v>316</v>
      </c>
      <c r="H567" s="177">
        <v>343.6</v>
      </c>
      <c r="I567" s="178"/>
      <c r="J567" s="179">
        <f>ROUND(I567*H567,2)</f>
        <v>0</v>
      </c>
      <c r="K567" s="175" t="s">
        <v>669</v>
      </c>
      <c r="L567" s="180"/>
      <c r="M567" s="181" t="s">
        <v>1</v>
      </c>
      <c r="N567" s="182" t="s">
        <v>42</v>
      </c>
      <c r="P567" s="145">
        <f>O567*H567</f>
        <v>0</v>
      </c>
      <c r="Q567" s="145">
        <v>5.6120000000000003E-2</v>
      </c>
      <c r="R567" s="145">
        <f>Q567*H567</f>
        <v>19.282832000000003</v>
      </c>
      <c r="S567" s="145">
        <v>0</v>
      </c>
      <c r="T567" s="146">
        <f>S567*H567</f>
        <v>0</v>
      </c>
      <c r="AR567" s="147" t="s">
        <v>194</v>
      </c>
      <c r="AT567" s="147" t="s">
        <v>413</v>
      </c>
      <c r="AU567" s="147" t="s">
        <v>87</v>
      </c>
      <c r="AY567" s="17" t="s">
        <v>143</v>
      </c>
      <c r="BE567" s="148">
        <f>IF(N567="základní",J567,0)</f>
        <v>0</v>
      </c>
      <c r="BF567" s="148">
        <f>IF(N567="snížená",J567,0)</f>
        <v>0</v>
      </c>
      <c r="BG567" s="148">
        <f>IF(N567="zákl. přenesená",J567,0)</f>
        <v>0</v>
      </c>
      <c r="BH567" s="148">
        <f>IF(N567="sníž. přenesená",J567,0)</f>
        <v>0</v>
      </c>
      <c r="BI567" s="148">
        <f>IF(N567="nulová",J567,0)</f>
        <v>0</v>
      </c>
      <c r="BJ567" s="17" t="s">
        <v>85</v>
      </c>
      <c r="BK567" s="148">
        <f>ROUND(I567*H567,2)</f>
        <v>0</v>
      </c>
      <c r="BL567" s="17" t="s">
        <v>142</v>
      </c>
      <c r="BM567" s="147" t="s">
        <v>1009</v>
      </c>
    </row>
    <row r="568" spans="2:65" s="13" customFormat="1" ht="11.25">
      <c r="B568" s="156"/>
      <c r="D568" s="150" t="s">
        <v>156</v>
      </c>
      <c r="E568" s="157" t="s">
        <v>1</v>
      </c>
      <c r="F568" s="158" t="s">
        <v>1010</v>
      </c>
      <c r="H568" s="159">
        <v>343.6</v>
      </c>
      <c r="I568" s="160"/>
      <c r="L568" s="156"/>
      <c r="M568" s="161"/>
      <c r="T568" s="162"/>
      <c r="AT568" s="157" t="s">
        <v>156</v>
      </c>
      <c r="AU568" s="157" t="s">
        <v>87</v>
      </c>
      <c r="AV568" s="13" t="s">
        <v>87</v>
      </c>
      <c r="AW568" s="13" t="s">
        <v>33</v>
      </c>
      <c r="AX568" s="13" t="s">
        <v>85</v>
      </c>
      <c r="AY568" s="157" t="s">
        <v>143</v>
      </c>
    </row>
    <row r="569" spans="2:65" s="1" customFormat="1" ht="21.75" customHeight="1">
      <c r="B569" s="32"/>
      <c r="C569" s="136" t="s">
        <v>1011</v>
      </c>
      <c r="D569" s="136" t="s">
        <v>149</v>
      </c>
      <c r="E569" s="137" t="s">
        <v>1012</v>
      </c>
      <c r="F569" s="138" t="s">
        <v>1013</v>
      </c>
      <c r="G569" s="139" t="s">
        <v>316</v>
      </c>
      <c r="H569" s="140">
        <v>226.3</v>
      </c>
      <c r="I569" s="141"/>
      <c r="J569" s="142">
        <f>ROUND(I569*H569,2)</f>
        <v>0</v>
      </c>
      <c r="K569" s="138" t="s">
        <v>153</v>
      </c>
      <c r="L569" s="32"/>
      <c r="M569" s="143" t="s">
        <v>1</v>
      </c>
      <c r="N569" s="144" t="s">
        <v>42</v>
      </c>
      <c r="P569" s="145">
        <f>O569*H569</f>
        <v>0</v>
      </c>
      <c r="Q569" s="145">
        <v>0</v>
      </c>
      <c r="R569" s="145">
        <f>Q569*H569</f>
        <v>0</v>
      </c>
      <c r="S569" s="145">
        <v>0</v>
      </c>
      <c r="T569" s="146">
        <f>S569*H569</f>
        <v>0</v>
      </c>
      <c r="AR569" s="147" t="s">
        <v>142</v>
      </c>
      <c r="AT569" s="147" t="s">
        <v>149</v>
      </c>
      <c r="AU569" s="147" t="s">
        <v>87</v>
      </c>
      <c r="AY569" s="17" t="s">
        <v>143</v>
      </c>
      <c r="BE569" s="148">
        <f>IF(N569="základní",J569,0)</f>
        <v>0</v>
      </c>
      <c r="BF569" s="148">
        <f>IF(N569="snížená",J569,0)</f>
        <v>0</v>
      </c>
      <c r="BG569" s="148">
        <f>IF(N569="zákl. přenesená",J569,0)</f>
        <v>0</v>
      </c>
      <c r="BH569" s="148">
        <f>IF(N569="sníž. přenesená",J569,0)</f>
        <v>0</v>
      </c>
      <c r="BI569" s="148">
        <f>IF(N569="nulová",J569,0)</f>
        <v>0</v>
      </c>
      <c r="BJ569" s="17" t="s">
        <v>85</v>
      </c>
      <c r="BK569" s="148">
        <f>ROUND(I569*H569,2)</f>
        <v>0</v>
      </c>
      <c r="BL569" s="17" t="s">
        <v>142</v>
      </c>
      <c r="BM569" s="147" t="s">
        <v>1014</v>
      </c>
    </row>
    <row r="570" spans="2:65" s="13" customFormat="1" ht="11.25">
      <c r="B570" s="156"/>
      <c r="D570" s="150" t="s">
        <v>156</v>
      </c>
      <c r="E570" s="157" t="s">
        <v>1</v>
      </c>
      <c r="F570" s="158" t="s">
        <v>1015</v>
      </c>
      <c r="H570" s="159">
        <v>226.3</v>
      </c>
      <c r="I570" s="160"/>
      <c r="L570" s="156"/>
      <c r="M570" s="161"/>
      <c r="T570" s="162"/>
      <c r="AT570" s="157" t="s">
        <v>156</v>
      </c>
      <c r="AU570" s="157" t="s">
        <v>87</v>
      </c>
      <c r="AV570" s="13" t="s">
        <v>87</v>
      </c>
      <c r="AW570" s="13" t="s">
        <v>33</v>
      </c>
      <c r="AX570" s="13" t="s">
        <v>85</v>
      </c>
      <c r="AY570" s="157" t="s">
        <v>143</v>
      </c>
    </row>
    <row r="571" spans="2:65" s="1" customFormat="1" ht="24.2" customHeight="1">
      <c r="B571" s="32"/>
      <c r="C571" s="136" t="s">
        <v>1016</v>
      </c>
      <c r="D571" s="136" t="s">
        <v>149</v>
      </c>
      <c r="E571" s="137" t="s">
        <v>1017</v>
      </c>
      <c r="F571" s="138" t="s">
        <v>1018</v>
      </c>
      <c r="G571" s="139" t="s">
        <v>316</v>
      </c>
      <c r="H571" s="140">
        <v>226.3</v>
      </c>
      <c r="I571" s="141"/>
      <c r="J571" s="142">
        <f>ROUND(I571*H571,2)</f>
        <v>0</v>
      </c>
      <c r="K571" s="138" t="s">
        <v>153</v>
      </c>
      <c r="L571" s="32"/>
      <c r="M571" s="143" t="s">
        <v>1</v>
      </c>
      <c r="N571" s="144" t="s">
        <v>42</v>
      </c>
      <c r="P571" s="145">
        <f>O571*H571</f>
        <v>0</v>
      </c>
      <c r="Q571" s="145">
        <v>2.7999999999999998E-4</v>
      </c>
      <c r="R571" s="145">
        <f>Q571*H571</f>
        <v>6.3364000000000004E-2</v>
      </c>
      <c r="S571" s="145">
        <v>0</v>
      </c>
      <c r="T571" s="146">
        <f>S571*H571</f>
        <v>0</v>
      </c>
      <c r="AR571" s="147" t="s">
        <v>142</v>
      </c>
      <c r="AT571" s="147" t="s">
        <v>149</v>
      </c>
      <c r="AU571" s="147" t="s">
        <v>87</v>
      </c>
      <c r="AY571" s="17" t="s">
        <v>143</v>
      </c>
      <c r="BE571" s="148">
        <f>IF(N571="základní",J571,0)</f>
        <v>0</v>
      </c>
      <c r="BF571" s="148">
        <f>IF(N571="snížená",J571,0)</f>
        <v>0</v>
      </c>
      <c r="BG571" s="148">
        <f>IF(N571="zákl. přenesená",J571,0)</f>
        <v>0</v>
      </c>
      <c r="BH571" s="148">
        <f>IF(N571="sníž. přenesená",J571,0)</f>
        <v>0</v>
      </c>
      <c r="BI571" s="148">
        <f>IF(N571="nulová",J571,0)</f>
        <v>0</v>
      </c>
      <c r="BJ571" s="17" t="s">
        <v>85</v>
      </c>
      <c r="BK571" s="148">
        <f>ROUND(I571*H571,2)</f>
        <v>0</v>
      </c>
      <c r="BL571" s="17" t="s">
        <v>142</v>
      </c>
      <c r="BM571" s="147" t="s">
        <v>1019</v>
      </c>
    </row>
    <row r="572" spans="2:65" s="12" customFormat="1" ht="22.5">
      <c r="B572" s="149"/>
      <c r="D572" s="150" t="s">
        <v>156</v>
      </c>
      <c r="E572" s="151" t="s">
        <v>1</v>
      </c>
      <c r="F572" s="152" t="s">
        <v>1020</v>
      </c>
      <c r="H572" s="151" t="s">
        <v>1</v>
      </c>
      <c r="I572" s="153"/>
      <c r="L572" s="149"/>
      <c r="M572" s="154"/>
      <c r="T572" s="155"/>
      <c r="AT572" s="151" t="s">
        <v>156</v>
      </c>
      <c r="AU572" s="151" t="s">
        <v>87</v>
      </c>
      <c r="AV572" s="12" t="s">
        <v>85</v>
      </c>
      <c r="AW572" s="12" t="s">
        <v>33</v>
      </c>
      <c r="AX572" s="12" t="s">
        <v>77</v>
      </c>
      <c r="AY572" s="151" t="s">
        <v>143</v>
      </c>
    </row>
    <row r="573" spans="2:65" s="13" customFormat="1" ht="11.25">
      <c r="B573" s="156"/>
      <c r="D573" s="150" t="s">
        <v>156</v>
      </c>
      <c r="E573" s="157" t="s">
        <v>1</v>
      </c>
      <c r="F573" s="158" t="s">
        <v>1015</v>
      </c>
      <c r="H573" s="159">
        <v>226.3</v>
      </c>
      <c r="I573" s="160"/>
      <c r="L573" s="156"/>
      <c r="M573" s="161"/>
      <c r="T573" s="162"/>
      <c r="AT573" s="157" t="s">
        <v>156</v>
      </c>
      <c r="AU573" s="157" t="s">
        <v>87</v>
      </c>
      <c r="AV573" s="13" t="s">
        <v>87</v>
      </c>
      <c r="AW573" s="13" t="s">
        <v>33</v>
      </c>
      <c r="AX573" s="13" t="s">
        <v>85</v>
      </c>
      <c r="AY573" s="157" t="s">
        <v>143</v>
      </c>
    </row>
    <row r="574" spans="2:65" s="1" customFormat="1" ht="24.2" customHeight="1">
      <c r="B574" s="32"/>
      <c r="C574" s="136" t="s">
        <v>1021</v>
      </c>
      <c r="D574" s="136" t="s">
        <v>149</v>
      </c>
      <c r="E574" s="137" t="s">
        <v>1022</v>
      </c>
      <c r="F574" s="138" t="s">
        <v>1023</v>
      </c>
      <c r="G574" s="139" t="s">
        <v>258</v>
      </c>
      <c r="H574" s="140">
        <v>3505.152</v>
      </c>
      <c r="I574" s="141"/>
      <c r="J574" s="142">
        <f>ROUND(I574*H574,2)</f>
        <v>0</v>
      </c>
      <c r="K574" s="138" t="s">
        <v>153</v>
      </c>
      <c r="L574" s="32"/>
      <c r="M574" s="143" t="s">
        <v>1</v>
      </c>
      <c r="N574" s="144" t="s">
        <v>42</v>
      </c>
      <c r="P574" s="145">
        <f>O574*H574</f>
        <v>0</v>
      </c>
      <c r="Q574" s="145">
        <v>3.6000000000000002E-4</v>
      </c>
      <c r="R574" s="145">
        <f>Q574*H574</f>
        <v>1.2618547200000001</v>
      </c>
      <c r="S574" s="145">
        <v>0</v>
      </c>
      <c r="T574" s="146">
        <f>S574*H574</f>
        <v>0</v>
      </c>
      <c r="AR574" s="147" t="s">
        <v>142</v>
      </c>
      <c r="AT574" s="147" t="s">
        <v>149</v>
      </c>
      <c r="AU574" s="147" t="s">
        <v>87</v>
      </c>
      <c r="AY574" s="17" t="s">
        <v>143</v>
      </c>
      <c r="BE574" s="148">
        <f>IF(N574="základní",J574,0)</f>
        <v>0</v>
      </c>
      <c r="BF574" s="148">
        <f>IF(N574="snížená",J574,0)</f>
        <v>0</v>
      </c>
      <c r="BG574" s="148">
        <f>IF(N574="zákl. přenesená",J574,0)</f>
        <v>0</v>
      </c>
      <c r="BH574" s="148">
        <f>IF(N574="sníž. přenesená",J574,0)</f>
        <v>0</v>
      </c>
      <c r="BI574" s="148">
        <f>IF(N574="nulová",J574,0)</f>
        <v>0</v>
      </c>
      <c r="BJ574" s="17" t="s">
        <v>85</v>
      </c>
      <c r="BK574" s="148">
        <f>ROUND(I574*H574,2)</f>
        <v>0</v>
      </c>
      <c r="BL574" s="17" t="s">
        <v>142</v>
      </c>
      <c r="BM574" s="147" t="s">
        <v>1024</v>
      </c>
    </row>
    <row r="575" spans="2:65" s="12" customFormat="1" ht="11.25">
      <c r="B575" s="149"/>
      <c r="D575" s="150" t="s">
        <v>156</v>
      </c>
      <c r="E575" s="151" t="s">
        <v>1</v>
      </c>
      <c r="F575" s="152" t="s">
        <v>1025</v>
      </c>
      <c r="H575" s="151" t="s">
        <v>1</v>
      </c>
      <c r="I575" s="153"/>
      <c r="L575" s="149"/>
      <c r="M575" s="154"/>
      <c r="T575" s="155"/>
      <c r="AT575" s="151" t="s">
        <v>156</v>
      </c>
      <c r="AU575" s="151" t="s">
        <v>87</v>
      </c>
      <c r="AV575" s="12" t="s">
        <v>85</v>
      </c>
      <c r="AW575" s="12" t="s">
        <v>33</v>
      </c>
      <c r="AX575" s="12" t="s">
        <v>77</v>
      </c>
      <c r="AY575" s="151" t="s">
        <v>143</v>
      </c>
    </row>
    <row r="576" spans="2:65" s="13" customFormat="1" ht="11.25">
      <c r="B576" s="156"/>
      <c r="D576" s="150" t="s">
        <v>156</v>
      </c>
      <c r="E576" s="157" t="s">
        <v>1</v>
      </c>
      <c r="F576" s="158" t="s">
        <v>1026</v>
      </c>
      <c r="H576" s="159">
        <v>2920.96</v>
      </c>
      <c r="I576" s="160"/>
      <c r="L576" s="156"/>
      <c r="M576" s="161"/>
      <c r="T576" s="162"/>
      <c r="AT576" s="157" t="s">
        <v>156</v>
      </c>
      <c r="AU576" s="157" t="s">
        <v>87</v>
      </c>
      <c r="AV576" s="13" t="s">
        <v>87</v>
      </c>
      <c r="AW576" s="13" t="s">
        <v>33</v>
      </c>
      <c r="AX576" s="13" t="s">
        <v>77</v>
      </c>
      <c r="AY576" s="157" t="s">
        <v>143</v>
      </c>
    </row>
    <row r="577" spans="2:65" s="13" customFormat="1" ht="11.25">
      <c r="B577" s="156"/>
      <c r="D577" s="150" t="s">
        <v>156</v>
      </c>
      <c r="E577" s="157" t="s">
        <v>1</v>
      </c>
      <c r="F577" s="158" t="s">
        <v>1027</v>
      </c>
      <c r="H577" s="159">
        <v>584.19200000000001</v>
      </c>
      <c r="I577" s="160"/>
      <c r="L577" s="156"/>
      <c r="M577" s="161"/>
      <c r="T577" s="162"/>
      <c r="AT577" s="157" t="s">
        <v>156</v>
      </c>
      <c r="AU577" s="157" t="s">
        <v>87</v>
      </c>
      <c r="AV577" s="13" t="s">
        <v>87</v>
      </c>
      <c r="AW577" s="13" t="s">
        <v>33</v>
      </c>
      <c r="AX577" s="13" t="s">
        <v>77</v>
      </c>
      <c r="AY577" s="157" t="s">
        <v>143</v>
      </c>
    </row>
    <row r="578" spans="2:65" s="14" customFormat="1" ht="11.25">
      <c r="B578" s="166"/>
      <c r="D578" s="150" t="s">
        <v>156</v>
      </c>
      <c r="E578" s="167" t="s">
        <v>1</v>
      </c>
      <c r="F578" s="168" t="s">
        <v>293</v>
      </c>
      <c r="H578" s="169">
        <v>3505.152</v>
      </c>
      <c r="I578" s="170"/>
      <c r="L578" s="166"/>
      <c r="M578" s="171"/>
      <c r="T578" s="172"/>
      <c r="AT578" s="167" t="s">
        <v>156</v>
      </c>
      <c r="AU578" s="167" t="s">
        <v>87</v>
      </c>
      <c r="AV578" s="14" t="s">
        <v>142</v>
      </c>
      <c r="AW578" s="14" t="s">
        <v>33</v>
      </c>
      <c r="AX578" s="14" t="s">
        <v>85</v>
      </c>
      <c r="AY578" s="167" t="s">
        <v>143</v>
      </c>
    </row>
    <row r="579" spans="2:65" s="1" customFormat="1" ht="16.5" customHeight="1">
      <c r="B579" s="32"/>
      <c r="C579" s="136" t="s">
        <v>1028</v>
      </c>
      <c r="D579" s="136" t="s">
        <v>149</v>
      </c>
      <c r="E579" s="137" t="s">
        <v>1029</v>
      </c>
      <c r="F579" s="138" t="s">
        <v>1030</v>
      </c>
      <c r="G579" s="139" t="s">
        <v>316</v>
      </c>
      <c r="H579" s="140">
        <v>226.3</v>
      </c>
      <c r="I579" s="141"/>
      <c r="J579" s="142">
        <f>ROUND(I579*H579,2)</f>
        <v>0</v>
      </c>
      <c r="K579" s="138" t="s">
        <v>153</v>
      </c>
      <c r="L579" s="32"/>
      <c r="M579" s="143" t="s">
        <v>1</v>
      </c>
      <c r="N579" s="144" t="s">
        <v>42</v>
      </c>
      <c r="P579" s="145">
        <f>O579*H579</f>
        <v>0</v>
      </c>
      <c r="Q579" s="145">
        <v>0</v>
      </c>
      <c r="R579" s="145">
        <f>Q579*H579</f>
        <v>0</v>
      </c>
      <c r="S579" s="145">
        <v>0</v>
      </c>
      <c r="T579" s="146">
        <f>S579*H579</f>
        <v>0</v>
      </c>
      <c r="AR579" s="147" t="s">
        <v>142</v>
      </c>
      <c r="AT579" s="147" t="s">
        <v>149</v>
      </c>
      <c r="AU579" s="147" t="s">
        <v>87</v>
      </c>
      <c r="AY579" s="17" t="s">
        <v>143</v>
      </c>
      <c r="BE579" s="148">
        <f>IF(N579="základní",J579,0)</f>
        <v>0</v>
      </c>
      <c r="BF579" s="148">
        <f>IF(N579="snížená",J579,0)</f>
        <v>0</v>
      </c>
      <c r="BG579" s="148">
        <f>IF(N579="zákl. přenesená",J579,0)</f>
        <v>0</v>
      </c>
      <c r="BH579" s="148">
        <f>IF(N579="sníž. přenesená",J579,0)</f>
        <v>0</v>
      </c>
      <c r="BI579" s="148">
        <f>IF(N579="nulová",J579,0)</f>
        <v>0</v>
      </c>
      <c r="BJ579" s="17" t="s">
        <v>85</v>
      </c>
      <c r="BK579" s="148">
        <f>ROUND(I579*H579,2)</f>
        <v>0</v>
      </c>
      <c r="BL579" s="17" t="s">
        <v>142</v>
      </c>
      <c r="BM579" s="147" t="s">
        <v>1031</v>
      </c>
    </row>
    <row r="580" spans="2:65" s="13" customFormat="1" ht="11.25">
      <c r="B580" s="156"/>
      <c r="D580" s="150" t="s">
        <v>156</v>
      </c>
      <c r="E580" s="157" t="s">
        <v>1</v>
      </c>
      <c r="F580" s="158" t="s">
        <v>1032</v>
      </c>
      <c r="H580" s="159">
        <v>226.3</v>
      </c>
      <c r="I580" s="160"/>
      <c r="L580" s="156"/>
      <c r="M580" s="161"/>
      <c r="T580" s="162"/>
      <c r="AT580" s="157" t="s">
        <v>156</v>
      </c>
      <c r="AU580" s="157" t="s">
        <v>87</v>
      </c>
      <c r="AV580" s="13" t="s">
        <v>87</v>
      </c>
      <c r="AW580" s="13" t="s">
        <v>33</v>
      </c>
      <c r="AX580" s="13" t="s">
        <v>85</v>
      </c>
      <c r="AY580" s="157" t="s">
        <v>143</v>
      </c>
    </row>
    <row r="581" spans="2:65" s="1" customFormat="1" ht="33" customHeight="1">
      <c r="B581" s="32"/>
      <c r="C581" s="136" t="s">
        <v>1033</v>
      </c>
      <c r="D581" s="136" t="s">
        <v>149</v>
      </c>
      <c r="E581" s="137" t="s">
        <v>1034</v>
      </c>
      <c r="F581" s="138" t="s">
        <v>1035</v>
      </c>
      <c r="G581" s="139" t="s">
        <v>540</v>
      </c>
      <c r="H581" s="140">
        <v>5</v>
      </c>
      <c r="I581" s="141"/>
      <c r="J581" s="142">
        <f>ROUND(I581*H581,2)</f>
        <v>0</v>
      </c>
      <c r="K581" s="138" t="s">
        <v>153</v>
      </c>
      <c r="L581" s="32"/>
      <c r="M581" s="143" t="s">
        <v>1</v>
      </c>
      <c r="N581" s="144" t="s">
        <v>42</v>
      </c>
      <c r="P581" s="145">
        <f>O581*H581</f>
        <v>0</v>
      </c>
      <c r="Q581" s="145">
        <v>0</v>
      </c>
      <c r="R581" s="145">
        <f>Q581*H581</f>
        <v>0</v>
      </c>
      <c r="S581" s="145">
        <v>8.2000000000000003E-2</v>
      </c>
      <c r="T581" s="146">
        <f>S581*H581</f>
        <v>0.41000000000000003</v>
      </c>
      <c r="AR581" s="147" t="s">
        <v>142</v>
      </c>
      <c r="AT581" s="147" t="s">
        <v>149</v>
      </c>
      <c r="AU581" s="147" t="s">
        <v>87</v>
      </c>
      <c r="AY581" s="17" t="s">
        <v>143</v>
      </c>
      <c r="BE581" s="148">
        <f>IF(N581="základní",J581,0)</f>
        <v>0</v>
      </c>
      <c r="BF581" s="148">
        <f>IF(N581="snížená",J581,0)</f>
        <v>0</v>
      </c>
      <c r="BG581" s="148">
        <f>IF(N581="zákl. přenesená",J581,0)</f>
        <v>0</v>
      </c>
      <c r="BH581" s="148">
        <f>IF(N581="sníž. přenesená",J581,0)</f>
        <v>0</v>
      </c>
      <c r="BI581" s="148">
        <f>IF(N581="nulová",J581,0)</f>
        <v>0</v>
      </c>
      <c r="BJ581" s="17" t="s">
        <v>85</v>
      </c>
      <c r="BK581" s="148">
        <f>ROUND(I581*H581,2)</f>
        <v>0</v>
      </c>
      <c r="BL581" s="17" t="s">
        <v>142</v>
      </c>
      <c r="BM581" s="147" t="s">
        <v>1036</v>
      </c>
    </row>
    <row r="582" spans="2:65" s="13" customFormat="1" ht="11.25">
      <c r="B582" s="156"/>
      <c r="D582" s="150" t="s">
        <v>156</v>
      </c>
      <c r="E582" s="157" t="s">
        <v>1</v>
      </c>
      <c r="F582" s="158" t="s">
        <v>1037</v>
      </c>
      <c r="H582" s="159">
        <v>3</v>
      </c>
      <c r="I582" s="160"/>
      <c r="L582" s="156"/>
      <c r="M582" s="161"/>
      <c r="T582" s="162"/>
      <c r="AT582" s="157" t="s">
        <v>156</v>
      </c>
      <c r="AU582" s="157" t="s">
        <v>87</v>
      </c>
      <c r="AV582" s="13" t="s">
        <v>87</v>
      </c>
      <c r="AW582" s="13" t="s">
        <v>33</v>
      </c>
      <c r="AX582" s="13" t="s">
        <v>77</v>
      </c>
      <c r="AY582" s="157" t="s">
        <v>143</v>
      </c>
    </row>
    <row r="583" spans="2:65" s="13" customFormat="1" ht="11.25">
      <c r="B583" s="156"/>
      <c r="D583" s="150" t="s">
        <v>156</v>
      </c>
      <c r="E583" s="157" t="s">
        <v>1</v>
      </c>
      <c r="F583" s="158" t="s">
        <v>945</v>
      </c>
      <c r="H583" s="159">
        <v>2</v>
      </c>
      <c r="I583" s="160"/>
      <c r="L583" s="156"/>
      <c r="M583" s="161"/>
      <c r="T583" s="162"/>
      <c r="AT583" s="157" t="s">
        <v>156</v>
      </c>
      <c r="AU583" s="157" t="s">
        <v>87</v>
      </c>
      <c r="AV583" s="13" t="s">
        <v>87</v>
      </c>
      <c r="AW583" s="13" t="s">
        <v>33</v>
      </c>
      <c r="AX583" s="13" t="s">
        <v>77</v>
      </c>
      <c r="AY583" s="157" t="s">
        <v>143</v>
      </c>
    </row>
    <row r="584" spans="2:65" s="14" customFormat="1" ht="11.25">
      <c r="B584" s="166"/>
      <c r="D584" s="150" t="s">
        <v>156</v>
      </c>
      <c r="E584" s="167" t="s">
        <v>1</v>
      </c>
      <c r="F584" s="168" t="s">
        <v>293</v>
      </c>
      <c r="H584" s="169">
        <v>5</v>
      </c>
      <c r="I584" s="170"/>
      <c r="L584" s="166"/>
      <c r="M584" s="171"/>
      <c r="T584" s="172"/>
      <c r="AT584" s="167" t="s">
        <v>156</v>
      </c>
      <c r="AU584" s="167" t="s">
        <v>87</v>
      </c>
      <c r="AV584" s="14" t="s">
        <v>142</v>
      </c>
      <c r="AW584" s="14" t="s">
        <v>33</v>
      </c>
      <c r="AX584" s="14" t="s">
        <v>85</v>
      </c>
      <c r="AY584" s="167" t="s">
        <v>143</v>
      </c>
    </row>
    <row r="585" spans="2:65" s="1" customFormat="1" ht="24.2" customHeight="1">
      <c r="B585" s="32"/>
      <c r="C585" s="136" t="s">
        <v>1038</v>
      </c>
      <c r="D585" s="136" t="s">
        <v>149</v>
      </c>
      <c r="E585" s="137" t="s">
        <v>1039</v>
      </c>
      <c r="F585" s="138" t="s">
        <v>1040</v>
      </c>
      <c r="G585" s="139" t="s">
        <v>540</v>
      </c>
      <c r="H585" s="140">
        <v>9</v>
      </c>
      <c r="I585" s="141"/>
      <c r="J585" s="142">
        <f>ROUND(I585*H585,2)</f>
        <v>0</v>
      </c>
      <c r="K585" s="138" t="s">
        <v>153</v>
      </c>
      <c r="L585" s="32"/>
      <c r="M585" s="143" t="s">
        <v>1</v>
      </c>
      <c r="N585" s="144" t="s">
        <v>42</v>
      </c>
      <c r="P585" s="145">
        <f>O585*H585</f>
        <v>0</v>
      </c>
      <c r="Q585" s="145">
        <v>0</v>
      </c>
      <c r="R585" s="145">
        <f>Q585*H585</f>
        <v>0</v>
      </c>
      <c r="S585" s="145">
        <v>4.0000000000000001E-3</v>
      </c>
      <c r="T585" s="146">
        <f>S585*H585</f>
        <v>3.6000000000000004E-2</v>
      </c>
      <c r="AR585" s="147" t="s">
        <v>142</v>
      </c>
      <c r="AT585" s="147" t="s">
        <v>149</v>
      </c>
      <c r="AU585" s="147" t="s">
        <v>87</v>
      </c>
      <c r="AY585" s="17" t="s">
        <v>143</v>
      </c>
      <c r="BE585" s="148">
        <f>IF(N585="základní",J585,0)</f>
        <v>0</v>
      </c>
      <c r="BF585" s="148">
        <f>IF(N585="snížená",J585,0)</f>
        <v>0</v>
      </c>
      <c r="BG585" s="148">
        <f>IF(N585="zákl. přenesená",J585,0)</f>
        <v>0</v>
      </c>
      <c r="BH585" s="148">
        <f>IF(N585="sníž. přenesená",J585,0)</f>
        <v>0</v>
      </c>
      <c r="BI585" s="148">
        <f>IF(N585="nulová",J585,0)</f>
        <v>0</v>
      </c>
      <c r="BJ585" s="17" t="s">
        <v>85</v>
      </c>
      <c r="BK585" s="148">
        <f>ROUND(I585*H585,2)</f>
        <v>0</v>
      </c>
      <c r="BL585" s="17" t="s">
        <v>142</v>
      </c>
      <c r="BM585" s="147" t="s">
        <v>1041</v>
      </c>
    </row>
    <row r="586" spans="2:65" s="13" customFormat="1" ht="11.25">
      <c r="B586" s="156"/>
      <c r="D586" s="150" t="s">
        <v>156</v>
      </c>
      <c r="E586" s="157" t="s">
        <v>1</v>
      </c>
      <c r="F586" s="158" t="s">
        <v>1042</v>
      </c>
      <c r="H586" s="159">
        <v>7</v>
      </c>
      <c r="I586" s="160"/>
      <c r="L586" s="156"/>
      <c r="M586" s="161"/>
      <c r="T586" s="162"/>
      <c r="AT586" s="157" t="s">
        <v>156</v>
      </c>
      <c r="AU586" s="157" t="s">
        <v>87</v>
      </c>
      <c r="AV586" s="13" t="s">
        <v>87</v>
      </c>
      <c r="AW586" s="13" t="s">
        <v>33</v>
      </c>
      <c r="AX586" s="13" t="s">
        <v>77</v>
      </c>
      <c r="AY586" s="157" t="s">
        <v>143</v>
      </c>
    </row>
    <row r="587" spans="2:65" s="13" customFormat="1" ht="11.25">
      <c r="B587" s="156"/>
      <c r="D587" s="150" t="s">
        <v>156</v>
      </c>
      <c r="E587" s="157" t="s">
        <v>1</v>
      </c>
      <c r="F587" s="158" t="s">
        <v>935</v>
      </c>
      <c r="H587" s="159">
        <v>2</v>
      </c>
      <c r="I587" s="160"/>
      <c r="L587" s="156"/>
      <c r="M587" s="161"/>
      <c r="T587" s="162"/>
      <c r="AT587" s="157" t="s">
        <v>156</v>
      </c>
      <c r="AU587" s="157" t="s">
        <v>87</v>
      </c>
      <c r="AV587" s="13" t="s">
        <v>87</v>
      </c>
      <c r="AW587" s="13" t="s">
        <v>33</v>
      </c>
      <c r="AX587" s="13" t="s">
        <v>77</v>
      </c>
      <c r="AY587" s="157" t="s">
        <v>143</v>
      </c>
    </row>
    <row r="588" spans="2:65" s="14" customFormat="1" ht="11.25">
      <c r="B588" s="166"/>
      <c r="D588" s="150" t="s">
        <v>156</v>
      </c>
      <c r="E588" s="167" t="s">
        <v>1</v>
      </c>
      <c r="F588" s="168" t="s">
        <v>293</v>
      </c>
      <c r="H588" s="169">
        <v>9</v>
      </c>
      <c r="I588" s="170"/>
      <c r="L588" s="166"/>
      <c r="M588" s="171"/>
      <c r="T588" s="172"/>
      <c r="AT588" s="167" t="s">
        <v>156</v>
      </c>
      <c r="AU588" s="167" t="s">
        <v>87</v>
      </c>
      <c r="AV588" s="14" t="s">
        <v>142</v>
      </c>
      <c r="AW588" s="14" t="s">
        <v>33</v>
      </c>
      <c r="AX588" s="14" t="s">
        <v>85</v>
      </c>
      <c r="AY588" s="167" t="s">
        <v>143</v>
      </c>
    </row>
    <row r="589" spans="2:65" s="11" customFormat="1" ht="22.9" customHeight="1">
      <c r="B589" s="124"/>
      <c r="D589" s="125" t="s">
        <v>76</v>
      </c>
      <c r="E589" s="134" t="s">
        <v>1043</v>
      </c>
      <c r="F589" s="134" t="s">
        <v>1044</v>
      </c>
      <c r="I589" s="127"/>
      <c r="J589" s="135">
        <f>BK589</f>
        <v>0</v>
      </c>
      <c r="L589" s="124"/>
      <c r="M589" s="129"/>
      <c r="P589" s="130">
        <f>SUM(P590:P655)</f>
        <v>0</v>
      </c>
      <c r="R589" s="130">
        <f>SUM(R590:R655)</f>
        <v>0</v>
      </c>
      <c r="T589" s="131">
        <f>SUM(T590:T655)</f>
        <v>0</v>
      </c>
      <c r="AR589" s="125" t="s">
        <v>85</v>
      </c>
      <c r="AT589" s="132" t="s">
        <v>76</v>
      </c>
      <c r="AU589" s="132" t="s">
        <v>85</v>
      </c>
      <c r="AY589" s="125" t="s">
        <v>143</v>
      </c>
      <c r="BK589" s="133">
        <f>SUM(BK590:BK655)</f>
        <v>0</v>
      </c>
    </row>
    <row r="590" spans="2:65" s="1" customFormat="1" ht="24.2" customHeight="1">
      <c r="B590" s="32"/>
      <c r="C590" s="136" t="s">
        <v>1045</v>
      </c>
      <c r="D590" s="136" t="s">
        <v>149</v>
      </c>
      <c r="E590" s="137" t="s">
        <v>1046</v>
      </c>
      <c r="F590" s="138" t="s">
        <v>1047</v>
      </c>
      <c r="G590" s="139" t="s">
        <v>397</v>
      </c>
      <c r="H590" s="140">
        <v>1079.0170000000001</v>
      </c>
      <c r="I590" s="141"/>
      <c r="J590" s="142">
        <f>ROUND(I590*H590,2)</f>
        <v>0</v>
      </c>
      <c r="K590" s="138" t="s">
        <v>153</v>
      </c>
      <c r="L590" s="32"/>
      <c r="M590" s="143" t="s">
        <v>1</v>
      </c>
      <c r="N590" s="144" t="s">
        <v>42</v>
      </c>
      <c r="P590" s="145">
        <f>O590*H590</f>
        <v>0</v>
      </c>
      <c r="Q590" s="145">
        <v>0</v>
      </c>
      <c r="R590" s="145">
        <f>Q590*H590</f>
        <v>0</v>
      </c>
      <c r="S590" s="145">
        <v>0</v>
      </c>
      <c r="T590" s="146">
        <f>S590*H590</f>
        <v>0</v>
      </c>
      <c r="AR590" s="147" t="s">
        <v>142</v>
      </c>
      <c r="AT590" s="147" t="s">
        <v>149</v>
      </c>
      <c r="AU590" s="147" t="s">
        <v>87</v>
      </c>
      <c r="AY590" s="17" t="s">
        <v>143</v>
      </c>
      <c r="BE590" s="148">
        <f>IF(N590="základní",J590,0)</f>
        <v>0</v>
      </c>
      <c r="BF590" s="148">
        <f>IF(N590="snížená",J590,0)</f>
        <v>0</v>
      </c>
      <c r="BG590" s="148">
        <f>IF(N590="zákl. přenesená",J590,0)</f>
        <v>0</v>
      </c>
      <c r="BH590" s="148">
        <f>IF(N590="sníž. přenesená",J590,0)</f>
        <v>0</v>
      </c>
      <c r="BI590" s="148">
        <f>IF(N590="nulová",J590,0)</f>
        <v>0</v>
      </c>
      <c r="BJ590" s="17" t="s">
        <v>85</v>
      </c>
      <c r="BK590" s="148">
        <f>ROUND(I590*H590,2)</f>
        <v>0</v>
      </c>
      <c r="BL590" s="17" t="s">
        <v>142</v>
      </c>
      <c r="BM590" s="147" t="s">
        <v>1048</v>
      </c>
    </row>
    <row r="591" spans="2:65" s="12" customFormat="1" ht="11.25">
      <c r="B591" s="149"/>
      <c r="D591" s="150" t="s">
        <v>156</v>
      </c>
      <c r="E591" s="151" t="s">
        <v>1</v>
      </c>
      <c r="F591" s="152" t="s">
        <v>1049</v>
      </c>
      <c r="H591" s="151" t="s">
        <v>1</v>
      </c>
      <c r="I591" s="153"/>
      <c r="L591" s="149"/>
      <c r="M591" s="154"/>
      <c r="T591" s="155"/>
      <c r="AT591" s="151" t="s">
        <v>156</v>
      </c>
      <c r="AU591" s="151" t="s">
        <v>87</v>
      </c>
      <c r="AV591" s="12" t="s">
        <v>85</v>
      </c>
      <c r="AW591" s="12" t="s">
        <v>33</v>
      </c>
      <c r="AX591" s="12" t="s">
        <v>77</v>
      </c>
      <c r="AY591" s="151" t="s">
        <v>143</v>
      </c>
    </row>
    <row r="592" spans="2:65" s="13" customFormat="1" ht="11.25">
      <c r="B592" s="156"/>
      <c r="D592" s="150" t="s">
        <v>156</v>
      </c>
      <c r="E592" s="157" t="s">
        <v>1</v>
      </c>
      <c r="F592" s="158" t="s">
        <v>1050</v>
      </c>
      <c r="H592" s="159">
        <v>1079.0170000000001</v>
      </c>
      <c r="I592" s="160"/>
      <c r="L592" s="156"/>
      <c r="M592" s="161"/>
      <c r="T592" s="162"/>
      <c r="AT592" s="157" t="s">
        <v>156</v>
      </c>
      <c r="AU592" s="157" t="s">
        <v>87</v>
      </c>
      <c r="AV592" s="13" t="s">
        <v>87</v>
      </c>
      <c r="AW592" s="13" t="s">
        <v>33</v>
      </c>
      <c r="AX592" s="13" t="s">
        <v>85</v>
      </c>
      <c r="AY592" s="157" t="s">
        <v>143</v>
      </c>
    </row>
    <row r="593" spans="2:65" s="12" customFormat="1" ht="11.25">
      <c r="B593" s="149"/>
      <c r="D593" s="150" t="s">
        <v>156</v>
      </c>
      <c r="E593" s="151" t="s">
        <v>1</v>
      </c>
      <c r="F593" s="152" t="s">
        <v>832</v>
      </c>
      <c r="H593" s="151" t="s">
        <v>1</v>
      </c>
      <c r="I593" s="153"/>
      <c r="L593" s="149"/>
      <c r="M593" s="154"/>
      <c r="T593" s="155"/>
      <c r="AT593" s="151" t="s">
        <v>156</v>
      </c>
      <c r="AU593" s="151" t="s">
        <v>87</v>
      </c>
      <c r="AV593" s="12" t="s">
        <v>85</v>
      </c>
      <c r="AW593" s="12" t="s">
        <v>33</v>
      </c>
      <c r="AX593" s="12" t="s">
        <v>77</v>
      </c>
      <c r="AY593" s="151" t="s">
        <v>143</v>
      </c>
    </row>
    <row r="594" spans="2:65" s="1" customFormat="1" ht="24.2" customHeight="1">
      <c r="B594" s="32"/>
      <c r="C594" s="136" t="s">
        <v>1051</v>
      </c>
      <c r="D594" s="136" t="s">
        <v>149</v>
      </c>
      <c r="E594" s="137" t="s">
        <v>1052</v>
      </c>
      <c r="F594" s="138" t="s">
        <v>1053</v>
      </c>
      <c r="G594" s="139" t="s">
        <v>397</v>
      </c>
      <c r="H594" s="140">
        <v>4106.4880000000003</v>
      </c>
      <c r="I594" s="141"/>
      <c r="J594" s="142">
        <f>ROUND(I594*H594,2)</f>
        <v>0</v>
      </c>
      <c r="K594" s="138" t="s">
        <v>153</v>
      </c>
      <c r="L594" s="32"/>
      <c r="M594" s="143" t="s">
        <v>1</v>
      </c>
      <c r="N594" s="144" t="s">
        <v>42</v>
      </c>
      <c r="P594" s="145">
        <f>O594*H594</f>
        <v>0</v>
      </c>
      <c r="Q594" s="145">
        <v>0</v>
      </c>
      <c r="R594" s="145">
        <f>Q594*H594</f>
        <v>0</v>
      </c>
      <c r="S594" s="145">
        <v>0</v>
      </c>
      <c r="T594" s="146">
        <f>S594*H594</f>
        <v>0</v>
      </c>
      <c r="AR594" s="147" t="s">
        <v>142</v>
      </c>
      <c r="AT594" s="147" t="s">
        <v>149</v>
      </c>
      <c r="AU594" s="147" t="s">
        <v>87</v>
      </c>
      <c r="AY594" s="17" t="s">
        <v>143</v>
      </c>
      <c r="BE594" s="148">
        <f>IF(N594="základní",J594,0)</f>
        <v>0</v>
      </c>
      <c r="BF594" s="148">
        <f>IF(N594="snížená",J594,0)</f>
        <v>0</v>
      </c>
      <c r="BG594" s="148">
        <f>IF(N594="zákl. přenesená",J594,0)</f>
        <v>0</v>
      </c>
      <c r="BH594" s="148">
        <f>IF(N594="sníž. přenesená",J594,0)</f>
        <v>0</v>
      </c>
      <c r="BI594" s="148">
        <f>IF(N594="nulová",J594,0)</f>
        <v>0</v>
      </c>
      <c r="BJ594" s="17" t="s">
        <v>85</v>
      </c>
      <c r="BK594" s="148">
        <f>ROUND(I594*H594,2)</f>
        <v>0</v>
      </c>
      <c r="BL594" s="17" t="s">
        <v>142</v>
      </c>
      <c r="BM594" s="147" t="s">
        <v>1054</v>
      </c>
    </row>
    <row r="595" spans="2:65" s="12" customFormat="1" ht="11.25">
      <c r="B595" s="149"/>
      <c r="D595" s="150" t="s">
        <v>156</v>
      </c>
      <c r="E595" s="151" t="s">
        <v>1</v>
      </c>
      <c r="F595" s="152" t="s">
        <v>383</v>
      </c>
      <c r="H595" s="151" t="s">
        <v>1</v>
      </c>
      <c r="I595" s="153"/>
      <c r="L595" s="149"/>
      <c r="M595" s="154"/>
      <c r="T595" s="155"/>
      <c r="AT595" s="151" t="s">
        <v>156</v>
      </c>
      <c r="AU595" s="151" t="s">
        <v>87</v>
      </c>
      <c r="AV595" s="12" t="s">
        <v>85</v>
      </c>
      <c r="AW595" s="12" t="s">
        <v>33</v>
      </c>
      <c r="AX595" s="12" t="s">
        <v>77</v>
      </c>
      <c r="AY595" s="151" t="s">
        <v>143</v>
      </c>
    </row>
    <row r="596" spans="2:65" s="13" customFormat="1" ht="11.25">
      <c r="B596" s="156"/>
      <c r="D596" s="150" t="s">
        <v>156</v>
      </c>
      <c r="E596" s="157" t="s">
        <v>1</v>
      </c>
      <c r="F596" s="158" t="s">
        <v>1055</v>
      </c>
      <c r="H596" s="159">
        <v>64.992999999999995</v>
      </c>
      <c r="I596" s="160"/>
      <c r="L596" s="156"/>
      <c r="M596" s="161"/>
      <c r="T596" s="162"/>
      <c r="AT596" s="157" t="s">
        <v>156</v>
      </c>
      <c r="AU596" s="157" t="s">
        <v>87</v>
      </c>
      <c r="AV596" s="13" t="s">
        <v>87</v>
      </c>
      <c r="AW596" s="13" t="s">
        <v>33</v>
      </c>
      <c r="AX596" s="13" t="s">
        <v>77</v>
      </c>
      <c r="AY596" s="157" t="s">
        <v>143</v>
      </c>
    </row>
    <row r="597" spans="2:65" s="12" customFormat="1" ht="11.25">
      <c r="B597" s="149"/>
      <c r="D597" s="150" t="s">
        <v>156</v>
      </c>
      <c r="E597" s="151" t="s">
        <v>1</v>
      </c>
      <c r="F597" s="152" t="s">
        <v>1056</v>
      </c>
      <c r="H597" s="151" t="s">
        <v>1</v>
      </c>
      <c r="I597" s="153"/>
      <c r="L597" s="149"/>
      <c r="M597" s="154"/>
      <c r="T597" s="155"/>
      <c r="AT597" s="151" t="s">
        <v>156</v>
      </c>
      <c r="AU597" s="151" t="s">
        <v>87</v>
      </c>
      <c r="AV597" s="12" t="s">
        <v>85</v>
      </c>
      <c r="AW597" s="12" t="s">
        <v>33</v>
      </c>
      <c r="AX597" s="12" t="s">
        <v>77</v>
      </c>
      <c r="AY597" s="151" t="s">
        <v>143</v>
      </c>
    </row>
    <row r="598" spans="2:65" s="13" customFormat="1" ht="11.25">
      <c r="B598" s="156"/>
      <c r="D598" s="150" t="s">
        <v>156</v>
      </c>
      <c r="E598" s="157" t="s">
        <v>1</v>
      </c>
      <c r="F598" s="158" t="s">
        <v>1057</v>
      </c>
      <c r="H598" s="159">
        <v>504.71699999999998</v>
      </c>
      <c r="I598" s="160"/>
      <c r="L598" s="156"/>
      <c r="M598" s="161"/>
      <c r="T598" s="162"/>
      <c r="AT598" s="157" t="s">
        <v>156</v>
      </c>
      <c r="AU598" s="157" t="s">
        <v>87</v>
      </c>
      <c r="AV598" s="13" t="s">
        <v>87</v>
      </c>
      <c r="AW598" s="13" t="s">
        <v>33</v>
      </c>
      <c r="AX598" s="13" t="s">
        <v>77</v>
      </c>
      <c r="AY598" s="157" t="s">
        <v>143</v>
      </c>
    </row>
    <row r="599" spans="2:65" s="13" customFormat="1" ht="11.25">
      <c r="B599" s="156"/>
      <c r="D599" s="150" t="s">
        <v>156</v>
      </c>
      <c r="E599" s="157" t="s">
        <v>1</v>
      </c>
      <c r="F599" s="158" t="s">
        <v>1058</v>
      </c>
      <c r="H599" s="159">
        <v>1378.7439999999999</v>
      </c>
      <c r="I599" s="160"/>
      <c r="L599" s="156"/>
      <c r="M599" s="161"/>
      <c r="T599" s="162"/>
      <c r="AT599" s="157" t="s">
        <v>156</v>
      </c>
      <c r="AU599" s="157" t="s">
        <v>87</v>
      </c>
      <c r="AV599" s="13" t="s">
        <v>87</v>
      </c>
      <c r="AW599" s="13" t="s">
        <v>33</v>
      </c>
      <c r="AX599" s="13" t="s">
        <v>77</v>
      </c>
      <c r="AY599" s="157" t="s">
        <v>143</v>
      </c>
    </row>
    <row r="600" spans="2:65" s="13" customFormat="1" ht="11.25">
      <c r="B600" s="156"/>
      <c r="D600" s="150" t="s">
        <v>156</v>
      </c>
      <c r="E600" s="157" t="s">
        <v>1</v>
      </c>
      <c r="F600" s="158" t="s">
        <v>1059</v>
      </c>
      <c r="H600" s="159">
        <v>2158.0340000000001</v>
      </c>
      <c r="I600" s="160"/>
      <c r="L600" s="156"/>
      <c r="M600" s="161"/>
      <c r="T600" s="162"/>
      <c r="AT600" s="157" t="s">
        <v>156</v>
      </c>
      <c r="AU600" s="157" t="s">
        <v>87</v>
      </c>
      <c r="AV600" s="13" t="s">
        <v>87</v>
      </c>
      <c r="AW600" s="13" t="s">
        <v>33</v>
      </c>
      <c r="AX600" s="13" t="s">
        <v>77</v>
      </c>
      <c r="AY600" s="157" t="s">
        <v>143</v>
      </c>
    </row>
    <row r="601" spans="2:65" s="14" customFormat="1" ht="11.25">
      <c r="B601" s="166"/>
      <c r="D601" s="150" t="s">
        <v>156</v>
      </c>
      <c r="E601" s="167" t="s">
        <v>1</v>
      </c>
      <c r="F601" s="168" t="s">
        <v>293</v>
      </c>
      <c r="H601" s="169">
        <v>4106.4880000000003</v>
      </c>
      <c r="I601" s="170"/>
      <c r="L601" s="166"/>
      <c r="M601" s="171"/>
      <c r="T601" s="172"/>
      <c r="AT601" s="167" t="s">
        <v>156</v>
      </c>
      <c r="AU601" s="167" t="s">
        <v>87</v>
      </c>
      <c r="AV601" s="14" t="s">
        <v>142</v>
      </c>
      <c r="AW601" s="14" t="s">
        <v>33</v>
      </c>
      <c r="AX601" s="14" t="s">
        <v>85</v>
      </c>
      <c r="AY601" s="167" t="s">
        <v>143</v>
      </c>
    </row>
    <row r="602" spans="2:65" s="1" customFormat="1" ht="24.2" customHeight="1">
      <c r="B602" s="32"/>
      <c r="C602" s="136" t="s">
        <v>1060</v>
      </c>
      <c r="D602" s="136" t="s">
        <v>149</v>
      </c>
      <c r="E602" s="137" t="s">
        <v>1061</v>
      </c>
      <c r="F602" s="138" t="s">
        <v>1062</v>
      </c>
      <c r="G602" s="139" t="s">
        <v>397</v>
      </c>
      <c r="H602" s="140">
        <v>1169.874</v>
      </c>
      <c r="I602" s="141"/>
      <c r="J602" s="142">
        <f>ROUND(I602*H602,2)</f>
        <v>0</v>
      </c>
      <c r="K602" s="138" t="s">
        <v>153</v>
      </c>
      <c r="L602" s="32"/>
      <c r="M602" s="143" t="s">
        <v>1</v>
      </c>
      <c r="N602" s="144" t="s">
        <v>42</v>
      </c>
      <c r="P602" s="145">
        <f>O602*H602</f>
        <v>0</v>
      </c>
      <c r="Q602" s="145">
        <v>0</v>
      </c>
      <c r="R602" s="145">
        <f>Q602*H602</f>
        <v>0</v>
      </c>
      <c r="S602" s="145">
        <v>0</v>
      </c>
      <c r="T602" s="146">
        <f>S602*H602</f>
        <v>0</v>
      </c>
      <c r="AR602" s="147" t="s">
        <v>142</v>
      </c>
      <c r="AT602" s="147" t="s">
        <v>149</v>
      </c>
      <c r="AU602" s="147" t="s">
        <v>87</v>
      </c>
      <c r="AY602" s="17" t="s">
        <v>143</v>
      </c>
      <c r="BE602" s="148">
        <f>IF(N602="základní",J602,0)</f>
        <v>0</v>
      </c>
      <c r="BF602" s="148">
        <f>IF(N602="snížená",J602,0)</f>
        <v>0</v>
      </c>
      <c r="BG602" s="148">
        <f>IF(N602="zákl. přenesená",J602,0)</f>
        <v>0</v>
      </c>
      <c r="BH602" s="148">
        <f>IF(N602="sníž. přenesená",J602,0)</f>
        <v>0</v>
      </c>
      <c r="BI602" s="148">
        <f>IF(N602="nulová",J602,0)</f>
        <v>0</v>
      </c>
      <c r="BJ602" s="17" t="s">
        <v>85</v>
      </c>
      <c r="BK602" s="148">
        <f>ROUND(I602*H602,2)</f>
        <v>0</v>
      </c>
      <c r="BL602" s="17" t="s">
        <v>142</v>
      </c>
      <c r="BM602" s="147" t="s">
        <v>1063</v>
      </c>
    </row>
    <row r="603" spans="2:65" s="12" customFormat="1" ht="11.25">
      <c r="B603" s="149"/>
      <c r="D603" s="150" t="s">
        <v>156</v>
      </c>
      <c r="E603" s="151" t="s">
        <v>1</v>
      </c>
      <c r="F603" s="152" t="s">
        <v>383</v>
      </c>
      <c r="H603" s="151" t="s">
        <v>1</v>
      </c>
      <c r="I603" s="153"/>
      <c r="L603" s="149"/>
      <c r="M603" s="154"/>
      <c r="T603" s="155"/>
      <c r="AT603" s="151" t="s">
        <v>156</v>
      </c>
      <c r="AU603" s="151" t="s">
        <v>87</v>
      </c>
      <c r="AV603" s="12" t="s">
        <v>85</v>
      </c>
      <c r="AW603" s="12" t="s">
        <v>33</v>
      </c>
      <c r="AX603" s="12" t="s">
        <v>77</v>
      </c>
      <c r="AY603" s="151" t="s">
        <v>143</v>
      </c>
    </row>
    <row r="604" spans="2:65" s="13" customFormat="1" ht="11.25">
      <c r="B604" s="156"/>
      <c r="D604" s="150" t="s">
        <v>156</v>
      </c>
      <c r="E604" s="157" t="s">
        <v>1</v>
      </c>
      <c r="F604" s="158" t="s">
        <v>1064</v>
      </c>
      <c r="H604" s="159">
        <v>1169.874</v>
      </c>
      <c r="I604" s="160"/>
      <c r="L604" s="156"/>
      <c r="M604" s="161"/>
      <c r="T604" s="162"/>
      <c r="AT604" s="157" t="s">
        <v>156</v>
      </c>
      <c r="AU604" s="157" t="s">
        <v>87</v>
      </c>
      <c r="AV604" s="13" t="s">
        <v>87</v>
      </c>
      <c r="AW604" s="13" t="s">
        <v>33</v>
      </c>
      <c r="AX604" s="13" t="s">
        <v>85</v>
      </c>
      <c r="AY604" s="157" t="s">
        <v>143</v>
      </c>
    </row>
    <row r="605" spans="2:65" s="1" customFormat="1" ht="24.2" customHeight="1">
      <c r="B605" s="32"/>
      <c r="C605" s="136" t="s">
        <v>1065</v>
      </c>
      <c r="D605" s="136" t="s">
        <v>149</v>
      </c>
      <c r="E605" s="137" t="s">
        <v>1066</v>
      </c>
      <c r="F605" s="138" t="s">
        <v>1067</v>
      </c>
      <c r="G605" s="139" t="s">
        <v>397</v>
      </c>
      <c r="H605" s="140">
        <v>80.778000000000006</v>
      </c>
      <c r="I605" s="141"/>
      <c r="J605" s="142">
        <f>ROUND(I605*H605,2)</f>
        <v>0</v>
      </c>
      <c r="K605" s="138" t="s">
        <v>153</v>
      </c>
      <c r="L605" s="32"/>
      <c r="M605" s="143" t="s">
        <v>1</v>
      </c>
      <c r="N605" s="144" t="s">
        <v>42</v>
      </c>
      <c r="P605" s="145">
        <f>O605*H605</f>
        <v>0</v>
      </c>
      <c r="Q605" s="145">
        <v>0</v>
      </c>
      <c r="R605" s="145">
        <f>Q605*H605</f>
        <v>0</v>
      </c>
      <c r="S605" s="145">
        <v>0</v>
      </c>
      <c r="T605" s="146">
        <f>S605*H605</f>
        <v>0</v>
      </c>
      <c r="AR605" s="147" t="s">
        <v>142</v>
      </c>
      <c r="AT605" s="147" t="s">
        <v>149</v>
      </c>
      <c r="AU605" s="147" t="s">
        <v>87</v>
      </c>
      <c r="AY605" s="17" t="s">
        <v>143</v>
      </c>
      <c r="BE605" s="148">
        <f>IF(N605="základní",J605,0)</f>
        <v>0</v>
      </c>
      <c r="BF605" s="148">
        <f>IF(N605="snížená",J605,0)</f>
        <v>0</v>
      </c>
      <c r="BG605" s="148">
        <f>IF(N605="zákl. přenesená",J605,0)</f>
        <v>0</v>
      </c>
      <c r="BH605" s="148">
        <f>IF(N605="sníž. přenesená",J605,0)</f>
        <v>0</v>
      </c>
      <c r="BI605" s="148">
        <f>IF(N605="nulová",J605,0)</f>
        <v>0</v>
      </c>
      <c r="BJ605" s="17" t="s">
        <v>85</v>
      </c>
      <c r="BK605" s="148">
        <f>ROUND(I605*H605,2)</f>
        <v>0</v>
      </c>
      <c r="BL605" s="17" t="s">
        <v>142</v>
      </c>
      <c r="BM605" s="147" t="s">
        <v>1068</v>
      </c>
    </row>
    <row r="606" spans="2:65" s="12" customFormat="1" ht="11.25">
      <c r="B606" s="149"/>
      <c r="D606" s="150" t="s">
        <v>156</v>
      </c>
      <c r="E606" s="151" t="s">
        <v>1</v>
      </c>
      <c r="F606" s="152" t="s">
        <v>383</v>
      </c>
      <c r="H606" s="151" t="s">
        <v>1</v>
      </c>
      <c r="I606" s="153"/>
      <c r="L606" s="149"/>
      <c r="M606" s="154"/>
      <c r="T606" s="155"/>
      <c r="AT606" s="151" t="s">
        <v>156</v>
      </c>
      <c r="AU606" s="151" t="s">
        <v>87</v>
      </c>
      <c r="AV606" s="12" t="s">
        <v>85</v>
      </c>
      <c r="AW606" s="12" t="s">
        <v>33</v>
      </c>
      <c r="AX606" s="12" t="s">
        <v>77</v>
      </c>
      <c r="AY606" s="151" t="s">
        <v>143</v>
      </c>
    </row>
    <row r="607" spans="2:65" s="13" customFormat="1" ht="11.25">
      <c r="B607" s="156"/>
      <c r="D607" s="150" t="s">
        <v>156</v>
      </c>
      <c r="E607" s="157" t="s">
        <v>1</v>
      </c>
      <c r="F607" s="158" t="s">
        <v>1069</v>
      </c>
      <c r="H607" s="159">
        <v>6.2709999999999999</v>
      </c>
      <c r="I607" s="160"/>
      <c r="L607" s="156"/>
      <c r="M607" s="161"/>
      <c r="T607" s="162"/>
      <c r="AT607" s="157" t="s">
        <v>156</v>
      </c>
      <c r="AU607" s="157" t="s">
        <v>87</v>
      </c>
      <c r="AV607" s="13" t="s">
        <v>87</v>
      </c>
      <c r="AW607" s="13" t="s">
        <v>33</v>
      </c>
      <c r="AX607" s="13" t="s">
        <v>77</v>
      </c>
      <c r="AY607" s="157" t="s">
        <v>143</v>
      </c>
    </row>
    <row r="608" spans="2:65" s="13" customFormat="1" ht="11.25">
      <c r="B608" s="156"/>
      <c r="D608" s="150" t="s">
        <v>156</v>
      </c>
      <c r="E608" s="157" t="s">
        <v>1</v>
      </c>
      <c r="F608" s="158" t="s">
        <v>1070</v>
      </c>
      <c r="H608" s="159">
        <v>18.456</v>
      </c>
      <c r="I608" s="160"/>
      <c r="L608" s="156"/>
      <c r="M608" s="161"/>
      <c r="T608" s="162"/>
      <c r="AT608" s="157" t="s">
        <v>156</v>
      </c>
      <c r="AU608" s="157" t="s">
        <v>87</v>
      </c>
      <c r="AV608" s="13" t="s">
        <v>87</v>
      </c>
      <c r="AW608" s="13" t="s">
        <v>33</v>
      </c>
      <c r="AX608" s="13" t="s">
        <v>77</v>
      </c>
      <c r="AY608" s="157" t="s">
        <v>143</v>
      </c>
    </row>
    <row r="609" spans="2:65" s="13" customFormat="1" ht="11.25">
      <c r="B609" s="156"/>
      <c r="D609" s="150" t="s">
        <v>156</v>
      </c>
      <c r="E609" s="157" t="s">
        <v>1</v>
      </c>
      <c r="F609" s="158" t="s">
        <v>1071</v>
      </c>
      <c r="H609" s="159">
        <v>0.42799999999999999</v>
      </c>
      <c r="I609" s="160"/>
      <c r="L609" s="156"/>
      <c r="M609" s="161"/>
      <c r="T609" s="162"/>
      <c r="AT609" s="157" t="s">
        <v>156</v>
      </c>
      <c r="AU609" s="157" t="s">
        <v>87</v>
      </c>
      <c r="AV609" s="13" t="s">
        <v>87</v>
      </c>
      <c r="AW609" s="13" t="s">
        <v>33</v>
      </c>
      <c r="AX609" s="13" t="s">
        <v>77</v>
      </c>
      <c r="AY609" s="157" t="s">
        <v>143</v>
      </c>
    </row>
    <row r="610" spans="2:65" s="13" customFormat="1" ht="11.25">
      <c r="B610" s="156"/>
      <c r="D610" s="150" t="s">
        <v>156</v>
      </c>
      <c r="E610" s="157" t="s">
        <v>1</v>
      </c>
      <c r="F610" s="158" t="s">
        <v>1072</v>
      </c>
      <c r="H610" s="159">
        <v>55.622999999999998</v>
      </c>
      <c r="I610" s="160"/>
      <c r="L610" s="156"/>
      <c r="M610" s="161"/>
      <c r="T610" s="162"/>
      <c r="AT610" s="157" t="s">
        <v>156</v>
      </c>
      <c r="AU610" s="157" t="s">
        <v>87</v>
      </c>
      <c r="AV610" s="13" t="s">
        <v>87</v>
      </c>
      <c r="AW610" s="13" t="s">
        <v>33</v>
      </c>
      <c r="AX610" s="13" t="s">
        <v>77</v>
      </c>
      <c r="AY610" s="157" t="s">
        <v>143</v>
      </c>
    </row>
    <row r="611" spans="2:65" s="14" customFormat="1" ht="11.25">
      <c r="B611" s="166"/>
      <c r="D611" s="150" t="s">
        <v>156</v>
      </c>
      <c r="E611" s="167" t="s">
        <v>1</v>
      </c>
      <c r="F611" s="168" t="s">
        <v>293</v>
      </c>
      <c r="H611" s="169">
        <v>80.778000000000006</v>
      </c>
      <c r="I611" s="170"/>
      <c r="L611" s="166"/>
      <c r="M611" s="171"/>
      <c r="T611" s="172"/>
      <c r="AT611" s="167" t="s">
        <v>156</v>
      </c>
      <c r="AU611" s="167" t="s">
        <v>87</v>
      </c>
      <c r="AV611" s="14" t="s">
        <v>142</v>
      </c>
      <c r="AW611" s="14" t="s">
        <v>33</v>
      </c>
      <c r="AX611" s="14" t="s">
        <v>85</v>
      </c>
      <c r="AY611" s="167" t="s">
        <v>143</v>
      </c>
    </row>
    <row r="612" spans="2:65" s="1" customFormat="1" ht="24.2" customHeight="1">
      <c r="B612" s="32"/>
      <c r="C612" s="136" t="s">
        <v>1073</v>
      </c>
      <c r="D612" s="136" t="s">
        <v>149</v>
      </c>
      <c r="E612" s="137" t="s">
        <v>1074</v>
      </c>
      <c r="F612" s="138" t="s">
        <v>1062</v>
      </c>
      <c r="G612" s="139" t="s">
        <v>397</v>
      </c>
      <c r="H612" s="140">
        <v>1454.0039999999999</v>
      </c>
      <c r="I612" s="141"/>
      <c r="J612" s="142">
        <f>ROUND(I612*H612,2)</f>
        <v>0</v>
      </c>
      <c r="K612" s="138" t="s">
        <v>153</v>
      </c>
      <c r="L612" s="32"/>
      <c r="M612" s="143" t="s">
        <v>1</v>
      </c>
      <c r="N612" s="144" t="s">
        <v>42</v>
      </c>
      <c r="P612" s="145">
        <f>O612*H612</f>
        <v>0</v>
      </c>
      <c r="Q612" s="145">
        <v>0</v>
      </c>
      <c r="R612" s="145">
        <f>Q612*H612</f>
        <v>0</v>
      </c>
      <c r="S612" s="145">
        <v>0</v>
      </c>
      <c r="T612" s="146">
        <f>S612*H612</f>
        <v>0</v>
      </c>
      <c r="AR612" s="147" t="s">
        <v>142</v>
      </c>
      <c r="AT612" s="147" t="s">
        <v>149</v>
      </c>
      <c r="AU612" s="147" t="s">
        <v>87</v>
      </c>
      <c r="AY612" s="17" t="s">
        <v>143</v>
      </c>
      <c r="BE612" s="148">
        <f>IF(N612="základní",J612,0)</f>
        <v>0</v>
      </c>
      <c r="BF612" s="148">
        <f>IF(N612="snížená",J612,0)</f>
        <v>0</v>
      </c>
      <c r="BG612" s="148">
        <f>IF(N612="zákl. přenesená",J612,0)</f>
        <v>0</v>
      </c>
      <c r="BH612" s="148">
        <f>IF(N612="sníž. přenesená",J612,0)</f>
        <v>0</v>
      </c>
      <c r="BI612" s="148">
        <f>IF(N612="nulová",J612,0)</f>
        <v>0</v>
      </c>
      <c r="BJ612" s="17" t="s">
        <v>85</v>
      </c>
      <c r="BK612" s="148">
        <f>ROUND(I612*H612,2)</f>
        <v>0</v>
      </c>
      <c r="BL612" s="17" t="s">
        <v>142</v>
      </c>
      <c r="BM612" s="147" t="s">
        <v>1075</v>
      </c>
    </row>
    <row r="613" spans="2:65" s="12" customFormat="1" ht="11.25">
      <c r="B613" s="149"/>
      <c r="D613" s="150" t="s">
        <v>156</v>
      </c>
      <c r="E613" s="151" t="s">
        <v>1</v>
      </c>
      <c r="F613" s="152" t="s">
        <v>383</v>
      </c>
      <c r="H613" s="151" t="s">
        <v>1</v>
      </c>
      <c r="I613" s="153"/>
      <c r="L613" s="149"/>
      <c r="M613" s="154"/>
      <c r="T613" s="155"/>
      <c r="AT613" s="151" t="s">
        <v>156</v>
      </c>
      <c r="AU613" s="151" t="s">
        <v>87</v>
      </c>
      <c r="AV613" s="12" t="s">
        <v>85</v>
      </c>
      <c r="AW613" s="12" t="s">
        <v>33</v>
      </c>
      <c r="AX613" s="12" t="s">
        <v>77</v>
      </c>
      <c r="AY613" s="151" t="s">
        <v>143</v>
      </c>
    </row>
    <row r="614" spans="2:65" s="13" customFormat="1" ht="11.25">
      <c r="B614" s="156"/>
      <c r="D614" s="150" t="s">
        <v>156</v>
      </c>
      <c r="E614" s="157" t="s">
        <v>1</v>
      </c>
      <c r="F614" s="158" t="s">
        <v>1076</v>
      </c>
      <c r="H614" s="159">
        <v>112.878</v>
      </c>
      <c r="I614" s="160"/>
      <c r="L614" s="156"/>
      <c r="M614" s="161"/>
      <c r="T614" s="162"/>
      <c r="AT614" s="157" t="s">
        <v>156</v>
      </c>
      <c r="AU614" s="157" t="s">
        <v>87</v>
      </c>
      <c r="AV614" s="13" t="s">
        <v>87</v>
      </c>
      <c r="AW614" s="13" t="s">
        <v>33</v>
      </c>
      <c r="AX614" s="13" t="s">
        <v>77</v>
      </c>
      <c r="AY614" s="157" t="s">
        <v>143</v>
      </c>
    </row>
    <row r="615" spans="2:65" s="13" customFormat="1" ht="11.25">
      <c r="B615" s="156"/>
      <c r="D615" s="150" t="s">
        <v>156</v>
      </c>
      <c r="E615" s="157" t="s">
        <v>1</v>
      </c>
      <c r="F615" s="158" t="s">
        <v>1077</v>
      </c>
      <c r="H615" s="159">
        <v>332.20800000000003</v>
      </c>
      <c r="I615" s="160"/>
      <c r="L615" s="156"/>
      <c r="M615" s="161"/>
      <c r="T615" s="162"/>
      <c r="AT615" s="157" t="s">
        <v>156</v>
      </c>
      <c r="AU615" s="157" t="s">
        <v>87</v>
      </c>
      <c r="AV615" s="13" t="s">
        <v>87</v>
      </c>
      <c r="AW615" s="13" t="s">
        <v>33</v>
      </c>
      <c r="AX615" s="13" t="s">
        <v>77</v>
      </c>
      <c r="AY615" s="157" t="s">
        <v>143</v>
      </c>
    </row>
    <row r="616" spans="2:65" s="13" customFormat="1" ht="11.25">
      <c r="B616" s="156"/>
      <c r="D616" s="150" t="s">
        <v>156</v>
      </c>
      <c r="E616" s="157" t="s">
        <v>1</v>
      </c>
      <c r="F616" s="158" t="s">
        <v>1078</v>
      </c>
      <c r="H616" s="159">
        <v>7.7039999999999997</v>
      </c>
      <c r="I616" s="160"/>
      <c r="L616" s="156"/>
      <c r="M616" s="161"/>
      <c r="T616" s="162"/>
      <c r="AT616" s="157" t="s">
        <v>156</v>
      </c>
      <c r="AU616" s="157" t="s">
        <v>87</v>
      </c>
      <c r="AV616" s="13" t="s">
        <v>87</v>
      </c>
      <c r="AW616" s="13" t="s">
        <v>33</v>
      </c>
      <c r="AX616" s="13" t="s">
        <v>77</v>
      </c>
      <c r="AY616" s="157" t="s">
        <v>143</v>
      </c>
    </row>
    <row r="617" spans="2:65" s="13" customFormat="1" ht="11.25">
      <c r="B617" s="156"/>
      <c r="D617" s="150" t="s">
        <v>156</v>
      </c>
      <c r="E617" s="157" t="s">
        <v>1</v>
      </c>
      <c r="F617" s="158" t="s">
        <v>1079</v>
      </c>
      <c r="H617" s="159">
        <v>1001.2140000000001</v>
      </c>
      <c r="I617" s="160"/>
      <c r="L617" s="156"/>
      <c r="M617" s="161"/>
      <c r="T617" s="162"/>
      <c r="AT617" s="157" t="s">
        <v>156</v>
      </c>
      <c r="AU617" s="157" t="s">
        <v>87</v>
      </c>
      <c r="AV617" s="13" t="s">
        <v>87</v>
      </c>
      <c r="AW617" s="13" t="s">
        <v>33</v>
      </c>
      <c r="AX617" s="13" t="s">
        <v>77</v>
      </c>
      <c r="AY617" s="157" t="s">
        <v>143</v>
      </c>
    </row>
    <row r="618" spans="2:65" s="14" customFormat="1" ht="11.25">
      <c r="B618" s="166"/>
      <c r="D618" s="150" t="s">
        <v>156</v>
      </c>
      <c r="E618" s="167" t="s">
        <v>1</v>
      </c>
      <c r="F618" s="168" t="s">
        <v>293</v>
      </c>
      <c r="H618" s="169">
        <v>1454.0039999999999</v>
      </c>
      <c r="I618" s="170"/>
      <c r="L618" s="166"/>
      <c r="M618" s="171"/>
      <c r="T618" s="172"/>
      <c r="AT618" s="167" t="s">
        <v>156</v>
      </c>
      <c r="AU618" s="167" t="s">
        <v>87</v>
      </c>
      <c r="AV618" s="14" t="s">
        <v>142</v>
      </c>
      <c r="AW618" s="14" t="s">
        <v>33</v>
      </c>
      <c r="AX618" s="14" t="s">
        <v>85</v>
      </c>
      <c r="AY618" s="167" t="s">
        <v>143</v>
      </c>
    </row>
    <row r="619" spans="2:65" s="1" customFormat="1" ht="24.2" customHeight="1">
      <c r="B619" s="32"/>
      <c r="C619" s="136" t="s">
        <v>1080</v>
      </c>
      <c r="D619" s="136" t="s">
        <v>149</v>
      </c>
      <c r="E619" s="137" t="s">
        <v>1081</v>
      </c>
      <c r="F619" s="138" t="s">
        <v>1082</v>
      </c>
      <c r="G619" s="139" t="s">
        <v>397</v>
      </c>
      <c r="H619" s="140">
        <v>29.969000000000001</v>
      </c>
      <c r="I619" s="141"/>
      <c r="J619" s="142">
        <f>ROUND(I619*H619,2)</f>
        <v>0</v>
      </c>
      <c r="K619" s="138" t="s">
        <v>153</v>
      </c>
      <c r="L619" s="32"/>
      <c r="M619" s="143" t="s">
        <v>1</v>
      </c>
      <c r="N619" s="144" t="s">
        <v>42</v>
      </c>
      <c r="P619" s="145">
        <f>O619*H619</f>
        <v>0</v>
      </c>
      <c r="Q619" s="145">
        <v>0</v>
      </c>
      <c r="R619" s="145">
        <f>Q619*H619</f>
        <v>0</v>
      </c>
      <c r="S619" s="145">
        <v>0</v>
      </c>
      <c r="T619" s="146">
        <f>S619*H619</f>
        <v>0</v>
      </c>
      <c r="AR619" s="147" t="s">
        <v>142</v>
      </c>
      <c r="AT619" s="147" t="s">
        <v>149</v>
      </c>
      <c r="AU619" s="147" t="s">
        <v>87</v>
      </c>
      <c r="AY619" s="17" t="s">
        <v>143</v>
      </c>
      <c r="BE619" s="148">
        <f>IF(N619="základní",J619,0)</f>
        <v>0</v>
      </c>
      <c r="BF619" s="148">
        <f>IF(N619="snížená",J619,0)</f>
        <v>0</v>
      </c>
      <c r="BG619" s="148">
        <f>IF(N619="zákl. přenesená",J619,0)</f>
        <v>0</v>
      </c>
      <c r="BH619" s="148">
        <f>IF(N619="sníž. přenesená",J619,0)</f>
        <v>0</v>
      </c>
      <c r="BI619" s="148">
        <f>IF(N619="nulová",J619,0)</f>
        <v>0</v>
      </c>
      <c r="BJ619" s="17" t="s">
        <v>85</v>
      </c>
      <c r="BK619" s="148">
        <f>ROUND(I619*H619,2)</f>
        <v>0</v>
      </c>
      <c r="BL619" s="17" t="s">
        <v>142</v>
      </c>
      <c r="BM619" s="147" t="s">
        <v>1083</v>
      </c>
    </row>
    <row r="620" spans="2:65" s="12" customFormat="1" ht="11.25">
      <c r="B620" s="149"/>
      <c r="D620" s="150" t="s">
        <v>156</v>
      </c>
      <c r="E620" s="151" t="s">
        <v>1</v>
      </c>
      <c r="F620" s="152" t="s">
        <v>1084</v>
      </c>
      <c r="H620" s="151" t="s">
        <v>1</v>
      </c>
      <c r="I620" s="153"/>
      <c r="L620" s="149"/>
      <c r="M620" s="154"/>
      <c r="T620" s="155"/>
      <c r="AT620" s="151" t="s">
        <v>156</v>
      </c>
      <c r="AU620" s="151" t="s">
        <v>87</v>
      </c>
      <c r="AV620" s="12" t="s">
        <v>85</v>
      </c>
      <c r="AW620" s="12" t="s">
        <v>33</v>
      </c>
      <c r="AX620" s="12" t="s">
        <v>77</v>
      </c>
      <c r="AY620" s="151" t="s">
        <v>143</v>
      </c>
    </row>
    <row r="621" spans="2:65" s="13" customFormat="1" ht="11.25">
      <c r="B621" s="156"/>
      <c r="D621" s="150" t="s">
        <v>156</v>
      </c>
      <c r="E621" s="157" t="s">
        <v>1</v>
      </c>
      <c r="F621" s="158" t="s">
        <v>1085</v>
      </c>
      <c r="H621" s="159">
        <v>8.4039999999999999</v>
      </c>
      <c r="I621" s="160"/>
      <c r="L621" s="156"/>
      <c r="M621" s="161"/>
      <c r="T621" s="162"/>
      <c r="AT621" s="157" t="s">
        <v>156</v>
      </c>
      <c r="AU621" s="157" t="s">
        <v>87</v>
      </c>
      <c r="AV621" s="13" t="s">
        <v>87</v>
      </c>
      <c r="AW621" s="13" t="s">
        <v>33</v>
      </c>
      <c r="AX621" s="13" t="s">
        <v>77</v>
      </c>
      <c r="AY621" s="157" t="s">
        <v>143</v>
      </c>
    </row>
    <row r="622" spans="2:65" s="13" customFormat="1" ht="11.25">
      <c r="B622" s="156"/>
      <c r="D622" s="150" t="s">
        <v>156</v>
      </c>
      <c r="E622" s="157" t="s">
        <v>1</v>
      </c>
      <c r="F622" s="158" t="s">
        <v>1086</v>
      </c>
      <c r="H622" s="159">
        <v>2.8140000000000001</v>
      </c>
      <c r="I622" s="160"/>
      <c r="L622" s="156"/>
      <c r="M622" s="161"/>
      <c r="T622" s="162"/>
      <c r="AT622" s="157" t="s">
        <v>156</v>
      </c>
      <c r="AU622" s="157" t="s">
        <v>87</v>
      </c>
      <c r="AV622" s="13" t="s">
        <v>87</v>
      </c>
      <c r="AW622" s="13" t="s">
        <v>33</v>
      </c>
      <c r="AX622" s="13" t="s">
        <v>77</v>
      </c>
      <c r="AY622" s="157" t="s">
        <v>143</v>
      </c>
    </row>
    <row r="623" spans="2:65" s="13" customFormat="1" ht="11.25">
      <c r="B623" s="156"/>
      <c r="D623" s="150" t="s">
        <v>156</v>
      </c>
      <c r="E623" s="157" t="s">
        <v>1</v>
      </c>
      <c r="F623" s="158" t="s">
        <v>1087</v>
      </c>
      <c r="H623" s="159">
        <v>18.477</v>
      </c>
      <c r="I623" s="160"/>
      <c r="L623" s="156"/>
      <c r="M623" s="161"/>
      <c r="T623" s="162"/>
      <c r="AT623" s="157" t="s">
        <v>156</v>
      </c>
      <c r="AU623" s="157" t="s">
        <v>87</v>
      </c>
      <c r="AV623" s="13" t="s">
        <v>87</v>
      </c>
      <c r="AW623" s="13" t="s">
        <v>33</v>
      </c>
      <c r="AX623" s="13" t="s">
        <v>77</v>
      </c>
      <c r="AY623" s="157" t="s">
        <v>143</v>
      </c>
    </row>
    <row r="624" spans="2:65" s="12" customFormat="1" ht="11.25">
      <c r="B624" s="149"/>
      <c r="D624" s="150" t="s">
        <v>156</v>
      </c>
      <c r="E624" s="151" t="s">
        <v>1</v>
      </c>
      <c r="F624" s="152" t="s">
        <v>1088</v>
      </c>
      <c r="H624" s="151" t="s">
        <v>1</v>
      </c>
      <c r="I624" s="153"/>
      <c r="L624" s="149"/>
      <c r="M624" s="154"/>
      <c r="T624" s="155"/>
      <c r="AT624" s="151" t="s">
        <v>156</v>
      </c>
      <c r="AU624" s="151" t="s">
        <v>87</v>
      </c>
      <c r="AV624" s="12" t="s">
        <v>85</v>
      </c>
      <c r="AW624" s="12" t="s">
        <v>33</v>
      </c>
      <c r="AX624" s="12" t="s">
        <v>77</v>
      </c>
      <c r="AY624" s="151" t="s">
        <v>143</v>
      </c>
    </row>
    <row r="625" spans="2:65" s="13" customFormat="1" ht="11.25">
      <c r="B625" s="156"/>
      <c r="D625" s="150" t="s">
        <v>156</v>
      </c>
      <c r="E625" s="157" t="s">
        <v>1</v>
      </c>
      <c r="F625" s="158" t="s">
        <v>1089</v>
      </c>
      <c r="H625" s="159">
        <v>0.27400000000000002</v>
      </c>
      <c r="I625" s="160"/>
      <c r="L625" s="156"/>
      <c r="M625" s="161"/>
      <c r="T625" s="162"/>
      <c r="AT625" s="157" t="s">
        <v>156</v>
      </c>
      <c r="AU625" s="157" t="s">
        <v>87</v>
      </c>
      <c r="AV625" s="13" t="s">
        <v>87</v>
      </c>
      <c r="AW625" s="13" t="s">
        <v>33</v>
      </c>
      <c r="AX625" s="13" t="s">
        <v>77</v>
      </c>
      <c r="AY625" s="157" t="s">
        <v>143</v>
      </c>
    </row>
    <row r="626" spans="2:65" s="14" customFormat="1" ht="11.25">
      <c r="B626" s="166"/>
      <c r="D626" s="150" t="s">
        <v>156</v>
      </c>
      <c r="E626" s="167" t="s">
        <v>1</v>
      </c>
      <c r="F626" s="168" t="s">
        <v>293</v>
      </c>
      <c r="H626" s="169">
        <v>29.969000000000001</v>
      </c>
      <c r="I626" s="170"/>
      <c r="L626" s="166"/>
      <c r="M626" s="171"/>
      <c r="T626" s="172"/>
      <c r="AT626" s="167" t="s">
        <v>156</v>
      </c>
      <c r="AU626" s="167" t="s">
        <v>87</v>
      </c>
      <c r="AV626" s="14" t="s">
        <v>142</v>
      </c>
      <c r="AW626" s="14" t="s">
        <v>33</v>
      </c>
      <c r="AX626" s="14" t="s">
        <v>85</v>
      </c>
      <c r="AY626" s="167" t="s">
        <v>143</v>
      </c>
    </row>
    <row r="627" spans="2:65" s="1" customFormat="1" ht="24.2" customHeight="1">
      <c r="B627" s="32"/>
      <c r="C627" s="136" t="s">
        <v>1090</v>
      </c>
      <c r="D627" s="136" t="s">
        <v>149</v>
      </c>
      <c r="E627" s="137" t="s">
        <v>1091</v>
      </c>
      <c r="F627" s="138" t="s">
        <v>1092</v>
      </c>
      <c r="G627" s="139" t="s">
        <v>397</v>
      </c>
      <c r="H627" s="140">
        <v>534.81200000000001</v>
      </c>
      <c r="I627" s="141"/>
      <c r="J627" s="142">
        <f>ROUND(I627*H627,2)</f>
        <v>0</v>
      </c>
      <c r="K627" s="138" t="s">
        <v>153</v>
      </c>
      <c r="L627" s="32"/>
      <c r="M627" s="143" t="s">
        <v>1</v>
      </c>
      <c r="N627" s="144" t="s">
        <v>42</v>
      </c>
      <c r="P627" s="145">
        <f>O627*H627</f>
        <v>0</v>
      </c>
      <c r="Q627" s="145">
        <v>0</v>
      </c>
      <c r="R627" s="145">
        <f>Q627*H627</f>
        <v>0</v>
      </c>
      <c r="S627" s="145">
        <v>0</v>
      </c>
      <c r="T627" s="146">
        <f>S627*H627</f>
        <v>0</v>
      </c>
      <c r="AR627" s="147" t="s">
        <v>142</v>
      </c>
      <c r="AT627" s="147" t="s">
        <v>149</v>
      </c>
      <c r="AU627" s="147" t="s">
        <v>87</v>
      </c>
      <c r="AY627" s="17" t="s">
        <v>143</v>
      </c>
      <c r="BE627" s="148">
        <f>IF(N627="základní",J627,0)</f>
        <v>0</v>
      </c>
      <c r="BF627" s="148">
        <f>IF(N627="snížená",J627,0)</f>
        <v>0</v>
      </c>
      <c r="BG627" s="148">
        <f>IF(N627="zákl. přenesená",J627,0)</f>
        <v>0</v>
      </c>
      <c r="BH627" s="148">
        <f>IF(N627="sníž. přenesená",J627,0)</f>
        <v>0</v>
      </c>
      <c r="BI627" s="148">
        <f>IF(N627="nulová",J627,0)</f>
        <v>0</v>
      </c>
      <c r="BJ627" s="17" t="s">
        <v>85</v>
      </c>
      <c r="BK627" s="148">
        <f>ROUND(I627*H627,2)</f>
        <v>0</v>
      </c>
      <c r="BL627" s="17" t="s">
        <v>142</v>
      </c>
      <c r="BM627" s="147" t="s">
        <v>1093</v>
      </c>
    </row>
    <row r="628" spans="2:65" s="12" customFormat="1" ht="11.25">
      <c r="B628" s="149"/>
      <c r="D628" s="150" t="s">
        <v>156</v>
      </c>
      <c r="E628" s="151" t="s">
        <v>1</v>
      </c>
      <c r="F628" s="152" t="s">
        <v>1084</v>
      </c>
      <c r="H628" s="151" t="s">
        <v>1</v>
      </c>
      <c r="I628" s="153"/>
      <c r="L628" s="149"/>
      <c r="M628" s="154"/>
      <c r="T628" s="155"/>
      <c r="AT628" s="151" t="s">
        <v>156</v>
      </c>
      <c r="AU628" s="151" t="s">
        <v>87</v>
      </c>
      <c r="AV628" s="12" t="s">
        <v>85</v>
      </c>
      <c r="AW628" s="12" t="s">
        <v>33</v>
      </c>
      <c r="AX628" s="12" t="s">
        <v>77</v>
      </c>
      <c r="AY628" s="151" t="s">
        <v>143</v>
      </c>
    </row>
    <row r="629" spans="2:65" s="13" customFormat="1" ht="11.25">
      <c r="B629" s="156"/>
      <c r="D629" s="150" t="s">
        <v>156</v>
      </c>
      <c r="E629" s="157" t="s">
        <v>1</v>
      </c>
      <c r="F629" s="158" t="s">
        <v>1094</v>
      </c>
      <c r="H629" s="159">
        <v>151.27199999999999</v>
      </c>
      <c r="I629" s="160"/>
      <c r="L629" s="156"/>
      <c r="M629" s="161"/>
      <c r="T629" s="162"/>
      <c r="AT629" s="157" t="s">
        <v>156</v>
      </c>
      <c r="AU629" s="157" t="s">
        <v>87</v>
      </c>
      <c r="AV629" s="13" t="s">
        <v>87</v>
      </c>
      <c r="AW629" s="13" t="s">
        <v>33</v>
      </c>
      <c r="AX629" s="13" t="s">
        <v>77</v>
      </c>
      <c r="AY629" s="157" t="s">
        <v>143</v>
      </c>
    </row>
    <row r="630" spans="2:65" s="13" customFormat="1" ht="11.25">
      <c r="B630" s="156"/>
      <c r="D630" s="150" t="s">
        <v>156</v>
      </c>
      <c r="E630" s="157" t="s">
        <v>1</v>
      </c>
      <c r="F630" s="158" t="s">
        <v>1095</v>
      </c>
      <c r="H630" s="159">
        <v>50.652000000000001</v>
      </c>
      <c r="I630" s="160"/>
      <c r="L630" s="156"/>
      <c r="M630" s="161"/>
      <c r="T630" s="162"/>
      <c r="AT630" s="157" t="s">
        <v>156</v>
      </c>
      <c r="AU630" s="157" t="s">
        <v>87</v>
      </c>
      <c r="AV630" s="13" t="s">
        <v>87</v>
      </c>
      <c r="AW630" s="13" t="s">
        <v>33</v>
      </c>
      <c r="AX630" s="13" t="s">
        <v>77</v>
      </c>
      <c r="AY630" s="157" t="s">
        <v>143</v>
      </c>
    </row>
    <row r="631" spans="2:65" s="13" customFormat="1" ht="11.25">
      <c r="B631" s="156"/>
      <c r="D631" s="150" t="s">
        <v>156</v>
      </c>
      <c r="E631" s="157" t="s">
        <v>1</v>
      </c>
      <c r="F631" s="158" t="s">
        <v>1096</v>
      </c>
      <c r="H631" s="159">
        <v>332.58600000000001</v>
      </c>
      <c r="I631" s="160"/>
      <c r="L631" s="156"/>
      <c r="M631" s="161"/>
      <c r="T631" s="162"/>
      <c r="AT631" s="157" t="s">
        <v>156</v>
      </c>
      <c r="AU631" s="157" t="s">
        <v>87</v>
      </c>
      <c r="AV631" s="13" t="s">
        <v>87</v>
      </c>
      <c r="AW631" s="13" t="s">
        <v>33</v>
      </c>
      <c r="AX631" s="13" t="s">
        <v>77</v>
      </c>
      <c r="AY631" s="157" t="s">
        <v>143</v>
      </c>
    </row>
    <row r="632" spans="2:65" s="12" customFormat="1" ht="11.25">
      <c r="B632" s="149"/>
      <c r="D632" s="150" t="s">
        <v>156</v>
      </c>
      <c r="E632" s="151" t="s">
        <v>1</v>
      </c>
      <c r="F632" s="152" t="s">
        <v>1088</v>
      </c>
      <c r="H632" s="151" t="s">
        <v>1</v>
      </c>
      <c r="I632" s="153"/>
      <c r="L632" s="149"/>
      <c r="M632" s="154"/>
      <c r="T632" s="155"/>
      <c r="AT632" s="151" t="s">
        <v>156</v>
      </c>
      <c r="AU632" s="151" t="s">
        <v>87</v>
      </c>
      <c r="AV632" s="12" t="s">
        <v>85</v>
      </c>
      <c r="AW632" s="12" t="s">
        <v>33</v>
      </c>
      <c r="AX632" s="12" t="s">
        <v>77</v>
      </c>
      <c r="AY632" s="151" t="s">
        <v>143</v>
      </c>
    </row>
    <row r="633" spans="2:65" s="13" customFormat="1" ht="11.25">
      <c r="B633" s="156"/>
      <c r="D633" s="150" t="s">
        <v>156</v>
      </c>
      <c r="E633" s="157" t="s">
        <v>1</v>
      </c>
      <c r="F633" s="158" t="s">
        <v>1097</v>
      </c>
      <c r="H633" s="159">
        <v>0.30199999999999999</v>
      </c>
      <c r="I633" s="160"/>
      <c r="L633" s="156"/>
      <c r="M633" s="161"/>
      <c r="T633" s="162"/>
      <c r="AT633" s="157" t="s">
        <v>156</v>
      </c>
      <c r="AU633" s="157" t="s">
        <v>87</v>
      </c>
      <c r="AV633" s="13" t="s">
        <v>87</v>
      </c>
      <c r="AW633" s="13" t="s">
        <v>33</v>
      </c>
      <c r="AX633" s="13" t="s">
        <v>77</v>
      </c>
      <c r="AY633" s="157" t="s">
        <v>143</v>
      </c>
    </row>
    <row r="634" spans="2:65" s="14" customFormat="1" ht="11.25">
      <c r="B634" s="166"/>
      <c r="D634" s="150" t="s">
        <v>156</v>
      </c>
      <c r="E634" s="167" t="s">
        <v>1</v>
      </c>
      <c r="F634" s="168" t="s">
        <v>293</v>
      </c>
      <c r="H634" s="169">
        <v>534.81200000000001</v>
      </c>
      <c r="I634" s="170"/>
      <c r="L634" s="166"/>
      <c r="M634" s="171"/>
      <c r="T634" s="172"/>
      <c r="AT634" s="167" t="s">
        <v>156</v>
      </c>
      <c r="AU634" s="167" t="s">
        <v>87</v>
      </c>
      <c r="AV634" s="14" t="s">
        <v>142</v>
      </c>
      <c r="AW634" s="14" t="s">
        <v>33</v>
      </c>
      <c r="AX634" s="14" t="s">
        <v>85</v>
      </c>
      <c r="AY634" s="167" t="s">
        <v>143</v>
      </c>
    </row>
    <row r="635" spans="2:65" s="1" customFormat="1" ht="16.5" customHeight="1">
      <c r="B635" s="32"/>
      <c r="C635" s="136" t="s">
        <v>1098</v>
      </c>
      <c r="D635" s="136" t="s">
        <v>149</v>
      </c>
      <c r="E635" s="137" t="s">
        <v>1099</v>
      </c>
      <c r="F635" s="138" t="s">
        <v>1100</v>
      </c>
      <c r="G635" s="139" t="s">
        <v>397</v>
      </c>
      <c r="H635" s="140">
        <v>2020.7470000000001</v>
      </c>
      <c r="I635" s="141"/>
      <c r="J635" s="142">
        <f>ROUND(I635*H635,2)</f>
        <v>0</v>
      </c>
      <c r="K635" s="138" t="s">
        <v>153</v>
      </c>
      <c r="L635" s="32"/>
      <c r="M635" s="143" t="s">
        <v>1</v>
      </c>
      <c r="N635" s="144" t="s">
        <v>42</v>
      </c>
      <c r="P635" s="145">
        <f>O635*H635</f>
        <v>0</v>
      </c>
      <c r="Q635" s="145">
        <v>0</v>
      </c>
      <c r="R635" s="145">
        <f>Q635*H635</f>
        <v>0</v>
      </c>
      <c r="S635" s="145">
        <v>0</v>
      </c>
      <c r="T635" s="146">
        <f>S635*H635</f>
        <v>0</v>
      </c>
      <c r="AR635" s="147" t="s">
        <v>142</v>
      </c>
      <c r="AT635" s="147" t="s">
        <v>149</v>
      </c>
      <c r="AU635" s="147" t="s">
        <v>87</v>
      </c>
      <c r="AY635" s="17" t="s">
        <v>143</v>
      </c>
      <c r="BE635" s="148">
        <f>IF(N635="základní",J635,0)</f>
        <v>0</v>
      </c>
      <c r="BF635" s="148">
        <f>IF(N635="snížená",J635,0)</f>
        <v>0</v>
      </c>
      <c r="BG635" s="148">
        <f>IF(N635="zákl. přenesená",J635,0)</f>
        <v>0</v>
      </c>
      <c r="BH635" s="148">
        <f>IF(N635="sníž. přenesená",J635,0)</f>
        <v>0</v>
      </c>
      <c r="BI635" s="148">
        <f>IF(N635="nulová",J635,0)</f>
        <v>0</v>
      </c>
      <c r="BJ635" s="17" t="s">
        <v>85</v>
      </c>
      <c r="BK635" s="148">
        <f>ROUND(I635*H635,2)</f>
        <v>0</v>
      </c>
      <c r="BL635" s="17" t="s">
        <v>142</v>
      </c>
      <c r="BM635" s="147" t="s">
        <v>1101</v>
      </c>
    </row>
    <row r="636" spans="2:65" s="12" customFormat="1" ht="11.25">
      <c r="B636" s="149"/>
      <c r="D636" s="150" t="s">
        <v>156</v>
      </c>
      <c r="E636" s="151" t="s">
        <v>1</v>
      </c>
      <c r="F636" s="152" t="s">
        <v>1102</v>
      </c>
      <c r="H636" s="151" t="s">
        <v>1</v>
      </c>
      <c r="I636" s="153"/>
      <c r="L636" s="149"/>
      <c r="M636" s="154"/>
      <c r="T636" s="155"/>
      <c r="AT636" s="151" t="s">
        <v>156</v>
      </c>
      <c r="AU636" s="151" t="s">
        <v>87</v>
      </c>
      <c r="AV636" s="12" t="s">
        <v>85</v>
      </c>
      <c r="AW636" s="12" t="s">
        <v>33</v>
      </c>
      <c r="AX636" s="12" t="s">
        <v>77</v>
      </c>
      <c r="AY636" s="151" t="s">
        <v>143</v>
      </c>
    </row>
    <row r="637" spans="2:65" s="13" customFormat="1" ht="11.25">
      <c r="B637" s="156"/>
      <c r="D637" s="150" t="s">
        <v>156</v>
      </c>
      <c r="E637" s="157" t="s">
        <v>1</v>
      </c>
      <c r="F637" s="158" t="s">
        <v>1103</v>
      </c>
      <c r="H637" s="159">
        <v>252.358</v>
      </c>
      <c r="I637" s="160"/>
      <c r="L637" s="156"/>
      <c r="M637" s="161"/>
      <c r="T637" s="162"/>
      <c r="AT637" s="157" t="s">
        <v>156</v>
      </c>
      <c r="AU637" s="157" t="s">
        <v>87</v>
      </c>
      <c r="AV637" s="13" t="s">
        <v>87</v>
      </c>
      <c r="AW637" s="13" t="s">
        <v>33</v>
      </c>
      <c r="AX637" s="13" t="s">
        <v>77</v>
      </c>
      <c r="AY637" s="157" t="s">
        <v>143</v>
      </c>
    </row>
    <row r="638" spans="2:65" s="13" customFormat="1" ht="11.25">
      <c r="B638" s="156"/>
      <c r="D638" s="150" t="s">
        <v>156</v>
      </c>
      <c r="E638" s="157" t="s">
        <v>1</v>
      </c>
      <c r="F638" s="158" t="s">
        <v>1104</v>
      </c>
      <c r="H638" s="159">
        <v>689.37199999999996</v>
      </c>
      <c r="I638" s="160"/>
      <c r="L638" s="156"/>
      <c r="M638" s="161"/>
      <c r="T638" s="162"/>
      <c r="AT638" s="157" t="s">
        <v>156</v>
      </c>
      <c r="AU638" s="157" t="s">
        <v>87</v>
      </c>
      <c r="AV638" s="13" t="s">
        <v>87</v>
      </c>
      <c r="AW638" s="13" t="s">
        <v>33</v>
      </c>
      <c r="AX638" s="13" t="s">
        <v>77</v>
      </c>
      <c r="AY638" s="157" t="s">
        <v>143</v>
      </c>
    </row>
    <row r="639" spans="2:65" s="13" customFormat="1" ht="11.25">
      <c r="B639" s="156"/>
      <c r="D639" s="150" t="s">
        <v>156</v>
      </c>
      <c r="E639" s="157" t="s">
        <v>1</v>
      </c>
      <c r="F639" s="158" t="s">
        <v>1050</v>
      </c>
      <c r="H639" s="159">
        <v>1079.0170000000001</v>
      </c>
      <c r="I639" s="160"/>
      <c r="L639" s="156"/>
      <c r="M639" s="161"/>
      <c r="T639" s="162"/>
      <c r="AT639" s="157" t="s">
        <v>156</v>
      </c>
      <c r="AU639" s="157" t="s">
        <v>87</v>
      </c>
      <c r="AV639" s="13" t="s">
        <v>87</v>
      </c>
      <c r="AW639" s="13" t="s">
        <v>33</v>
      </c>
      <c r="AX639" s="13" t="s">
        <v>77</v>
      </c>
      <c r="AY639" s="157" t="s">
        <v>143</v>
      </c>
    </row>
    <row r="640" spans="2:65" s="14" customFormat="1" ht="11.25">
      <c r="B640" s="166"/>
      <c r="D640" s="150" t="s">
        <v>156</v>
      </c>
      <c r="E640" s="167" t="s">
        <v>1</v>
      </c>
      <c r="F640" s="168" t="s">
        <v>293</v>
      </c>
      <c r="H640" s="169">
        <v>2020.7470000000001</v>
      </c>
      <c r="I640" s="170"/>
      <c r="L640" s="166"/>
      <c r="M640" s="171"/>
      <c r="T640" s="172"/>
      <c r="AT640" s="167" t="s">
        <v>156</v>
      </c>
      <c r="AU640" s="167" t="s">
        <v>87</v>
      </c>
      <c r="AV640" s="14" t="s">
        <v>142</v>
      </c>
      <c r="AW640" s="14" t="s">
        <v>33</v>
      </c>
      <c r="AX640" s="14" t="s">
        <v>85</v>
      </c>
      <c r="AY640" s="167" t="s">
        <v>143</v>
      </c>
    </row>
    <row r="641" spans="2:65" s="1" customFormat="1" ht="24.2" customHeight="1">
      <c r="B641" s="32"/>
      <c r="C641" s="136" t="s">
        <v>1105</v>
      </c>
      <c r="D641" s="136" t="s">
        <v>149</v>
      </c>
      <c r="E641" s="137" t="s">
        <v>1106</v>
      </c>
      <c r="F641" s="138" t="s">
        <v>1107</v>
      </c>
      <c r="G641" s="139" t="s">
        <v>397</v>
      </c>
      <c r="H641" s="140">
        <v>27.541</v>
      </c>
      <c r="I641" s="141"/>
      <c r="J641" s="142">
        <f>ROUND(I641*H641,2)</f>
        <v>0</v>
      </c>
      <c r="K641" s="138" t="s">
        <v>153</v>
      </c>
      <c r="L641" s="32"/>
      <c r="M641" s="143" t="s">
        <v>1</v>
      </c>
      <c r="N641" s="144" t="s">
        <v>42</v>
      </c>
      <c r="P641" s="145">
        <f>O641*H641</f>
        <v>0</v>
      </c>
      <c r="Q641" s="145">
        <v>0</v>
      </c>
      <c r="R641" s="145">
        <f>Q641*H641</f>
        <v>0</v>
      </c>
      <c r="S641" s="145">
        <v>0</v>
      </c>
      <c r="T641" s="146">
        <f>S641*H641</f>
        <v>0</v>
      </c>
      <c r="AR641" s="147" t="s">
        <v>142</v>
      </c>
      <c r="AT641" s="147" t="s">
        <v>149</v>
      </c>
      <c r="AU641" s="147" t="s">
        <v>87</v>
      </c>
      <c r="AY641" s="17" t="s">
        <v>143</v>
      </c>
      <c r="BE641" s="148">
        <f>IF(N641="základní",J641,0)</f>
        <v>0</v>
      </c>
      <c r="BF641" s="148">
        <f>IF(N641="snížená",J641,0)</f>
        <v>0</v>
      </c>
      <c r="BG641" s="148">
        <f>IF(N641="zákl. přenesená",J641,0)</f>
        <v>0</v>
      </c>
      <c r="BH641" s="148">
        <f>IF(N641="sníž. přenesená",J641,0)</f>
        <v>0</v>
      </c>
      <c r="BI641" s="148">
        <f>IF(N641="nulová",J641,0)</f>
        <v>0</v>
      </c>
      <c r="BJ641" s="17" t="s">
        <v>85</v>
      </c>
      <c r="BK641" s="148">
        <f>ROUND(I641*H641,2)</f>
        <v>0</v>
      </c>
      <c r="BL641" s="17" t="s">
        <v>142</v>
      </c>
      <c r="BM641" s="147" t="s">
        <v>1108</v>
      </c>
    </row>
    <row r="642" spans="2:65" s="13" customFormat="1" ht="11.25">
      <c r="B642" s="156"/>
      <c r="D642" s="150" t="s">
        <v>156</v>
      </c>
      <c r="E642" s="157" t="s">
        <v>1</v>
      </c>
      <c r="F642" s="158" t="s">
        <v>1069</v>
      </c>
      <c r="H642" s="159">
        <v>6.2709999999999999</v>
      </c>
      <c r="I642" s="160"/>
      <c r="L642" s="156"/>
      <c r="M642" s="161"/>
      <c r="T642" s="162"/>
      <c r="AT642" s="157" t="s">
        <v>156</v>
      </c>
      <c r="AU642" s="157" t="s">
        <v>87</v>
      </c>
      <c r="AV642" s="13" t="s">
        <v>87</v>
      </c>
      <c r="AW642" s="13" t="s">
        <v>33</v>
      </c>
      <c r="AX642" s="13" t="s">
        <v>77</v>
      </c>
      <c r="AY642" s="157" t="s">
        <v>143</v>
      </c>
    </row>
    <row r="643" spans="2:65" s="13" customFormat="1" ht="11.25">
      <c r="B643" s="156"/>
      <c r="D643" s="150" t="s">
        <v>156</v>
      </c>
      <c r="E643" s="157" t="s">
        <v>1</v>
      </c>
      <c r="F643" s="158" t="s">
        <v>1070</v>
      </c>
      <c r="H643" s="159">
        <v>18.456</v>
      </c>
      <c r="I643" s="160"/>
      <c r="L643" s="156"/>
      <c r="M643" s="161"/>
      <c r="T643" s="162"/>
      <c r="AT643" s="157" t="s">
        <v>156</v>
      </c>
      <c r="AU643" s="157" t="s">
        <v>87</v>
      </c>
      <c r="AV643" s="13" t="s">
        <v>87</v>
      </c>
      <c r="AW643" s="13" t="s">
        <v>33</v>
      </c>
      <c r="AX643" s="13" t="s">
        <v>77</v>
      </c>
      <c r="AY643" s="157" t="s">
        <v>143</v>
      </c>
    </row>
    <row r="644" spans="2:65" s="13" customFormat="1" ht="11.25">
      <c r="B644" s="156"/>
      <c r="D644" s="150" t="s">
        <v>156</v>
      </c>
      <c r="E644" s="157" t="s">
        <v>1</v>
      </c>
      <c r="F644" s="158" t="s">
        <v>1086</v>
      </c>
      <c r="H644" s="159">
        <v>2.8140000000000001</v>
      </c>
      <c r="I644" s="160"/>
      <c r="L644" s="156"/>
      <c r="M644" s="161"/>
      <c r="T644" s="162"/>
      <c r="AT644" s="157" t="s">
        <v>156</v>
      </c>
      <c r="AU644" s="157" t="s">
        <v>87</v>
      </c>
      <c r="AV644" s="13" t="s">
        <v>87</v>
      </c>
      <c r="AW644" s="13" t="s">
        <v>33</v>
      </c>
      <c r="AX644" s="13" t="s">
        <v>77</v>
      </c>
      <c r="AY644" s="157" t="s">
        <v>143</v>
      </c>
    </row>
    <row r="645" spans="2:65" s="14" customFormat="1" ht="11.25">
      <c r="B645" s="166"/>
      <c r="D645" s="150" t="s">
        <v>156</v>
      </c>
      <c r="E645" s="167" t="s">
        <v>1</v>
      </c>
      <c r="F645" s="168" t="s">
        <v>293</v>
      </c>
      <c r="H645" s="169">
        <v>27.541</v>
      </c>
      <c r="I645" s="170"/>
      <c r="L645" s="166"/>
      <c r="M645" s="171"/>
      <c r="T645" s="172"/>
      <c r="AT645" s="167" t="s">
        <v>156</v>
      </c>
      <c r="AU645" s="167" t="s">
        <v>87</v>
      </c>
      <c r="AV645" s="14" t="s">
        <v>142</v>
      </c>
      <c r="AW645" s="14" t="s">
        <v>33</v>
      </c>
      <c r="AX645" s="14" t="s">
        <v>85</v>
      </c>
      <c r="AY645" s="167" t="s">
        <v>143</v>
      </c>
    </row>
    <row r="646" spans="2:65" s="1" customFormat="1" ht="24.2" customHeight="1">
      <c r="B646" s="32"/>
      <c r="C646" s="136" t="s">
        <v>1109</v>
      </c>
      <c r="D646" s="136" t="s">
        <v>149</v>
      </c>
      <c r="E646" s="137" t="s">
        <v>1110</v>
      </c>
      <c r="F646" s="138" t="s">
        <v>1111</v>
      </c>
      <c r="G646" s="139" t="s">
        <v>397</v>
      </c>
      <c r="H646" s="140">
        <v>26.881</v>
      </c>
      <c r="I646" s="141"/>
      <c r="J646" s="142">
        <f>ROUND(I646*H646,2)</f>
        <v>0</v>
      </c>
      <c r="K646" s="138" t="s">
        <v>1112</v>
      </c>
      <c r="L646" s="32"/>
      <c r="M646" s="143" t="s">
        <v>1</v>
      </c>
      <c r="N646" s="144" t="s">
        <v>42</v>
      </c>
      <c r="P646" s="145">
        <f>O646*H646</f>
        <v>0</v>
      </c>
      <c r="Q646" s="145">
        <v>0</v>
      </c>
      <c r="R646" s="145">
        <f>Q646*H646</f>
        <v>0</v>
      </c>
      <c r="S646" s="145">
        <v>0</v>
      </c>
      <c r="T646" s="146">
        <f>S646*H646</f>
        <v>0</v>
      </c>
      <c r="AR646" s="147" t="s">
        <v>142</v>
      </c>
      <c r="AT646" s="147" t="s">
        <v>149</v>
      </c>
      <c r="AU646" s="147" t="s">
        <v>87</v>
      </c>
      <c r="AY646" s="17" t="s">
        <v>143</v>
      </c>
      <c r="BE646" s="148">
        <f>IF(N646="základní",J646,0)</f>
        <v>0</v>
      </c>
      <c r="BF646" s="148">
        <f>IF(N646="snížená",J646,0)</f>
        <v>0</v>
      </c>
      <c r="BG646" s="148">
        <f>IF(N646="zákl. přenesená",J646,0)</f>
        <v>0</v>
      </c>
      <c r="BH646" s="148">
        <f>IF(N646="sníž. přenesená",J646,0)</f>
        <v>0</v>
      </c>
      <c r="BI646" s="148">
        <f>IF(N646="nulová",J646,0)</f>
        <v>0</v>
      </c>
      <c r="BJ646" s="17" t="s">
        <v>85</v>
      </c>
      <c r="BK646" s="148">
        <f>ROUND(I646*H646,2)</f>
        <v>0</v>
      </c>
      <c r="BL646" s="17" t="s">
        <v>142</v>
      </c>
      <c r="BM646" s="147" t="s">
        <v>1113</v>
      </c>
    </row>
    <row r="647" spans="2:65" s="13" customFormat="1" ht="11.25">
      <c r="B647" s="156"/>
      <c r="D647" s="150" t="s">
        <v>156</v>
      </c>
      <c r="E647" s="157" t="s">
        <v>1</v>
      </c>
      <c r="F647" s="158" t="s">
        <v>1085</v>
      </c>
      <c r="H647" s="159">
        <v>8.4039999999999999</v>
      </c>
      <c r="I647" s="160"/>
      <c r="L647" s="156"/>
      <c r="M647" s="161"/>
      <c r="T647" s="162"/>
      <c r="AT647" s="157" t="s">
        <v>156</v>
      </c>
      <c r="AU647" s="157" t="s">
        <v>87</v>
      </c>
      <c r="AV647" s="13" t="s">
        <v>87</v>
      </c>
      <c r="AW647" s="13" t="s">
        <v>33</v>
      </c>
      <c r="AX647" s="13" t="s">
        <v>77</v>
      </c>
      <c r="AY647" s="157" t="s">
        <v>143</v>
      </c>
    </row>
    <row r="648" spans="2:65" s="13" customFormat="1" ht="11.25">
      <c r="B648" s="156"/>
      <c r="D648" s="150" t="s">
        <v>156</v>
      </c>
      <c r="E648" s="157" t="s">
        <v>1</v>
      </c>
      <c r="F648" s="158" t="s">
        <v>1087</v>
      </c>
      <c r="H648" s="159">
        <v>18.477</v>
      </c>
      <c r="I648" s="160"/>
      <c r="L648" s="156"/>
      <c r="M648" s="161"/>
      <c r="T648" s="162"/>
      <c r="AT648" s="157" t="s">
        <v>156</v>
      </c>
      <c r="AU648" s="157" t="s">
        <v>87</v>
      </c>
      <c r="AV648" s="13" t="s">
        <v>87</v>
      </c>
      <c r="AW648" s="13" t="s">
        <v>33</v>
      </c>
      <c r="AX648" s="13" t="s">
        <v>77</v>
      </c>
      <c r="AY648" s="157" t="s">
        <v>143</v>
      </c>
    </row>
    <row r="649" spans="2:65" s="14" customFormat="1" ht="11.25">
      <c r="B649" s="166"/>
      <c r="D649" s="150" t="s">
        <v>156</v>
      </c>
      <c r="E649" s="167" t="s">
        <v>1</v>
      </c>
      <c r="F649" s="168" t="s">
        <v>293</v>
      </c>
      <c r="H649" s="169">
        <v>26.881</v>
      </c>
      <c r="I649" s="170"/>
      <c r="L649" s="166"/>
      <c r="M649" s="171"/>
      <c r="T649" s="172"/>
      <c r="AT649" s="167" t="s">
        <v>156</v>
      </c>
      <c r="AU649" s="167" t="s">
        <v>87</v>
      </c>
      <c r="AV649" s="14" t="s">
        <v>142</v>
      </c>
      <c r="AW649" s="14" t="s">
        <v>33</v>
      </c>
      <c r="AX649" s="14" t="s">
        <v>85</v>
      </c>
      <c r="AY649" s="167" t="s">
        <v>143</v>
      </c>
    </row>
    <row r="650" spans="2:65" s="1" customFormat="1" ht="24.2" customHeight="1">
      <c r="B650" s="32"/>
      <c r="C650" s="136" t="s">
        <v>1114</v>
      </c>
      <c r="D650" s="136" t="s">
        <v>149</v>
      </c>
      <c r="E650" s="137" t="s">
        <v>1115</v>
      </c>
      <c r="F650" s="138" t="s">
        <v>396</v>
      </c>
      <c r="G650" s="139" t="s">
        <v>397</v>
      </c>
      <c r="H650" s="140">
        <v>64.992999999999995</v>
      </c>
      <c r="I650" s="141"/>
      <c r="J650" s="142">
        <f>ROUND(I650*H650,2)</f>
        <v>0</v>
      </c>
      <c r="K650" s="138" t="s">
        <v>153</v>
      </c>
      <c r="L650" s="32"/>
      <c r="M650" s="143" t="s">
        <v>1</v>
      </c>
      <c r="N650" s="144" t="s">
        <v>42</v>
      </c>
      <c r="P650" s="145">
        <f>O650*H650</f>
        <v>0</v>
      </c>
      <c r="Q650" s="145">
        <v>0</v>
      </c>
      <c r="R650" s="145">
        <f>Q650*H650</f>
        <v>0</v>
      </c>
      <c r="S650" s="145">
        <v>0</v>
      </c>
      <c r="T650" s="146">
        <f>S650*H650</f>
        <v>0</v>
      </c>
      <c r="AR650" s="147" t="s">
        <v>142</v>
      </c>
      <c r="AT650" s="147" t="s">
        <v>149</v>
      </c>
      <c r="AU650" s="147" t="s">
        <v>87</v>
      </c>
      <c r="AY650" s="17" t="s">
        <v>143</v>
      </c>
      <c r="BE650" s="148">
        <f>IF(N650="základní",J650,0)</f>
        <v>0</v>
      </c>
      <c r="BF650" s="148">
        <f>IF(N650="snížená",J650,0)</f>
        <v>0</v>
      </c>
      <c r="BG650" s="148">
        <f>IF(N650="zákl. přenesená",J650,0)</f>
        <v>0</v>
      </c>
      <c r="BH650" s="148">
        <f>IF(N650="sníž. přenesená",J650,0)</f>
        <v>0</v>
      </c>
      <c r="BI650" s="148">
        <f>IF(N650="nulová",J650,0)</f>
        <v>0</v>
      </c>
      <c r="BJ650" s="17" t="s">
        <v>85</v>
      </c>
      <c r="BK650" s="148">
        <f>ROUND(I650*H650,2)</f>
        <v>0</v>
      </c>
      <c r="BL650" s="17" t="s">
        <v>142</v>
      </c>
      <c r="BM650" s="147" t="s">
        <v>1116</v>
      </c>
    </row>
    <row r="651" spans="2:65" s="13" customFormat="1" ht="11.25">
      <c r="B651" s="156"/>
      <c r="D651" s="150" t="s">
        <v>156</v>
      </c>
      <c r="E651" s="157" t="s">
        <v>1</v>
      </c>
      <c r="F651" s="158" t="s">
        <v>1055</v>
      </c>
      <c r="H651" s="159">
        <v>64.992999999999995</v>
      </c>
      <c r="I651" s="160"/>
      <c r="L651" s="156"/>
      <c r="M651" s="161"/>
      <c r="T651" s="162"/>
      <c r="AT651" s="157" t="s">
        <v>156</v>
      </c>
      <c r="AU651" s="157" t="s">
        <v>87</v>
      </c>
      <c r="AV651" s="13" t="s">
        <v>87</v>
      </c>
      <c r="AW651" s="13" t="s">
        <v>33</v>
      </c>
      <c r="AX651" s="13" t="s">
        <v>85</v>
      </c>
      <c r="AY651" s="157" t="s">
        <v>143</v>
      </c>
    </row>
    <row r="652" spans="2:65" s="1" customFormat="1" ht="24.2" customHeight="1">
      <c r="B652" s="32"/>
      <c r="C652" s="136" t="s">
        <v>1117</v>
      </c>
      <c r="D652" s="136" t="s">
        <v>149</v>
      </c>
      <c r="E652" s="137" t="s">
        <v>1118</v>
      </c>
      <c r="F652" s="138" t="s">
        <v>1119</v>
      </c>
      <c r="G652" s="139" t="s">
        <v>397</v>
      </c>
      <c r="H652" s="140">
        <v>56.051000000000002</v>
      </c>
      <c r="I652" s="141"/>
      <c r="J652" s="142">
        <f>ROUND(I652*H652,2)</f>
        <v>0</v>
      </c>
      <c r="K652" s="138" t="s">
        <v>153</v>
      </c>
      <c r="L652" s="32"/>
      <c r="M652" s="143" t="s">
        <v>1</v>
      </c>
      <c r="N652" s="144" t="s">
        <v>42</v>
      </c>
      <c r="P652" s="145">
        <f>O652*H652</f>
        <v>0</v>
      </c>
      <c r="Q652" s="145">
        <v>0</v>
      </c>
      <c r="R652" s="145">
        <f>Q652*H652</f>
        <v>0</v>
      </c>
      <c r="S652" s="145">
        <v>0</v>
      </c>
      <c r="T652" s="146">
        <f>S652*H652</f>
        <v>0</v>
      </c>
      <c r="AR652" s="147" t="s">
        <v>142</v>
      </c>
      <c r="AT652" s="147" t="s">
        <v>149</v>
      </c>
      <c r="AU652" s="147" t="s">
        <v>87</v>
      </c>
      <c r="AY652" s="17" t="s">
        <v>143</v>
      </c>
      <c r="BE652" s="148">
        <f>IF(N652="základní",J652,0)</f>
        <v>0</v>
      </c>
      <c r="BF652" s="148">
        <f>IF(N652="snížená",J652,0)</f>
        <v>0</v>
      </c>
      <c r="BG652" s="148">
        <f>IF(N652="zákl. přenesená",J652,0)</f>
        <v>0</v>
      </c>
      <c r="BH652" s="148">
        <f>IF(N652="sníž. přenesená",J652,0)</f>
        <v>0</v>
      </c>
      <c r="BI652" s="148">
        <f>IF(N652="nulová",J652,0)</f>
        <v>0</v>
      </c>
      <c r="BJ652" s="17" t="s">
        <v>85</v>
      </c>
      <c r="BK652" s="148">
        <f>ROUND(I652*H652,2)</f>
        <v>0</v>
      </c>
      <c r="BL652" s="17" t="s">
        <v>142</v>
      </c>
      <c r="BM652" s="147" t="s">
        <v>1120</v>
      </c>
    </row>
    <row r="653" spans="2:65" s="13" customFormat="1" ht="11.25">
      <c r="B653" s="156"/>
      <c r="D653" s="150" t="s">
        <v>156</v>
      </c>
      <c r="E653" s="157" t="s">
        <v>1</v>
      </c>
      <c r="F653" s="158" t="s">
        <v>1071</v>
      </c>
      <c r="H653" s="159">
        <v>0.42799999999999999</v>
      </c>
      <c r="I653" s="160"/>
      <c r="L653" s="156"/>
      <c r="M653" s="161"/>
      <c r="T653" s="162"/>
      <c r="AT653" s="157" t="s">
        <v>156</v>
      </c>
      <c r="AU653" s="157" t="s">
        <v>87</v>
      </c>
      <c r="AV653" s="13" t="s">
        <v>87</v>
      </c>
      <c r="AW653" s="13" t="s">
        <v>33</v>
      </c>
      <c r="AX653" s="13" t="s">
        <v>77</v>
      </c>
      <c r="AY653" s="157" t="s">
        <v>143</v>
      </c>
    </row>
    <row r="654" spans="2:65" s="13" customFormat="1" ht="11.25">
      <c r="B654" s="156"/>
      <c r="D654" s="150" t="s">
        <v>156</v>
      </c>
      <c r="E654" s="157" t="s">
        <v>1</v>
      </c>
      <c r="F654" s="158" t="s">
        <v>1072</v>
      </c>
      <c r="H654" s="159">
        <v>55.622999999999998</v>
      </c>
      <c r="I654" s="160"/>
      <c r="L654" s="156"/>
      <c r="M654" s="161"/>
      <c r="T654" s="162"/>
      <c r="AT654" s="157" t="s">
        <v>156</v>
      </c>
      <c r="AU654" s="157" t="s">
        <v>87</v>
      </c>
      <c r="AV654" s="13" t="s">
        <v>87</v>
      </c>
      <c r="AW654" s="13" t="s">
        <v>33</v>
      </c>
      <c r="AX654" s="13" t="s">
        <v>77</v>
      </c>
      <c r="AY654" s="157" t="s">
        <v>143</v>
      </c>
    </row>
    <row r="655" spans="2:65" s="14" customFormat="1" ht="11.25">
      <c r="B655" s="166"/>
      <c r="D655" s="150" t="s">
        <v>156</v>
      </c>
      <c r="E655" s="167" t="s">
        <v>1</v>
      </c>
      <c r="F655" s="168" t="s">
        <v>293</v>
      </c>
      <c r="H655" s="169">
        <v>56.051000000000002</v>
      </c>
      <c r="I655" s="170"/>
      <c r="L655" s="166"/>
      <c r="M655" s="171"/>
      <c r="T655" s="172"/>
      <c r="AT655" s="167" t="s">
        <v>156</v>
      </c>
      <c r="AU655" s="167" t="s">
        <v>87</v>
      </c>
      <c r="AV655" s="14" t="s">
        <v>142</v>
      </c>
      <c r="AW655" s="14" t="s">
        <v>33</v>
      </c>
      <c r="AX655" s="14" t="s">
        <v>85</v>
      </c>
      <c r="AY655" s="167" t="s">
        <v>143</v>
      </c>
    </row>
    <row r="656" spans="2:65" s="11" customFormat="1" ht="22.9" customHeight="1">
      <c r="B656" s="124"/>
      <c r="D656" s="125" t="s">
        <v>76</v>
      </c>
      <c r="E656" s="134" t="s">
        <v>1121</v>
      </c>
      <c r="F656" s="134" t="s">
        <v>1122</v>
      </c>
      <c r="I656" s="127"/>
      <c r="J656" s="135">
        <f>BK656</f>
        <v>0</v>
      </c>
      <c r="L656" s="124"/>
      <c r="M656" s="129"/>
      <c r="P656" s="130">
        <f>SUM(P657:P664)</f>
        <v>0</v>
      </c>
      <c r="R656" s="130">
        <f>SUM(R657:R664)</f>
        <v>0</v>
      </c>
      <c r="T656" s="131">
        <f>SUM(T657:T664)</f>
        <v>0</v>
      </c>
      <c r="AR656" s="125" t="s">
        <v>85</v>
      </c>
      <c r="AT656" s="132" t="s">
        <v>76</v>
      </c>
      <c r="AU656" s="132" t="s">
        <v>85</v>
      </c>
      <c r="AY656" s="125" t="s">
        <v>143</v>
      </c>
      <c r="BK656" s="133">
        <f>SUM(BK657:BK664)</f>
        <v>0</v>
      </c>
    </row>
    <row r="657" spans="2:65" s="1" customFormat="1" ht="24.2" customHeight="1">
      <c r="B657" s="32"/>
      <c r="C657" s="136" t="s">
        <v>1123</v>
      </c>
      <c r="D657" s="136" t="s">
        <v>149</v>
      </c>
      <c r="E657" s="137" t="s">
        <v>1124</v>
      </c>
      <c r="F657" s="138" t="s">
        <v>1125</v>
      </c>
      <c r="G657" s="139" t="s">
        <v>397</v>
      </c>
      <c r="H657" s="140">
        <v>3046.38</v>
      </c>
      <c r="I657" s="141"/>
      <c r="J657" s="142">
        <f>ROUND(I657*H657,2)</f>
        <v>0</v>
      </c>
      <c r="K657" s="138" t="s">
        <v>153</v>
      </c>
      <c r="L657" s="32"/>
      <c r="M657" s="143" t="s">
        <v>1</v>
      </c>
      <c r="N657" s="144" t="s">
        <v>42</v>
      </c>
      <c r="P657" s="145">
        <f>O657*H657</f>
        <v>0</v>
      </c>
      <c r="Q657" s="145">
        <v>0</v>
      </c>
      <c r="R657" s="145">
        <f>Q657*H657</f>
        <v>0</v>
      </c>
      <c r="S657" s="145">
        <v>0</v>
      </c>
      <c r="T657" s="146">
        <f>S657*H657</f>
        <v>0</v>
      </c>
      <c r="AR657" s="147" t="s">
        <v>142</v>
      </c>
      <c r="AT657" s="147" t="s">
        <v>149</v>
      </c>
      <c r="AU657" s="147" t="s">
        <v>87</v>
      </c>
      <c r="AY657" s="17" t="s">
        <v>143</v>
      </c>
      <c r="BE657" s="148">
        <f>IF(N657="základní",J657,0)</f>
        <v>0</v>
      </c>
      <c r="BF657" s="148">
        <f>IF(N657="snížená",J657,0)</f>
        <v>0</v>
      </c>
      <c r="BG657" s="148">
        <f>IF(N657="zákl. přenesená",J657,0)</f>
        <v>0</v>
      </c>
      <c r="BH657" s="148">
        <f>IF(N657="sníž. přenesená",J657,0)</f>
        <v>0</v>
      </c>
      <c r="BI657" s="148">
        <f>IF(N657="nulová",J657,0)</f>
        <v>0</v>
      </c>
      <c r="BJ657" s="17" t="s">
        <v>85</v>
      </c>
      <c r="BK657" s="148">
        <f>ROUND(I657*H657,2)</f>
        <v>0</v>
      </c>
      <c r="BL657" s="17" t="s">
        <v>142</v>
      </c>
      <c r="BM657" s="147" t="s">
        <v>1126</v>
      </c>
    </row>
    <row r="658" spans="2:65" s="1" customFormat="1" ht="16.5" customHeight="1">
      <c r="B658" s="32"/>
      <c r="C658" s="173" t="s">
        <v>1127</v>
      </c>
      <c r="D658" s="173" t="s">
        <v>413</v>
      </c>
      <c r="E658" s="174" t="s">
        <v>1128</v>
      </c>
      <c r="F658" s="175" t="s">
        <v>1129</v>
      </c>
      <c r="G658" s="176" t="s">
        <v>316</v>
      </c>
      <c r="H658" s="177">
        <v>60</v>
      </c>
      <c r="I658" s="178"/>
      <c r="J658" s="179">
        <f>ROUND(I658*H658,2)</f>
        <v>0</v>
      </c>
      <c r="K658" s="175" t="s">
        <v>1</v>
      </c>
      <c r="L658" s="180"/>
      <c r="M658" s="181" t="s">
        <v>1</v>
      </c>
      <c r="N658" s="182" t="s">
        <v>42</v>
      </c>
      <c r="P658" s="145">
        <f>O658*H658</f>
        <v>0</v>
      </c>
      <c r="Q658" s="145">
        <v>0</v>
      </c>
      <c r="R658" s="145">
        <f>Q658*H658</f>
        <v>0</v>
      </c>
      <c r="S658" s="145">
        <v>0</v>
      </c>
      <c r="T658" s="146">
        <f>S658*H658</f>
        <v>0</v>
      </c>
      <c r="AR658" s="147" t="s">
        <v>444</v>
      </c>
      <c r="AT658" s="147" t="s">
        <v>413</v>
      </c>
      <c r="AU658" s="147" t="s">
        <v>87</v>
      </c>
      <c r="AY658" s="17" t="s">
        <v>143</v>
      </c>
      <c r="BE658" s="148">
        <f>IF(N658="základní",J658,0)</f>
        <v>0</v>
      </c>
      <c r="BF658" s="148">
        <f>IF(N658="snížená",J658,0)</f>
        <v>0</v>
      </c>
      <c r="BG658" s="148">
        <f>IF(N658="zákl. přenesená",J658,0)</f>
        <v>0</v>
      </c>
      <c r="BH658" s="148">
        <f>IF(N658="sníž. přenesená",J658,0)</f>
        <v>0</v>
      </c>
      <c r="BI658" s="148">
        <f>IF(N658="nulová",J658,0)</f>
        <v>0</v>
      </c>
      <c r="BJ658" s="17" t="s">
        <v>85</v>
      </c>
      <c r="BK658" s="148">
        <f>ROUND(I658*H658,2)</f>
        <v>0</v>
      </c>
      <c r="BL658" s="17" t="s">
        <v>323</v>
      </c>
      <c r="BM658" s="147" t="s">
        <v>1130</v>
      </c>
    </row>
    <row r="659" spans="2:65" s="12" customFormat="1" ht="11.25">
      <c r="B659" s="149"/>
      <c r="D659" s="150" t="s">
        <v>156</v>
      </c>
      <c r="E659" s="151" t="s">
        <v>1</v>
      </c>
      <c r="F659" s="152" t="s">
        <v>1131</v>
      </c>
      <c r="H659" s="151" t="s">
        <v>1</v>
      </c>
      <c r="I659" s="153"/>
      <c r="L659" s="149"/>
      <c r="M659" s="154"/>
      <c r="T659" s="155"/>
      <c r="AT659" s="151" t="s">
        <v>156</v>
      </c>
      <c r="AU659" s="151" t="s">
        <v>87</v>
      </c>
      <c r="AV659" s="12" t="s">
        <v>85</v>
      </c>
      <c r="AW659" s="12" t="s">
        <v>33</v>
      </c>
      <c r="AX659" s="12" t="s">
        <v>77</v>
      </c>
      <c r="AY659" s="151" t="s">
        <v>143</v>
      </c>
    </row>
    <row r="660" spans="2:65" s="13" customFormat="1" ht="11.25">
      <c r="B660" s="156"/>
      <c r="D660" s="150" t="s">
        <v>156</v>
      </c>
      <c r="E660" s="157" t="s">
        <v>1</v>
      </c>
      <c r="F660" s="158" t="s">
        <v>1132</v>
      </c>
      <c r="H660" s="159">
        <v>60</v>
      </c>
      <c r="I660" s="160"/>
      <c r="L660" s="156"/>
      <c r="M660" s="161"/>
      <c r="T660" s="162"/>
      <c r="AT660" s="157" t="s">
        <v>156</v>
      </c>
      <c r="AU660" s="157" t="s">
        <v>87</v>
      </c>
      <c r="AV660" s="13" t="s">
        <v>87</v>
      </c>
      <c r="AW660" s="13" t="s">
        <v>33</v>
      </c>
      <c r="AX660" s="13" t="s">
        <v>77</v>
      </c>
      <c r="AY660" s="157" t="s">
        <v>143</v>
      </c>
    </row>
    <row r="661" spans="2:65" s="14" customFormat="1" ht="11.25">
      <c r="B661" s="166"/>
      <c r="D661" s="150" t="s">
        <v>156</v>
      </c>
      <c r="E661" s="167" t="s">
        <v>1</v>
      </c>
      <c r="F661" s="168" t="s">
        <v>293</v>
      </c>
      <c r="H661" s="169">
        <v>60</v>
      </c>
      <c r="I661" s="170"/>
      <c r="L661" s="166"/>
      <c r="M661" s="171"/>
      <c r="T661" s="172"/>
      <c r="AT661" s="167" t="s">
        <v>156</v>
      </c>
      <c r="AU661" s="167" t="s">
        <v>87</v>
      </c>
      <c r="AV661" s="14" t="s">
        <v>142</v>
      </c>
      <c r="AW661" s="14" t="s">
        <v>33</v>
      </c>
      <c r="AX661" s="14" t="s">
        <v>85</v>
      </c>
      <c r="AY661" s="167" t="s">
        <v>143</v>
      </c>
    </row>
    <row r="662" spans="2:65" s="12" customFormat="1" ht="11.25">
      <c r="B662" s="149"/>
      <c r="D662" s="150" t="s">
        <v>156</v>
      </c>
      <c r="E662" s="151" t="s">
        <v>1</v>
      </c>
      <c r="F662" s="152" t="s">
        <v>1133</v>
      </c>
      <c r="H662" s="151" t="s">
        <v>1</v>
      </c>
      <c r="I662" s="153"/>
      <c r="L662" s="149"/>
      <c r="M662" s="154"/>
      <c r="T662" s="155"/>
      <c r="AT662" s="151" t="s">
        <v>156</v>
      </c>
      <c r="AU662" s="151" t="s">
        <v>87</v>
      </c>
      <c r="AV662" s="12" t="s">
        <v>85</v>
      </c>
      <c r="AW662" s="12" t="s">
        <v>33</v>
      </c>
      <c r="AX662" s="12" t="s">
        <v>77</v>
      </c>
      <c r="AY662" s="151" t="s">
        <v>143</v>
      </c>
    </row>
    <row r="663" spans="2:65" s="12" customFormat="1" ht="11.25">
      <c r="B663" s="149"/>
      <c r="D663" s="150" t="s">
        <v>156</v>
      </c>
      <c r="E663" s="151" t="s">
        <v>1</v>
      </c>
      <c r="F663" s="152" t="s">
        <v>1134</v>
      </c>
      <c r="H663" s="151" t="s">
        <v>1</v>
      </c>
      <c r="I663" s="153"/>
      <c r="L663" s="149"/>
      <c r="M663" s="154"/>
      <c r="T663" s="155"/>
      <c r="AT663" s="151" t="s">
        <v>156</v>
      </c>
      <c r="AU663" s="151" t="s">
        <v>87</v>
      </c>
      <c r="AV663" s="12" t="s">
        <v>85</v>
      </c>
      <c r="AW663" s="12" t="s">
        <v>33</v>
      </c>
      <c r="AX663" s="12" t="s">
        <v>77</v>
      </c>
      <c r="AY663" s="151" t="s">
        <v>143</v>
      </c>
    </row>
    <row r="664" spans="2:65" s="12" customFormat="1" ht="11.25">
      <c r="B664" s="149"/>
      <c r="D664" s="150" t="s">
        <v>156</v>
      </c>
      <c r="E664" s="151" t="s">
        <v>1</v>
      </c>
      <c r="F664" s="152" t="s">
        <v>1135</v>
      </c>
      <c r="H664" s="151" t="s">
        <v>1</v>
      </c>
      <c r="I664" s="153"/>
      <c r="L664" s="149"/>
      <c r="M664" s="190"/>
      <c r="N664" s="191"/>
      <c r="O664" s="191"/>
      <c r="P664" s="191"/>
      <c r="Q664" s="191"/>
      <c r="R664" s="191"/>
      <c r="S664" s="191"/>
      <c r="T664" s="192"/>
      <c r="AT664" s="151" t="s">
        <v>156</v>
      </c>
      <c r="AU664" s="151" t="s">
        <v>87</v>
      </c>
      <c r="AV664" s="12" t="s">
        <v>85</v>
      </c>
      <c r="AW664" s="12" t="s">
        <v>33</v>
      </c>
      <c r="AX664" s="12" t="s">
        <v>77</v>
      </c>
      <c r="AY664" s="151" t="s">
        <v>143</v>
      </c>
    </row>
    <row r="665" spans="2:65" s="1" customFormat="1" ht="6.95" customHeight="1">
      <c r="B665" s="44"/>
      <c r="C665" s="45"/>
      <c r="D665" s="45"/>
      <c r="E665" s="45"/>
      <c r="F665" s="45"/>
      <c r="G665" s="45"/>
      <c r="H665" s="45"/>
      <c r="I665" s="45"/>
      <c r="J665" s="45"/>
      <c r="K665" s="45"/>
      <c r="L665" s="32"/>
    </row>
  </sheetData>
  <sheetProtection algorithmName="SHA-512" hashValue="jzX/2kNMO57gYyjbMw0D/zAgLbaZo/il7LI0Z7ZO9y36mypApUQgxd0WIEgJlPYCgfo9YcG4Rtv501xCc2+ZCg==" saltValue="9wwaBY8ba+pxPrP1+TSTOJGZgIXxNqfWfgdTWgE/q/inzqsM1C9ex1YV2m3Yq3uFG1sbYhR6ZXbRx8E48f5suw==" spinCount="100000" sheet="1" objects="1" scenarios="1" formatColumns="0" formatRows="0" autoFilter="0"/>
  <autoFilter ref="C124:K664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7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94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s="1" customFormat="1" ht="12" customHeight="1">
      <c r="B8" s="32"/>
      <c r="D8" s="27" t="s">
        <v>113</v>
      </c>
      <c r="L8" s="32"/>
    </row>
    <row r="9" spans="2:46" s="1" customFormat="1" ht="16.5" customHeight="1">
      <c r="B9" s="32"/>
      <c r="E9" s="198" t="s">
        <v>1136</v>
      </c>
      <c r="F9" s="242"/>
      <c r="G9" s="242"/>
      <c r="H9" s="242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95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24. 3. 2025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24"/>
      <c r="G18" s="224"/>
      <c r="H18" s="22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94"/>
      <c r="E27" s="229" t="s">
        <v>1</v>
      </c>
      <c r="F27" s="229"/>
      <c r="G27" s="229"/>
      <c r="H27" s="229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ROUND(J122,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ROUND((SUM(BE122:BE276)),  2)</f>
        <v>0</v>
      </c>
      <c r="I33" s="96">
        <v>0.21</v>
      </c>
      <c r="J33" s="86">
        <f>ROUND(((SUM(BE122:BE276))*I33),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ROUND((SUM(BF122:BF276)),  2)</f>
        <v>0</v>
      </c>
      <c r="I34" s="96">
        <v>0.15</v>
      </c>
      <c r="J34" s="86">
        <f>ROUND(((SUM(BF122:BF276))*I34),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ROUND((SUM(BG122:BG276)),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ROUND((SUM(BH122:BH276)),  2)</f>
        <v>0</v>
      </c>
      <c r="I36" s="96">
        <v>0.15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ROUND((SUM(BI122:BI276)),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115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47" s="1" customFormat="1" ht="12" customHeight="1">
      <c r="B86" s="32"/>
      <c r="C86" s="27" t="s">
        <v>113</v>
      </c>
      <c r="L86" s="32"/>
    </row>
    <row r="87" spans="2:47" s="1" customFormat="1" ht="16.5" customHeight="1">
      <c r="B87" s="32"/>
      <c r="E87" s="198" t="str">
        <f>E9</f>
        <v>301 - Vodovod</v>
      </c>
      <c r="F87" s="242"/>
      <c r="G87" s="242"/>
      <c r="H87" s="24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24. 3. 2025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116</v>
      </c>
      <c r="D94" s="97"/>
      <c r="E94" s="97"/>
      <c r="F94" s="97"/>
      <c r="G94" s="97"/>
      <c r="H94" s="97"/>
      <c r="I94" s="97"/>
      <c r="J94" s="106" t="s">
        <v>117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118</v>
      </c>
      <c r="J96" s="66">
        <f>J122</f>
        <v>0</v>
      </c>
      <c r="L96" s="32"/>
      <c r="AU96" s="17" t="s">
        <v>119</v>
      </c>
    </row>
    <row r="97" spans="2:12" s="8" customFormat="1" ht="24.95" customHeight="1">
      <c r="B97" s="108"/>
      <c r="D97" s="109" t="s">
        <v>244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2:12" s="9" customFormat="1" ht="19.899999999999999" customHeight="1">
      <c r="B98" s="112"/>
      <c r="D98" s="113" t="s">
        <v>245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2:12" s="9" customFormat="1" ht="19.899999999999999" customHeight="1">
      <c r="B99" s="112"/>
      <c r="D99" s="113" t="s">
        <v>247</v>
      </c>
      <c r="E99" s="114"/>
      <c r="F99" s="114"/>
      <c r="G99" s="114"/>
      <c r="H99" s="114"/>
      <c r="I99" s="114"/>
      <c r="J99" s="115">
        <f>J169</f>
        <v>0</v>
      </c>
      <c r="L99" s="112"/>
    </row>
    <row r="100" spans="2:12" s="9" customFormat="1" ht="19.899999999999999" customHeight="1">
      <c r="B100" s="112"/>
      <c r="D100" s="113" t="s">
        <v>249</v>
      </c>
      <c r="E100" s="114"/>
      <c r="F100" s="114"/>
      <c r="G100" s="114"/>
      <c r="H100" s="114"/>
      <c r="I100" s="114"/>
      <c r="J100" s="115">
        <f>J183</f>
        <v>0</v>
      </c>
      <c r="L100" s="112"/>
    </row>
    <row r="101" spans="2:12" s="9" customFormat="1" ht="19.899999999999999" customHeight="1">
      <c r="B101" s="112"/>
      <c r="D101" s="113" t="s">
        <v>251</v>
      </c>
      <c r="E101" s="114"/>
      <c r="F101" s="114"/>
      <c r="G101" s="114"/>
      <c r="H101" s="114"/>
      <c r="I101" s="114"/>
      <c r="J101" s="115">
        <f>J268</f>
        <v>0</v>
      </c>
      <c r="L101" s="112"/>
    </row>
    <row r="102" spans="2:12" s="9" customFormat="1" ht="19.899999999999999" customHeight="1">
      <c r="B102" s="112"/>
      <c r="D102" s="113" t="s">
        <v>252</v>
      </c>
      <c r="E102" s="114"/>
      <c r="F102" s="114"/>
      <c r="G102" s="114"/>
      <c r="H102" s="114"/>
      <c r="I102" s="114"/>
      <c r="J102" s="115">
        <f>J275</f>
        <v>0</v>
      </c>
      <c r="L102" s="112"/>
    </row>
    <row r="103" spans="2:12" s="1" customFormat="1" ht="21.75" customHeight="1">
      <c r="B103" s="32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4.95" customHeight="1">
      <c r="B109" s="32"/>
      <c r="C109" s="21" t="s">
        <v>127</v>
      </c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40" t="str">
        <f>E7</f>
        <v>Stavební úpravy MK ul. Nádražní v Třeboni</v>
      </c>
      <c r="F112" s="241"/>
      <c r="G112" s="241"/>
      <c r="H112" s="241"/>
      <c r="L112" s="32"/>
    </row>
    <row r="113" spans="2:65" s="1" customFormat="1" ht="12" customHeight="1">
      <c r="B113" s="32"/>
      <c r="C113" s="27" t="s">
        <v>113</v>
      </c>
      <c r="L113" s="32"/>
    </row>
    <row r="114" spans="2:65" s="1" customFormat="1" ht="16.5" customHeight="1">
      <c r="B114" s="32"/>
      <c r="E114" s="198" t="str">
        <f>E9</f>
        <v>301 - Vodovod</v>
      </c>
      <c r="F114" s="242"/>
      <c r="G114" s="242"/>
      <c r="H114" s="24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>Třeboň</v>
      </c>
      <c r="I116" s="27" t="s">
        <v>22</v>
      </c>
      <c r="J116" s="52" t="str">
        <f>IF(J12="","",J12)</f>
        <v>24. 3. 2025</v>
      </c>
      <c r="L116" s="32"/>
    </row>
    <row r="117" spans="2:65" s="1" customFormat="1" ht="6.95" customHeight="1">
      <c r="B117" s="32"/>
      <c r="L117" s="32"/>
    </row>
    <row r="118" spans="2:65" s="1" customFormat="1" ht="15.2" customHeight="1">
      <c r="B118" s="32"/>
      <c r="C118" s="27" t="s">
        <v>24</v>
      </c>
      <c r="F118" s="25" t="str">
        <f>E15</f>
        <v>Město Třeboň</v>
      </c>
      <c r="I118" s="27" t="s">
        <v>30</v>
      </c>
      <c r="J118" s="30" t="str">
        <f>E21</f>
        <v>WAY project s.r.o.</v>
      </c>
      <c r="L118" s="32"/>
    </row>
    <row r="119" spans="2:65" s="1" customFormat="1" ht="15.2" customHeight="1">
      <c r="B119" s="32"/>
      <c r="C119" s="27" t="s">
        <v>28</v>
      </c>
      <c r="F119" s="25" t="str">
        <f>IF(E18="","",E18)</f>
        <v>Vyplň údaj</v>
      </c>
      <c r="I119" s="27" t="s">
        <v>34</v>
      </c>
      <c r="J119" s="30" t="str">
        <f>E24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6"/>
      <c r="C121" s="117" t="s">
        <v>128</v>
      </c>
      <c r="D121" s="118" t="s">
        <v>62</v>
      </c>
      <c r="E121" s="118" t="s">
        <v>58</v>
      </c>
      <c r="F121" s="118" t="s">
        <v>59</v>
      </c>
      <c r="G121" s="118" t="s">
        <v>129</v>
      </c>
      <c r="H121" s="118" t="s">
        <v>130</v>
      </c>
      <c r="I121" s="118" t="s">
        <v>131</v>
      </c>
      <c r="J121" s="118" t="s">
        <v>117</v>
      </c>
      <c r="K121" s="119" t="s">
        <v>132</v>
      </c>
      <c r="L121" s="116"/>
      <c r="M121" s="59" t="s">
        <v>1</v>
      </c>
      <c r="N121" s="60" t="s">
        <v>41</v>
      </c>
      <c r="O121" s="60" t="s">
        <v>133</v>
      </c>
      <c r="P121" s="60" t="s">
        <v>134</v>
      </c>
      <c r="Q121" s="60" t="s">
        <v>135</v>
      </c>
      <c r="R121" s="60" t="s">
        <v>136</v>
      </c>
      <c r="S121" s="60" t="s">
        <v>137</v>
      </c>
      <c r="T121" s="61" t="s">
        <v>138</v>
      </c>
    </row>
    <row r="122" spans="2:65" s="1" customFormat="1" ht="22.9" customHeight="1">
      <c r="B122" s="32"/>
      <c r="C122" s="64" t="s">
        <v>139</v>
      </c>
      <c r="J122" s="120">
        <f>BK122</f>
        <v>0</v>
      </c>
      <c r="L122" s="32"/>
      <c r="M122" s="62"/>
      <c r="N122" s="53"/>
      <c r="O122" s="53"/>
      <c r="P122" s="121">
        <f>P123</f>
        <v>0</v>
      </c>
      <c r="Q122" s="53"/>
      <c r="R122" s="121">
        <f>R123</f>
        <v>45.998985390000001</v>
      </c>
      <c r="S122" s="53"/>
      <c r="T122" s="122">
        <f>T123</f>
        <v>3.1524399999999999</v>
      </c>
      <c r="AT122" s="17" t="s">
        <v>76</v>
      </c>
      <c r="AU122" s="17" t="s">
        <v>119</v>
      </c>
      <c r="BK122" s="123">
        <f>BK123</f>
        <v>0</v>
      </c>
    </row>
    <row r="123" spans="2:65" s="11" customFormat="1" ht="25.9" customHeight="1">
      <c r="B123" s="124"/>
      <c r="D123" s="125" t="s">
        <v>76</v>
      </c>
      <c r="E123" s="126" t="s">
        <v>253</v>
      </c>
      <c r="F123" s="126" t="s">
        <v>254</v>
      </c>
      <c r="I123" s="127"/>
      <c r="J123" s="128">
        <f>BK123</f>
        <v>0</v>
      </c>
      <c r="L123" s="124"/>
      <c r="M123" s="129"/>
      <c r="P123" s="130">
        <f>P124+P169+P183+P268+P275</f>
        <v>0</v>
      </c>
      <c r="R123" s="130">
        <f>R124+R169+R183+R268+R275</f>
        <v>45.998985390000001</v>
      </c>
      <c r="T123" s="131">
        <f>T124+T169+T183+T268+T275</f>
        <v>3.1524399999999999</v>
      </c>
      <c r="AR123" s="125" t="s">
        <v>85</v>
      </c>
      <c r="AT123" s="132" t="s">
        <v>76</v>
      </c>
      <c r="AU123" s="132" t="s">
        <v>77</v>
      </c>
      <c r="AY123" s="125" t="s">
        <v>143</v>
      </c>
      <c r="BK123" s="133">
        <f>BK124+BK169+BK183+BK268+BK275</f>
        <v>0</v>
      </c>
    </row>
    <row r="124" spans="2:65" s="11" customFormat="1" ht="22.9" customHeight="1">
      <c r="B124" s="124"/>
      <c r="D124" s="125" t="s">
        <v>76</v>
      </c>
      <c r="E124" s="134" t="s">
        <v>85</v>
      </c>
      <c r="F124" s="134" t="s">
        <v>255</v>
      </c>
      <c r="I124" s="127"/>
      <c r="J124" s="135">
        <f>BK124</f>
        <v>0</v>
      </c>
      <c r="L124" s="124"/>
      <c r="M124" s="129"/>
      <c r="P124" s="130">
        <f>SUM(P125:P168)</f>
        <v>0</v>
      </c>
      <c r="R124" s="130">
        <f>SUM(R125:R168)</f>
        <v>45.1382908</v>
      </c>
      <c r="T124" s="131">
        <f>SUM(T125:T168)</f>
        <v>0</v>
      </c>
      <c r="AR124" s="125" t="s">
        <v>85</v>
      </c>
      <c r="AT124" s="132" t="s">
        <v>76</v>
      </c>
      <c r="AU124" s="132" t="s">
        <v>85</v>
      </c>
      <c r="AY124" s="125" t="s">
        <v>143</v>
      </c>
      <c r="BK124" s="133">
        <f>SUM(BK125:BK168)</f>
        <v>0</v>
      </c>
    </row>
    <row r="125" spans="2:65" s="1" customFormat="1" ht="21.75" customHeight="1">
      <c r="B125" s="32"/>
      <c r="C125" s="136" t="s">
        <v>85</v>
      </c>
      <c r="D125" s="136" t="s">
        <v>149</v>
      </c>
      <c r="E125" s="137" t="s">
        <v>1137</v>
      </c>
      <c r="F125" s="138" t="s">
        <v>1138</v>
      </c>
      <c r="G125" s="139" t="s">
        <v>1139</v>
      </c>
      <c r="H125" s="140">
        <v>80</v>
      </c>
      <c r="I125" s="141"/>
      <c r="J125" s="142">
        <f>ROUND(I125*H125,2)</f>
        <v>0</v>
      </c>
      <c r="K125" s="138" t="s">
        <v>153</v>
      </c>
      <c r="L125" s="32"/>
      <c r="M125" s="143" t="s">
        <v>1</v>
      </c>
      <c r="N125" s="144" t="s">
        <v>42</v>
      </c>
      <c r="P125" s="145">
        <f>O125*H125</f>
        <v>0</v>
      </c>
      <c r="Q125" s="145">
        <v>4.0000000000000003E-5</v>
      </c>
      <c r="R125" s="145">
        <f>Q125*H125</f>
        <v>3.2000000000000002E-3</v>
      </c>
      <c r="S125" s="145">
        <v>0</v>
      </c>
      <c r="T125" s="146">
        <f>S125*H125</f>
        <v>0</v>
      </c>
      <c r="AR125" s="147" t="s">
        <v>142</v>
      </c>
      <c r="AT125" s="147" t="s">
        <v>149</v>
      </c>
      <c r="AU125" s="147" t="s">
        <v>87</v>
      </c>
      <c r="AY125" s="17" t="s">
        <v>143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7" t="s">
        <v>85</v>
      </c>
      <c r="BK125" s="148">
        <f>ROUND(I125*H125,2)</f>
        <v>0</v>
      </c>
      <c r="BL125" s="17" t="s">
        <v>142</v>
      </c>
      <c r="BM125" s="147" t="s">
        <v>1140</v>
      </c>
    </row>
    <row r="126" spans="2:65" s="12" customFormat="1" ht="11.25">
      <c r="B126" s="149"/>
      <c r="D126" s="150" t="s">
        <v>156</v>
      </c>
      <c r="E126" s="151" t="s">
        <v>1</v>
      </c>
      <c r="F126" s="152" t="s">
        <v>1141</v>
      </c>
      <c r="H126" s="151" t="s">
        <v>1</v>
      </c>
      <c r="I126" s="153"/>
      <c r="L126" s="149"/>
      <c r="M126" s="154"/>
      <c r="T126" s="155"/>
      <c r="AT126" s="151" t="s">
        <v>156</v>
      </c>
      <c r="AU126" s="151" t="s">
        <v>87</v>
      </c>
      <c r="AV126" s="12" t="s">
        <v>85</v>
      </c>
      <c r="AW126" s="12" t="s">
        <v>33</v>
      </c>
      <c r="AX126" s="12" t="s">
        <v>77</v>
      </c>
      <c r="AY126" s="151" t="s">
        <v>143</v>
      </c>
    </row>
    <row r="127" spans="2:65" s="13" customFormat="1" ht="11.25">
      <c r="B127" s="156"/>
      <c r="D127" s="150" t="s">
        <v>156</v>
      </c>
      <c r="E127" s="157" t="s">
        <v>1</v>
      </c>
      <c r="F127" s="158" t="s">
        <v>1142</v>
      </c>
      <c r="H127" s="159">
        <v>80</v>
      </c>
      <c r="I127" s="160"/>
      <c r="L127" s="156"/>
      <c r="M127" s="161"/>
      <c r="T127" s="162"/>
      <c r="AT127" s="157" t="s">
        <v>156</v>
      </c>
      <c r="AU127" s="157" t="s">
        <v>87</v>
      </c>
      <c r="AV127" s="13" t="s">
        <v>87</v>
      </c>
      <c r="AW127" s="13" t="s">
        <v>33</v>
      </c>
      <c r="AX127" s="13" t="s">
        <v>85</v>
      </c>
      <c r="AY127" s="157" t="s">
        <v>143</v>
      </c>
    </row>
    <row r="128" spans="2:65" s="1" customFormat="1" ht="24.2" customHeight="1">
      <c r="B128" s="32"/>
      <c r="C128" s="136" t="s">
        <v>87</v>
      </c>
      <c r="D128" s="136" t="s">
        <v>149</v>
      </c>
      <c r="E128" s="137" t="s">
        <v>1143</v>
      </c>
      <c r="F128" s="138" t="s">
        <v>1144</v>
      </c>
      <c r="G128" s="139" t="s">
        <v>331</v>
      </c>
      <c r="H128" s="140">
        <v>100.35</v>
      </c>
      <c r="I128" s="141"/>
      <c r="J128" s="142">
        <f>ROUND(I128*H128,2)</f>
        <v>0</v>
      </c>
      <c r="K128" s="138" t="s">
        <v>153</v>
      </c>
      <c r="L128" s="32"/>
      <c r="M128" s="143" t="s">
        <v>1</v>
      </c>
      <c r="N128" s="144" t="s">
        <v>42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142</v>
      </c>
      <c r="AT128" s="147" t="s">
        <v>149</v>
      </c>
      <c r="AU128" s="147" t="s">
        <v>87</v>
      </c>
      <c r="AY128" s="17" t="s">
        <v>143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85</v>
      </c>
      <c r="BK128" s="148">
        <f>ROUND(I128*H128,2)</f>
        <v>0</v>
      </c>
      <c r="BL128" s="17" t="s">
        <v>142</v>
      </c>
      <c r="BM128" s="147" t="s">
        <v>1145</v>
      </c>
    </row>
    <row r="129" spans="2:65" s="13" customFormat="1" ht="11.25">
      <c r="B129" s="156"/>
      <c r="D129" s="150" t="s">
        <v>156</v>
      </c>
      <c r="E129" s="157" t="s">
        <v>1</v>
      </c>
      <c r="F129" s="158" t="s">
        <v>1146</v>
      </c>
      <c r="H129" s="159">
        <v>100.35</v>
      </c>
      <c r="I129" s="160"/>
      <c r="L129" s="156"/>
      <c r="M129" s="161"/>
      <c r="T129" s="162"/>
      <c r="AT129" s="157" t="s">
        <v>156</v>
      </c>
      <c r="AU129" s="157" t="s">
        <v>87</v>
      </c>
      <c r="AV129" s="13" t="s">
        <v>87</v>
      </c>
      <c r="AW129" s="13" t="s">
        <v>33</v>
      </c>
      <c r="AX129" s="13" t="s">
        <v>85</v>
      </c>
      <c r="AY129" s="157" t="s">
        <v>143</v>
      </c>
    </row>
    <row r="130" spans="2:65" s="12" customFormat="1" ht="11.25">
      <c r="B130" s="149"/>
      <c r="D130" s="150" t="s">
        <v>156</v>
      </c>
      <c r="E130" s="151" t="s">
        <v>1</v>
      </c>
      <c r="F130" s="152" t="s">
        <v>1147</v>
      </c>
      <c r="H130" s="151" t="s">
        <v>1</v>
      </c>
      <c r="I130" s="153"/>
      <c r="L130" s="149"/>
      <c r="M130" s="154"/>
      <c r="T130" s="155"/>
      <c r="AT130" s="151" t="s">
        <v>156</v>
      </c>
      <c r="AU130" s="151" t="s">
        <v>87</v>
      </c>
      <c r="AV130" s="12" t="s">
        <v>85</v>
      </c>
      <c r="AW130" s="12" t="s">
        <v>33</v>
      </c>
      <c r="AX130" s="12" t="s">
        <v>77</v>
      </c>
      <c r="AY130" s="151" t="s">
        <v>143</v>
      </c>
    </row>
    <row r="131" spans="2:65" s="12" customFormat="1" ht="11.25">
      <c r="B131" s="149"/>
      <c r="D131" s="150" t="s">
        <v>156</v>
      </c>
      <c r="E131" s="151" t="s">
        <v>1</v>
      </c>
      <c r="F131" s="152" t="s">
        <v>1148</v>
      </c>
      <c r="H131" s="151" t="s">
        <v>1</v>
      </c>
      <c r="I131" s="153"/>
      <c r="L131" s="149"/>
      <c r="M131" s="154"/>
      <c r="T131" s="155"/>
      <c r="AT131" s="151" t="s">
        <v>156</v>
      </c>
      <c r="AU131" s="151" t="s">
        <v>87</v>
      </c>
      <c r="AV131" s="12" t="s">
        <v>85</v>
      </c>
      <c r="AW131" s="12" t="s">
        <v>33</v>
      </c>
      <c r="AX131" s="12" t="s">
        <v>77</v>
      </c>
      <c r="AY131" s="151" t="s">
        <v>143</v>
      </c>
    </row>
    <row r="132" spans="2:65" s="1" customFormat="1" ht="24.2" customHeight="1">
      <c r="B132" s="32"/>
      <c r="C132" s="136" t="s">
        <v>164</v>
      </c>
      <c r="D132" s="136" t="s">
        <v>149</v>
      </c>
      <c r="E132" s="137" t="s">
        <v>1149</v>
      </c>
      <c r="F132" s="138" t="s">
        <v>1150</v>
      </c>
      <c r="G132" s="139" t="s">
        <v>331</v>
      </c>
      <c r="H132" s="140">
        <v>25.088000000000001</v>
      </c>
      <c r="I132" s="141"/>
      <c r="J132" s="142">
        <f>ROUND(I132*H132,2)</f>
        <v>0</v>
      </c>
      <c r="K132" s="138" t="s">
        <v>153</v>
      </c>
      <c r="L132" s="32"/>
      <c r="M132" s="143" t="s">
        <v>1</v>
      </c>
      <c r="N132" s="144" t="s">
        <v>42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142</v>
      </c>
      <c r="AT132" s="147" t="s">
        <v>149</v>
      </c>
      <c r="AU132" s="147" t="s">
        <v>87</v>
      </c>
      <c r="AY132" s="17" t="s">
        <v>143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85</v>
      </c>
      <c r="BK132" s="148">
        <f>ROUND(I132*H132,2)</f>
        <v>0</v>
      </c>
      <c r="BL132" s="17" t="s">
        <v>142</v>
      </c>
      <c r="BM132" s="147" t="s">
        <v>1151</v>
      </c>
    </row>
    <row r="133" spans="2:65" s="12" customFormat="1" ht="11.25">
      <c r="B133" s="149"/>
      <c r="D133" s="150" t="s">
        <v>156</v>
      </c>
      <c r="E133" s="151" t="s">
        <v>1</v>
      </c>
      <c r="F133" s="152" t="s">
        <v>1152</v>
      </c>
      <c r="H133" s="151" t="s">
        <v>1</v>
      </c>
      <c r="I133" s="153"/>
      <c r="L133" s="149"/>
      <c r="M133" s="154"/>
      <c r="T133" s="155"/>
      <c r="AT133" s="151" t="s">
        <v>156</v>
      </c>
      <c r="AU133" s="151" t="s">
        <v>87</v>
      </c>
      <c r="AV133" s="12" t="s">
        <v>85</v>
      </c>
      <c r="AW133" s="12" t="s">
        <v>33</v>
      </c>
      <c r="AX133" s="12" t="s">
        <v>77</v>
      </c>
      <c r="AY133" s="151" t="s">
        <v>143</v>
      </c>
    </row>
    <row r="134" spans="2:65" s="13" customFormat="1" ht="11.25">
      <c r="B134" s="156"/>
      <c r="D134" s="150" t="s">
        <v>156</v>
      </c>
      <c r="E134" s="157" t="s">
        <v>1</v>
      </c>
      <c r="F134" s="158" t="s">
        <v>1153</v>
      </c>
      <c r="H134" s="159">
        <v>25.088000000000001</v>
      </c>
      <c r="I134" s="160"/>
      <c r="L134" s="156"/>
      <c r="M134" s="161"/>
      <c r="T134" s="162"/>
      <c r="AT134" s="157" t="s">
        <v>156</v>
      </c>
      <c r="AU134" s="157" t="s">
        <v>87</v>
      </c>
      <c r="AV134" s="13" t="s">
        <v>87</v>
      </c>
      <c r="AW134" s="13" t="s">
        <v>33</v>
      </c>
      <c r="AX134" s="13" t="s">
        <v>85</v>
      </c>
      <c r="AY134" s="157" t="s">
        <v>143</v>
      </c>
    </row>
    <row r="135" spans="2:65" s="1" customFormat="1" ht="21.75" customHeight="1">
      <c r="B135" s="32"/>
      <c r="C135" s="136" t="s">
        <v>142</v>
      </c>
      <c r="D135" s="136" t="s">
        <v>149</v>
      </c>
      <c r="E135" s="137" t="s">
        <v>362</v>
      </c>
      <c r="F135" s="138" t="s">
        <v>363</v>
      </c>
      <c r="G135" s="139" t="s">
        <v>258</v>
      </c>
      <c r="H135" s="140">
        <v>186.52</v>
      </c>
      <c r="I135" s="141"/>
      <c r="J135" s="142">
        <f>ROUND(I135*H135,2)</f>
        <v>0</v>
      </c>
      <c r="K135" s="138" t="s">
        <v>153</v>
      </c>
      <c r="L135" s="32"/>
      <c r="M135" s="143" t="s">
        <v>1</v>
      </c>
      <c r="N135" s="144" t="s">
        <v>42</v>
      </c>
      <c r="P135" s="145">
        <f>O135*H135</f>
        <v>0</v>
      </c>
      <c r="Q135" s="145">
        <v>8.4000000000000003E-4</v>
      </c>
      <c r="R135" s="145">
        <f>Q135*H135</f>
        <v>0.1566768</v>
      </c>
      <c r="S135" s="145">
        <v>0</v>
      </c>
      <c r="T135" s="146">
        <f>S135*H135</f>
        <v>0</v>
      </c>
      <c r="AR135" s="147" t="s">
        <v>142</v>
      </c>
      <c r="AT135" s="147" t="s">
        <v>149</v>
      </c>
      <c r="AU135" s="147" t="s">
        <v>87</v>
      </c>
      <c r="AY135" s="17" t="s">
        <v>143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85</v>
      </c>
      <c r="BK135" s="148">
        <f>ROUND(I135*H135,2)</f>
        <v>0</v>
      </c>
      <c r="BL135" s="17" t="s">
        <v>142</v>
      </c>
      <c r="BM135" s="147" t="s">
        <v>1154</v>
      </c>
    </row>
    <row r="136" spans="2:65" s="13" customFormat="1" ht="11.25">
      <c r="B136" s="156"/>
      <c r="D136" s="150" t="s">
        <v>156</v>
      </c>
      <c r="E136" s="157" t="s">
        <v>1</v>
      </c>
      <c r="F136" s="158" t="s">
        <v>1155</v>
      </c>
      <c r="H136" s="159">
        <v>186.52</v>
      </c>
      <c r="I136" s="160"/>
      <c r="L136" s="156"/>
      <c r="M136" s="161"/>
      <c r="T136" s="162"/>
      <c r="AT136" s="157" t="s">
        <v>156</v>
      </c>
      <c r="AU136" s="157" t="s">
        <v>87</v>
      </c>
      <c r="AV136" s="13" t="s">
        <v>87</v>
      </c>
      <c r="AW136" s="13" t="s">
        <v>33</v>
      </c>
      <c r="AX136" s="13" t="s">
        <v>85</v>
      </c>
      <c r="AY136" s="157" t="s">
        <v>143</v>
      </c>
    </row>
    <row r="137" spans="2:65" s="1" customFormat="1" ht="24.2" customHeight="1">
      <c r="B137" s="32"/>
      <c r="C137" s="136" t="s">
        <v>146</v>
      </c>
      <c r="D137" s="136" t="s">
        <v>149</v>
      </c>
      <c r="E137" s="137" t="s">
        <v>1156</v>
      </c>
      <c r="F137" s="138" t="s">
        <v>1157</v>
      </c>
      <c r="G137" s="139" t="s">
        <v>258</v>
      </c>
      <c r="H137" s="140">
        <v>82.84</v>
      </c>
      <c r="I137" s="141"/>
      <c r="J137" s="142">
        <f>ROUND(I137*H137,2)</f>
        <v>0</v>
      </c>
      <c r="K137" s="138" t="s">
        <v>153</v>
      </c>
      <c r="L137" s="32"/>
      <c r="M137" s="143" t="s">
        <v>1</v>
      </c>
      <c r="N137" s="144" t="s">
        <v>42</v>
      </c>
      <c r="P137" s="145">
        <f>O137*H137</f>
        <v>0</v>
      </c>
      <c r="Q137" s="145">
        <v>8.4999999999999995E-4</v>
      </c>
      <c r="R137" s="145">
        <f>Q137*H137</f>
        <v>7.0414000000000004E-2</v>
      </c>
      <c r="S137" s="145">
        <v>0</v>
      </c>
      <c r="T137" s="146">
        <f>S137*H137</f>
        <v>0</v>
      </c>
      <c r="AR137" s="147" t="s">
        <v>142</v>
      </c>
      <c r="AT137" s="147" t="s">
        <v>149</v>
      </c>
      <c r="AU137" s="147" t="s">
        <v>87</v>
      </c>
      <c r="AY137" s="17" t="s">
        <v>143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85</v>
      </c>
      <c r="BK137" s="148">
        <f>ROUND(I137*H137,2)</f>
        <v>0</v>
      </c>
      <c r="BL137" s="17" t="s">
        <v>142</v>
      </c>
      <c r="BM137" s="147" t="s">
        <v>1158</v>
      </c>
    </row>
    <row r="138" spans="2:65" s="13" customFormat="1" ht="11.25">
      <c r="B138" s="156"/>
      <c r="D138" s="150" t="s">
        <v>156</v>
      </c>
      <c r="E138" s="157" t="s">
        <v>1</v>
      </c>
      <c r="F138" s="158" t="s">
        <v>1159</v>
      </c>
      <c r="H138" s="159">
        <v>82.84</v>
      </c>
      <c r="I138" s="160"/>
      <c r="L138" s="156"/>
      <c r="M138" s="161"/>
      <c r="T138" s="162"/>
      <c r="AT138" s="157" t="s">
        <v>156</v>
      </c>
      <c r="AU138" s="157" t="s">
        <v>87</v>
      </c>
      <c r="AV138" s="13" t="s">
        <v>87</v>
      </c>
      <c r="AW138" s="13" t="s">
        <v>33</v>
      </c>
      <c r="AX138" s="13" t="s">
        <v>85</v>
      </c>
      <c r="AY138" s="157" t="s">
        <v>143</v>
      </c>
    </row>
    <row r="139" spans="2:65" s="1" customFormat="1" ht="24.2" customHeight="1">
      <c r="B139" s="32"/>
      <c r="C139" s="136" t="s">
        <v>180</v>
      </c>
      <c r="D139" s="136" t="s">
        <v>149</v>
      </c>
      <c r="E139" s="137" t="s">
        <v>368</v>
      </c>
      <c r="F139" s="138" t="s">
        <v>369</v>
      </c>
      <c r="G139" s="139" t="s">
        <v>258</v>
      </c>
      <c r="H139" s="140">
        <v>186.52</v>
      </c>
      <c r="I139" s="141"/>
      <c r="J139" s="142">
        <f>ROUND(I139*H139,2)</f>
        <v>0</v>
      </c>
      <c r="K139" s="138" t="s">
        <v>153</v>
      </c>
      <c r="L139" s="32"/>
      <c r="M139" s="143" t="s">
        <v>1</v>
      </c>
      <c r="N139" s="144" t="s">
        <v>42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142</v>
      </c>
      <c r="AT139" s="147" t="s">
        <v>149</v>
      </c>
      <c r="AU139" s="147" t="s">
        <v>87</v>
      </c>
      <c r="AY139" s="17" t="s">
        <v>143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85</v>
      </c>
      <c r="BK139" s="148">
        <f>ROUND(I139*H139,2)</f>
        <v>0</v>
      </c>
      <c r="BL139" s="17" t="s">
        <v>142</v>
      </c>
      <c r="BM139" s="147" t="s">
        <v>1160</v>
      </c>
    </row>
    <row r="140" spans="2:65" s="13" customFormat="1" ht="11.25">
      <c r="B140" s="156"/>
      <c r="D140" s="150" t="s">
        <v>156</v>
      </c>
      <c r="E140" s="157" t="s">
        <v>1</v>
      </c>
      <c r="F140" s="158" t="s">
        <v>1161</v>
      </c>
      <c r="H140" s="159">
        <v>186.52</v>
      </c>
      <c r="I140" s="160"/>
      <c r="L140" s="156"/>
      <c r="M140" s="161"/>
      <c r="T140" s="162"/>
      <c r="AT140" s="157" t="s">
        <v>156</v>
      </c>
      <c r="AU140" s="157" t="s">
        <v>87</v>
      </c>
      <c r="AV140" s="13" t="s">
        <v>87</v>
      </c>
      <c r="AW140" s="13" t="s">
        <v>33</v>
      </c>
      <c r="AX140" s="13" t="s">
        <v>85</v>
      </c>
      <c r="AY140" s="157" t="s">
        <v>143</v>
      </c>
    </row>
    <row r="141" spans="2:65" s="1" customFormat="1" ht="24.2" customHeight="1">
      <c r="B141" s="32"/>
      <c r="C141" s="136" t="s">
        <v>187</v>
      </c>
      <c r="D141" s="136" t="s">
        <v>149</v>
      </c>
      <c r="E141" s="137" t="s">
        <v>1162</v>
      </c>
      <c r="F141" s="138" t="s">
        <v>1163</v>
      </c>
      <c r="G141" s="139" t="s">
        <v>258</v>
      </c>
      <c r="H141" s="140">
        <v>82.84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142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142</v>
      </c>
      <c r="BM141" s="147" t="s">
        <v>1164</v>
      </c>
    </row>
    <row r="142" spans="2:65" s="13" customFormat="1" ht="11.25">
      <c r="B142" s="156"/>
      <c r="D142" s="150" t="s">
        <v>156</v>
      </c>
      <c r="E142" s="157" t="s">
        <v>1</v>
      </c>
      <c r="F142" s="158" t="s">
        <v>1165</v>
      </c>
      <c r="H142" s="159">
        <v>82.84</v>
      </c>
      <c r="I142" s="160"/>
      <c r="L142" s="156"/>
      <c r="M142" s="161"/>
      <c r="T142" s="162"/>
      <c r="AT142" s="157" t="s">
        <v>156</v>
      </c>
      <c r="AU142" s="157" t="s">
        <v>87</v>
      </c>
      <c r="AV142" s="13" t="s">
        <v>87</v>
      </c>
      <c r="AW142" s="13" t="s">
        <v>33</v>
      </c>
      <c r="AX142" s="13" t="s">
        <v>85</v>
      </c>
      <c r="AY142" s="157" t="s">
        <v>143</v>
      </c>
    </row>
    <row r="143" spans="2:65" s="1" customFormat="1" ht="37.9" customHeight="1">
      <c r="B143" s="32"/>
      <c r="C143" s="136" t="s">
        <v>194</v>
      </c>
      <c r="D143" s="136" t="s">
        <v>149</v>
      </c>
      <c r="E143" s="137" t="s">
        <v>379</v>
      </c>
      <c r="F143" s="138" t="s">
        <v>380</v>
      </c>
      <c r="G143" s="139" t="s">
        <v>331</v>
      </c>
      <c r="H143" s="140">
        <v>37.223999999999997</v>
      </c>
      <c r="I143" s="141"/>
      <c r="J143" s="142">
        <f>ROUND(I143*H143,2)</f>
        <v>0</v>
      </c>
      <c r="K143" s="138" t="s">
        <v>153</v>
      </c>
      <c r="L143" s="32"/>
      <c r="M143" s="143" t="s">
        <v>1</v>
      </c>
      <c r="N143" s="144" t="s">
        <v>42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142</v>
      </c>
      <c r="AT143" s="147" t="s">
        <v>149</v>
      </c>
      <c r="AU143" s="147" t="s">
        <v>87</v>
      </c>
      <c r="AY143" s="17" t="s">
        <v>143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7" t="s">
        <v>85</v>
      </c>
      <c r="BK143" s="148">
        <f>ROUND(I143*H143,2)</f>
        <v>0</v>
      </c>
      <c r="BL143" s="17" t="s">
        <v>142</v>
      </c>
      <c r="BM143" s="147" t="s">
        <v>1166</v>
      </c>
    </row>
    <row r="144" spans="2:65" s="12" customFormat="1" ht="11.25">
      <c r="B144" s="149"/>
      <c r="D144" s="150" t="s">
        <v>156</v>
      </c>
      <c r="E144" s="151" t="s">
        <v>1</v>
      </c>
      <c r="F144" s="152" t="s">
        <v>382</v>
      </c>
      <c r="H144" s="151" t="s">
        <v>1</v>
      </c>
      <c r="I144" s="153"/>
      <c r="L144" s="149"/>
      <c r="M144" s="154"/>
      <c r="T144" s="155"/>
      <c r="AT144" s="151" t="s">
        <v>156</v>
      </c>
      <c r="AU144" s="151" t="s">
        <v>87</v>
      </c>
      <c r="AV144" s="12" t="s">
        <v>85</v>
      </c>
      <c r="AW144" s="12" t="s">
        <v>33</v>
      </c>
      <c r="AX144" s="12" t="s">
        <v>77</v>
      </c>
      <c r="AY144" s="151" t="s">
        <v>143</v>
      </c>
    </row>
    <row r="145" spans="2:65" s="12" customFormat="1" ht="11.25">
      <c r="B145" s="149"/>
      <c r="D145" s="150" t="s">
        <v>156</v>
      </c>
      <c r="E145" s="151" t="s">
        <v>1</v>
      </c>
      <c r="F145" s="152" t="s">
        <v>383</v>
      </c>
      <c r="H145" s="151" t="s">
        <v>1</v>
      </c>
      <c r="I145" s="153"/>
      <c r="L145" s="149"/>
      <c r="M145" s="154"/>
      <c r="T145" s="155"/>
      <c r="AT145" s="151" t="s">
        <v>156</v>
      </c>
      <c r="AU145" s="151" t="s">
        <v>87</v>
      </c>
      <c r="AV145" s="12" t="s">
        <v>85</v>
      </c>
      <c r="AW145" s="12" t="s">
        <v>33</v>
      </c>
      <c r="AX145" s="12" t="s">
        <v>77</v>
      </c>
      <c r="AY145" s="151" t="s">
        <v>143</v>
      </c>
    </row>
    <row r="146" spans="2:65" s="13" customFormat="1" ht="11.25">
      <c r="B146" s="156"/>
      <c r="D146" s="150" t="s">
        <v>156</v>
      </c>
      <c r="E146" s="157" t="s">
        <v>1</v>
      </c>
      <c r="F146" s="158" t="s">
        <v>1167</v>
      </c>
      <c r="H146" s="159">
        <v>100.35</v>
      </c>
      <c r="I146" s="160"/>
      <c r="L146" s="156"/>
      <c r="M146" s="161"/>
      <c r="T146" s="162"/>
      <c r="AT146" s="157" t="s">
        <v>156</v>
      </c>
      <c r="AU146" s="157" t="s">
        <v>87</v>
      </c>
      <c r="AV146" s="13" t="s">
        <v>87</v>
      </c>
      <c r="AW146" s="13" t="s">
        <v>33</v>
      </c>
      <c r="AX146" s="13" t="s">
        <v>77</v>
      </c>
      <c r="AY146" s="157" t="s">
        <v>143</v>
      </c>
    </row>
    <row r="147" spans="2:65" s="13" customFormat="1" ht="11.25">
      <c r="B147" s="156"/>
      <c r="D147" s="150" t="s">
        <v>156</v>
      </c>
      <c r="E147" s="157" t="s">
        <v>1</v>
      </c>
      <c r="F147" s="158" t="s">
        <v>1168</v>
      </c>
      <c r="H147" s="159">
        <v>-63.125999999999998</v>
      </c>
      <c r="I147" s="160"/>
      <c r="L147" s="156"/>
      <c r="M147" s="161"/>
      <c r="T147" s="162"/>
      <c r="AT147" s="157" t="s">
        <v>156</v>
      </c>
      <c r="AU147" s="157" t="s">
        <v>87</v>
      </c>
      <c r="AV147" s="13" t="s">
        <v>87</v>
      </c>
      <c r="AW147" s="13" t="s">
        <v>33</v>
      </c>
      <c r="AX147" s="13" t="s">
        <v>77</v>
      </c>
      <c r="AY147" s="157" t="s">
        <v>143</v>
      </c>
    </row>
    <row r="148" spans="2:65" s="14" customFormat="1" ht="11.25">
      <c r="B148" s="166"/>
      <c r="D148" s="150" t="s">
        <v>156</v>
      </c>
      <c r="E148" s="167" t="s">
        <v>1</v>
      </c>
      <c r="F148" s="168" t="s">
        <v>293</v>
      </c>
      <c r="H148" s="169">
        <v>37.223999999999997</v>
      </c>
      <c r="I148" s="170"/>
      <c r="L148" s="166"/>
      <c r="M148" s="171"/>
      <c r="T148" s="172"/>
      <c r="AT148" s="167" t="s">
        <v>156</v>
      </c>
      <c r="AU148" s="167" t="s">
        <v>87</v>
      </c>
      <c r="AV148" s="14" t="s">
        <v>142</v>
      </c>
      <c r="AW148" s="14" t="s">
        <v>33</v>
      </c>
      <c r="AX148" s="14" t="s">
        <v>85</v>
      </c>
      <c r="AY148" s="167" t="s">
        <v>143</v>
      </c>
    </row>
    <row r="149" spans="2:65" s="1" customFormat="1" ht="37.9" customHeight="1">
      <c r="B149" s="32"/>
      <c r="C149" s="136" t="s">
        <v>199</v>
      </c>
      <c r="D149" s="136" t="s">
        <v>149</v>
      </c>
      <c r="E149" s="137" t="s">
        <v>390</v>
      </c>
      <c r="F149" s="138" t="s">
        <v>391</v>
      </c>
      <c r="G149" s="139" t="s">
        <v>331</v>
      </c>
      <c r="H149" s="140">
        <v>335.01600000000002</v>
      </c>
      <c r="I149" s="141"/>
      <c r="J149" s="142">
        <f>ROUND(I149*H149,2)</f>
        <v>0</v>
      </c>
      <c r="K149" s="138" t="s">
        <v>153</v>
      </c>
      <c r="L149" s="32"/>
      <c r="M149" s="143" t="s">
        <v>1</v>
      </c>
      <c r="N149" s="144" t="s">
        <v>42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142</v>
      </c>
      <c r="AT149" s="147" t="s">
        <v>149</v>
      </c>
      <c r="AU149" s="147" t="s">
        <v>87</v>
      </c>
      <c r="AY149" s="17" t="s">
        <v>143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7" t="s">
        <v>85</v>
      </c>
      <c r="BK149" s="148">
        <f>ROUND(I149*H149,2)</f>
        <v>0</v>
      </c>
      <c r="BL149" s="17" t="s">
        <v>142</v>
      </c>
      <c r="BM149" s="147" t="s">
        <v>1169</v>
      </c>
    </row>
    <row r="150" spans="2:65" s="12" customFormat="1" ht="11.25">
      <c r="B150" s="149"/>
      <c r="D150" s="150" t="s">
        <v>156</v>
      </c>
      <c r="E150" s="151" t="s">
        <v>1</v>
      </c>
      <c r="F150" s="152" t="s">
        <v>383</v>
      </c>
      <c r="H150" s="151" t="s">
        <v>1</v>
      </c>
      <c r="I150" s="153"/>
      <c r="L150" s="149"/>
      <c r="M150" s="154"/>
      <c r="T150" s="155"/>
      <c r="AT150" s="151" t="s">
        <v>156</v>
      </c>
      <c r="AU150" s="151" t="s">
        <v>87</v>
      </c>
      <c r="AV150" s="12" t="s">
        <v>85</v>
      </c>
      <c r="AW150" s="12" t="s">
        <v>33</v>
      </c>
      <c r="AX150" s="12" t="s">
        <v>77</v>
      </c>
      <c r="AY150" s="151" t="s">
        <v>143</v>
      </c>
    </row>
    <row r="151" spans="2:65" s="13" customFormat="1" ht="11.25">
      <c r="B151" s="156"/>
      <c r="D151" s="150" t="s">
        <v>156</v>
      </c>
      <c r="E151" s="157" t="s">
        <v>1</v>
      </c>
      <c r="F151" s="158" t="s">
        <v>1170</v>
      </c>
      <c r="H151" s="159">
        <v>335.01600000000002</v>
      </c>
      <c r="I151" s="160"/>
      <c r="L151" s="156"/>
      <c r="M151" s="161"/>
      <c r="T151" s="162"/>
      <c r="AT151" s="157" t="s">
        <v>156</v>
      </c>
      <c r="AU151" s="157" t="s">
        <v>87</v>
      </c>
      <c r="AV151" s="13" t="s">
        <v>87</v>
      </c>
      <c r="AW151" s="13" t="s">
        <v>33</v>
      </c>
      <c r="AX151" s="13" t="s">
        <v>85</v>
      </c>
      <c r="AY151" s="157" t="s">
        <v>143</v>
      </c>
    </row>
    <row r="152" spans="2:65" s="1" customFormat="1" ht="24.2" customHeight="1">
      <c r="B152" s="32"/>
      <c r="C152" s="136" t="s">
        <v>207</v>
      </c>
      <c r="D152" s="136" t="s">
        <v>149</v>
      </c>
      <c r="E152" s="137" t="s">
        <v>395</v>
      </c>
      <c r="F152" s="138" t="s">
        <v>396</v>
      </c>
      <c r="G152" s="139" t="s">
        <v>397</v>
      </c>
      <c r="H152" s="140">
        <v>67.003</v>
      </c>
      <c r="I152" s="141"/>
      <c r="J152" s="142">
        <f>ROUND(I152*H152,2)</f>
        <v>0</v>
      </c>
      <c r="K152" s="138" t="s">
        <v>153</v>
      </c>
      <c r="L152" s="32"/>
      <c r="M152" s="143" t="s">
        <v>1</v>
      </c>
      <c r="N152" s="144" t="s">
        <v>42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142</v>
      </c>
      <c r="AT152" s="147" t="s">
        <v>149</v>
      </c>
      <c r="AU152" s="147" t="s">
        <v>87</v>
      </c>
      <c r="AY152" s="17" t="s">
        <v>143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85</v>
      </c>
      <c r="BK152" s="148">
        <f>ROUND(I152*H152,2)</f>
        <v>0</v>
      </c>
      <c r="BL152" s="17" t="s">
        <v>142</v>
      </c>
      <c r="BM152" s="147" t="s">
        <v>1171</v>
      </c>
    </row>
    <row r="153" spans="2:65" s="13" customFormat="1" ht="11.25">
      <c r="B153" s="156"/>
      <c r="D153" s="150" t="s">
        <v>156</v>
      </c>
      <c r="E153" s="157" t="s">
        <v>1</v>
      </c>
      <c r="F153" s="158" t="s">
        <v>1172</v>
      </c>
      <c r="H153" s="159">
        <v>67.003</v>
      </c>
      <c r="I153" s="160"/>
      <c r="L153" s="156"/>
      <c r="M153" s="161"/>
      <c r="T153" s="162"/>
      <c r="AT153" s="157" t="s">
        <v>156</v>
      </c>
      <c r="AU153" s="157" t="s">
        <v>87</v>
      </c>
      <c r="AV153" s="13" t="s">
        <v>87</v>
      </c>
      <c r="AW153" s="13" t="s">
        <v>33</v>
      </c>
      <c r="AX153" s="13" t="s">
        <v>85</v>
      </c>
      <c r="AY153" s="157" t="s">
        <v>143</v>
      </c>
    </row>
    <row r="154" spans="2:65" s="1" customFormat="1" ht="24.2" customHeight="1">
      <c r="B154" s="32"/>
      <c r="C154" s="136" t="s">
        <v>214</v>
      </c>
      <c r="D154" s="136" t="s">
        <v>149</v>
      </c>
      <c r="E154" s="137" t="s">
        <v>1173</v>
      </c>
      <c r="F154" s="138" t="s">
        <v>433</v>
      </c>
      <c r="G154" s="139" t="s">
        <v>331</v>
      </c>
      <c r="H154" s="140">
        <v>63.125999999999998</v>
      </c>
      <c r="I154" s="141"/>
      <c r="J154" s="142">
        <f>ROUND(I154*H154,2)</f>
        <v>0</v>
      </c>
      <c r="K154" s="138" t="s">
        <v>153</v>
      </c>
      <c r="L154" s="32"/>
      <c r="M154" s="143" t="s">
        <v>1</v>
      </c>
      <c r="N154" s="144" t="s">
        <v>42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142</v>
      </c>
      <c r="AT154" s="147" t="s">
        <v>149</v>
      </c>
      <c r="AU154" s="147" t="s">
        <v>87</v>
      </c>
      <c r="AY154" s="17" t="s">
        <v>143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7" t="s">
        <v>85</v>
      </c>
      <c r="BK154" s="148">
        <f>ROUND(I154*H154,2)</f>
        <v>0</v>
      </c>
      <c r="BL154" s="17" t="s">
        <v>142</v>
      </c>
      <c r="BM154" s="147" t="s">
        <v>1174</v>
      </c>
    </row>
    <row r="155" spans="2:65" s="12" customFormat="1" ht="11.25">
      <c r="B155" s="149"/>
      <c r="D155" s="150" t="s">
        <v>156</v>
      </c>
      <c r="E155" s="151" t="s">
        <v>1</v>
      </c>
      <c r="F155" s="152" t="s">
        <v>1175</v>
      </c>
      <c r="H155" s="151" t="s">
        <v>1</v>
      </c>
      <c r="I155" s="153"/>
      <c r="L155" s="149"/>
      <c r="M155" s="154"/>
      <c r="T155" s="155"/>
      <c r="AT155" s="151" t="s">
        <v>156</v>
      </c>
      <c r="AU155" s="151" t="s">
        <v>87</v>
      </c>
      <c r="AV155" s="12" t="s">
        <v>85</v>
      </c>
      <c r="AW155" s="12" t="s">
        <v>33</v>
      </c>
      <c r="AX155" s="12" t="s">
        <v>77</v>
      </c>
      <c r="AY155" s="151" t="s">
        <v>143</v>
      </c>
    </row>
    <row r="156" spans="2:65" s="13" customFormat="1" ht="11.25">
      <c r="B156" s="156"/>
      <c r="D156" s="150" t="s">
        <v>156</v>
      </c>
      <c r="E156" s="157" t="s">
        <v>1</v>
      </c>
      <c r="F156" s="158" t="s">
        <v>1176</v>
      </c>
      <c r="H156" s="159">
        <v>100.35</v>
      </c>
      <c r="I156" s="160"/>
      <c r="L156" s="156"/>
      <c r="M156" s="161"/>
      <c r="T156" s="162"/>
      <c r="AT156" s="157" t="s">
        <v>156</v>
      </c>
      <c r="AU156" s="157" t="s">
        <v>87</v>
      </c>
      <c r="AV156" s="13" t="s">
        <v>87</v>
      </c>
      <c r="AW156" s="13" t="s">
        <v>33</v>
      </c>
      <c r="AX156" s="13" t="s">
        <v>77</v>
      </c>
      <c r="AY156" s="157" t="s">
        <v>143</v>
      </c>
    </row>
    <row r="157" spans="2:65" s="13" customFormat="1" ht="11.25">
      <c r="B157" s="156"/>
      <c r="D157" s="150" t="s">
        <v>156</v>
      </c>
      <c r="E157" s="157" t="s">
        <v>1</v>
      </c>
      <c r="F157" s="158" t="s">
        <v>1177</v>
      </c>
      <c r="H157" s="159">
        <v>-23.123999999999999</v>
      </c>
      <c r="I157" s="160"/>
      <c r="L157" s="156"/>
      <c r="M157" s="161"/>
      <c r="T157" s="162"/>
      <c r="AT157" s="157" t="s">
        <v>156</v>
      </c>
      <c r="AU157" s="157" t="s">
        <v>87</v>
      </c>
      <c r="AV157" s="13" t="s">
        <v>87</v>
      </c>
      <c r="AW157" s="13" t="s">
        <v>33</v>
      </c>
      <c r="AX157" s="13" t="s">
        <v>77</v>
      </c>
      <c r="AY157" s="157" t="s">
        <v>143</v>
      </c>
    </row>
    <row r="158" spans="2:65" s="13" customFormat="1" ht="11.25">
      <c r="B158" s="156"/>
      <c r="D158" s="150" t="s">
        <v>156</v>
      </c>
      <c r="E158" s="157" t="s">
        <v>1</v>
      </c>
      <c r="F158" s="158" t="s">
        <v>1178</v>
      </c>
      <c r="H158" s="159">
        <v>-5.64</v>
      </c>
      <c r="I158" s="160"/>
      <c r="L158" s="156"/>
      <c r="M158" s="161"/>
      <c r="T158" s="162"/>
      <c r="AT158" s="157" t="s">
        <v>156</v>
      </c>
      <c r="AU158" s="157" t="s">
        <v>87</v>
      </c>
      <c r="AV158" s="13" t="s">
        <v>87</v>
      </c>
      <c r="AW158" s="13" t="s">
        <v>33</v>
      </c>
      <c r="AX158" s="13" t="s">
        <v>77</v>
      </c>
      <c r="AY158" s="157" t="s">
        <v>143</v>
      </c>
    </row>
    <row r="159" spans="2:65" s="13" customFormat="1" ht="11.25">
      <c r="B159" s="156"/>
      <c r="D159" s="150" t="s">
        <v>156</v>
      </c>
      <c r="E159" s="157" t="s">
        <v>1</v>
      </c>
      <c r="F159" s="158" t="s">
        <v>1179</v>
      </c>
      <c r="H159" s="159">
        <v>-8.4600000000000009</v>
      </c>
      <c r="I159" s="160"/>
      <c r="L159" s="156"/>
      <c r="M159" s="161"/>
      <c r="T159" s="162"/>
      <c r="AT159" s="157" t="s">
        <v>156</v>
      </c>
      <c r="AU159" s="157" t="s">
        <v>87</v>
      </c>
      <c r="AV159" s="13" t="s">
        <v>87</v>
      </c>
      <c r="AW159" s="13" t="s">
        <v>33</v>
      </c>
      <c r="AX159" s="13" t="s">
        <v>77</v>
      </c>
      <c r="AY159" s="157" t="s">
        <v>143</v>
      </c>
    </row>
    <row r="160" spans="2:65" s="12" customFormat="1" ht="11.25">
      <c r="B160" s="149"/>
      <c r="D160" s="150" t="s">
        <v>156</v>
      </c>
      <c r="E160" s="151" t="s">
        <v>1</v>
      </c>
      <c r="F160" s="152" t="s">
        <v>1180</v>
      </c>
      <c r="H160" s="151" t="s">
        <v>1</v>
      </c>
      <c r="I160" s="153"/>
      <c r="L160" s="149"/>
      <c r="M160" s="154"/>
      <c r="T160" s="155"/>
      <c r="AT160" s="151" t="s">
        <v>156</v>
      </c>
      <c r="AU160" s="151" t="s">
        <v>87</v>
      </c>
      <c r="AV160" s="12" t="s">
        <v>85</v>
      </c>
      <c r="AW160" s="12" t="s">
        <v>33</v>
      </c>
      <c r="AX160" s="12" t="s">
        <v>77</v>
      </c>
      <c r="AY160" s="151" t="s">
        <v>143</v>
      </c>
    </row>
    <row r="161" spans="2:65" s="14" customFormat="1" ht="11.25">
      <c r="B161" s="166"/>
      <c r="D161" s="150" t="s">
        <v>156</v>
      </c>
      <c r="E161" s="167" t="s">
        <v>1</v>
      </c>
      <c r="F161" s="168" t="s">
        <v>293</v>
      </c>
      <c r="H161" s="169">
        <v>63.125999999999998</v>
      </c>
      <c r="I161" s="170"/>
      <c r="L161" s="166"/>
      <c r="M161" s="171"/>
      <c r="T161" s="172"/>
      <c r="AT161" s="167" t="s">
        <v>156</v>
      </c>
      <c r="AU161" s="167" t="s">
        <v>87</v>
      </c>
      <c r="AV161" s="14" t="s">
        <v>142</v>
      </c>
      <c r="AW161" s="14" t="s">
        <v>33</v>
      </c>
      <c r="AX161" s="14" t="s">
        <v>85</v>
      </c>
      <c r="AY161" s="167" t="s">
        <v>143</v>
      </c>
    </row>
    <row r="162" spans="2:65" s="1" customFormat="1" ht="37.9" customHeight="1">
      <c r="B162" s="32"/>
      <c r="C162" s="136" t="s">
        <v>220</v>
      </c>
      <c r="D162" s="136" t="s">
        <v>149</v>
      </c>
      <c r="E162" s="137" t="s">
        <v>445</v>
      </c>
      <c r="F162" s="138" t="s">
        <v>446</v>
      </c>
      <c r="G162" s="139" t="s">
        <v>331</v>
      </c>
      <c r="H162" s="140">
        <v>22.454000000000001</v>
      </c>
      <c r="I162" s="141"/>
      <c r="J162" s="142">
        <f>ROUND(I162*H162,2)</f>
        <v>0</v>
      </c>
      <c r="K162" s="138" t="s">
        <v>153</v>
      </c>
      <c r="L162" s="32"/>
      <c r="M162" s="143" t="s">
        <v>1</v>
      </c>
      <c r="N162" s="144" t="s">
        <v>42</v>
      </c>
      <c r="P162" s="145">
        <f>O162*H162</f>
        <v>0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142</v>
      </c>
      <c r="AT162" s="147" t="s">
        <v>149</v>
      </c>
      <c r="AU162" s="147" t="s">
        <v>87</v>
      </c>
      <c r="AY162" s="17" t="s">
        <v>143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7" t="s">
        <v>85</v>
      </c>
      <c r="BK162" s="148">
        <f>ROUND(I162*H162,2)</f>
        <v>0</v>
      </c>
      <c r="BL162" s="17" t="s">
        <v>142</v>
      </c>
      <c r="BM162" s="147" t="s">
        <v>1181</v>
      </c>
    </row>
    <row r="163" spans="2:65" s="13" customFormat="1" ht="11.25">
      <c r="B163" s="156"/>
      <c r="D163" s="150" t="s">
        <v>156</v>
      </c>
      <c r="E163" s="157" t="s">
        <v>1</v>
      </c>
      <c r="F163" s="158" t="s">
        <v>1182</v>
      </c>
      <c r="H163" s="159">
        <v>23.123999999999999</v>
      </c>
      <c r="I163" s="160"/>
      <c r="L163" s="156"/>
      <c r="M163" s="161"/>
      <c r="T163" s="162"/>
      <c r="AT163" s="157" t="s">
        <v>156</v>
      </c>
      <c r="AU163" s="157" t="s">
        <v>87</v>
      </c>
      <c r="AV163" s="13" t="s">
        <v>87</v>
      </c>
      <c r="AW163" s="13" t="s">
        <v>33</v>
      </c>
      <c r="AX163" s="13" t="s">
        <v>77</v>
      </c>
      <c r="AY163" s="157" t="s">
        <v>143</v>
      </c>
    </row>
    <row r="164" spans="2:65" s="12" customFormat="1" ht="11.25">
      <c r="B164" s="149"/>
      <c r="D164" s="150" t="s">
        <v>156</v>
      </c>
      <c r="E164" s="151" t="s">
        <v>1</v>
      </c>
      <c r="F164" s="152" t="s">
        <v>1183</v>
      </c>
      <c r="H164" s="151" t="s">
        <v>1</v>
      </c>
      <c r="I164" s="153"/>
      <c r="L164" s="149"/>
      <c r="M164" s="154"/>
      <c r="T164" s="155"/>
      <c r="AT164" s="151" t="s">
        <v>156</v>
      </c>
      <c r="AU164" s="151" t="s">
        <v>87</v>
      </c>
      <c r="AV164" s="12" t="s">
        <v>85</v>
      </c>
      <c r="AW164" s="12" t="s">
        <v>33</v>
      </c>
      <c r="AX164" s="12" t="s">
        <v>77</v>
      </c>
      <c r="AY164" s="151" t="s">
        <v>143</v>
      </c>
    </row>
    <row r="165" spans="2:65" s="13" customFormat="1" ht="11.25">
      <c r="B165" s="156"/>
      <c r="D165" s="150" t="s">
        <v>156</v>
      </c>
      <c r="E165" s="157" t="s">
        <v>1</v>
      </c>
      <c r="F165" s="158" t="s">
        <v>1184</v>
      </c>
      <c r="H165" s="159">
        <v>-0.67</v>
      </c>
      <c r="I165" s="160"/>
      <c r="L165" s="156"/>
      <c r="M165" s="161"/>
      <c r="T165" s="162"/>
      <c r="AT165" s="157" t="s">
        <v>156</v>
      </c>
      <c r="AU165" s="157" t="s">
        <v>87</v>
      </c>
      <c r="AV165" s="13" t="s">
        <v>87</v>
      </c>
      <c r="AW165" s="13" t="s">
        <v>33</v>
      </c>
      <c r="AX165" s="13" t="s">
        <v>77</v>
      </c>
      <c r="AY165" s="157" t="s">
        <v>143</v>
      </c>
    </row>
    <row r="166" spans="2:65" s="14" customFormat="1" ht="11.25">
      <c r="B166" s="166"/>
      <c r="D166" s="150" t="s">
        <v>156</v>
      </c>
      <c r="E166" s="167" t="s">
        <v>1</v>
      </c>
      <c r="F166" s="168" t="s">
        <v>293</v>
      </c>
      <c r="H166" s="169">
        <v>22.454000000000001</v>
      </c>
      <c r="I166" s="170"/>
      <c r="L166" s="166"/>
      <c r="M166" s="171"/>
      <c r="T166" s="172"/>
      <c r="AT166" s="167" t="s">
        <v>156</v>
      </c>
      <c r="AU166" s="167" t="s">
        <v>87</v>
      </c>
      <c r="AV166" s="14" t="s">
        <v>142</v>
      </c>
      <c r="AW166" s="14" t="s">
        <v>33</v>
      </c>
      <c r="AX166" s="14" t="s">
        <v>85</v>
      </c>
      <c r="AY166" s="167" t="s">
        <v>143</v>
      </c>
    </row>
    <row r="167" spans="2:65" s="1" customFormat="1" ht="16.5" customHeight="1">
      <c r="B167" s="32"/>
      <c r="C167" s="173" t="s">
        <v>226</v>
      </c>
      <c r="D167" s="173" t="s">
        <v>413</v>
      </c>
      <c r="E167" s="174" t="s">
        <v>455</v>
      </c>
      <c r="F167" s="175" t="s">
        <v>456</v>
      </c>
      <c r="G167" s="176" t="s">
        <v>397</v>
      </c>
      <c r="H167" s="177">
        <v>44.908000000000001</v>
      </c>
      <c r="I167" s="178"/>
      <c r="J167" s="179">
        <f>ROUND(I167*H167,2)</f>
        <v>0</v>
      </c>
      <c r="K167" s="175" t="s">
        <v>153</v>
      </c>
      <c r="L167" s="180"/>
      <c r="M167" s="181" t="s">
        <v>1</v>
      </c>
      <c r="N167" s="182" t="s">
        <v>42</v>
      </c>
      <c r="P167" s="145">
        <f>O167*H167</f>
        <v>0</v>
      </c>
      <c r="Q167" s="145">
        <v>1</v>
      </c>
      <c r="R167" s="145">
        <f>Q167*H167</f>
        <v>44.908000000000001</v>
      </c>
      <c r="S167" s="145">
        <v>0</v>
      </c>
      <c r="T167" s="146">
        <f>S167*H167</f>
        <v>0</v>
      </c>
      <c r="AR167" s="147" t="s">
        <v>194</v>
      </c>
      <c r="AT167" s="147" t="s">
        <v>413</v>
      </c>
      <c r="AU167" s="147" t="s">
        <v>87</v>
      </c>
      <c r="AY167" s="17" t="s">
        <v>143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85</v>
      </c>
      <c r="BK167" s="148">
        <f>ROUND(I167*H167,2)</f>
        <v>0</v>
      </c>
      <c r="BL167" s="17" t="s">
        <v>142</v>
      </c>
      <c r="BM167" s="147" t="s">
        <v>1185</v>
      </c>
    </row>
    <row r="168" spans="2:65" s="13" customFormat="1" ht="11.25">
      <c r="B168" s="156"/>
      <c r="D168" s="150" t="s">
        <v>156</v>
      </c>
      <c r="E168" s="157" t="s">
        <v>1</v>
      </c>
      <c r="F168" s="158" t="s">
        <v>1186</v>
      </c>
      <c r="H168" s="159">
        <v>44.908000000000001</v>
      </c>
      <c r="I168" s="160"/>
      <c r="L168" s="156"/>
      <c r="M168" s="161"/>
      <c r="T168" s="162"/>
      <c r="AT168" s="157" t="s">
        <v>156</v>
      </c>
      <c r="AU168" s="157" t="s">
        <v>87</v>
      </c>
      <c r="AV168" s="13" t="s">
        <v>87</v>
      </c>
      <c r="AW168" s="13" t="s">
        <v>33</v>
      </c>
      <c r="AX168" s="13" t="s">
        <v>85</v>
      </c>
      <c r="AY168" s="157" t="s">
        <v>143</v>
      </c>
    </row>
    <row r="169" spans="2:65" s="11" customFormat="1" ht="22.9" customHeight="1">
      <c r="B169" s="124"/>
      <c r="D169" s="125" t="s">
        <v>76</v>
      </c>
      <c r="E169" s="134" t="s">
        <v>142</v>
      </c>
      <c r="F169" s="134" t="s">
        <v>525</v>
      </c>
      <c r="I169" s="127"/>
      <c r="J169" s="135">
        <f>BK169</f>
        <v>0</v>
      </c>
      <c r="L169" s="124"/>
      <c r="M169" s="129"/>
      <c r="P169" s="130">
        <f>SUM(P170:P182)</f>
        <v>0</v>
      </c>
      <c r="R169" s="130">
        <f>SUM(R170:R182)</f>
        <v>2.656E-2</v>
      </c>
      <c r="T169" s="131">
        <f>SUM(T170:T182)</f>
        <v>0</v>
      </c>
      <c r="AR169" s="125" t="s">
        <v>85</v>
      </c>
      <c r="AT169" s="132" t="s">
        <v>76</v>
      </c>
      <c r="AU169" s="132" t="s">
        <v>85</v>
      </c>
      <c r="AY169" s="125" t="s">
        <v>143</v>
      </c>
      <c r="BK169" s="133">
        <f>SUM(BK170:BK182)</f>
        <v>0</v>
      </c>
    </row>
    <row r="170" spans="2:65" s="1" customFormat="1" ht="16.5" customHeight="1">
      <c r="B170" s="32"/>
      <c r="C170" s="136" t="s">
        <v>233</v>
      </c>
      <c r="D170" s="136" t="s">
        <v>149</v>
      </c>
      <c r="E170" s="137" t="s">
        <v>1187</v>
      </c>
      <c r="F170" s="138" t="s">
        <v>1188</v>
      </c>
      <c r="G170" s="139" t="s">
        <v>331</v>
      </c>
      <c r="H170" s="140">
        <v>8.4600000000000009</v>
      </c>
      <c r="I170" s="141"/>
      <c r="J170" s="142">
        <f>ROUND(I170*H170,2)</f>
        <v>0</v>
      </c>
      <c r="K170" s="138" t="s">
        <v>153</v>
      </c>
      <c r="L170" s="32"/>
      <c r="M170" s="143" t="s">
        <v>1</v>
      </c>
      <c r="N170" s="144" t="s">
        <v>42</v>
      </c>
      <c r="P170" s="145">
        <f>O170*H170</f>
        <v>0</v>
      </c>
      <c r="Q170" s="145">
        <v>0</v>
      </c>
      <c r="R170" s="145">
        <f>Q170*H170</f>
        <v>0</v>
      </c>
      <c r="S170" s="145">
        <v>0</v>
      </c>
      <c r="T170" s="146">
        <f>S170*H170</f>
        <v>0</v>
      </c>
      <c r="AR170" s="147" t="s">
        <v>142</v>
      </c>
      <c r="AT170" s="147" t="s">
        <v>149</v>
      </c>
      <c r="AU170" s="147" t="s">
        <v>87</v>
      </c>
      <c r="AY170" s="17" t="s">
        <v>143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7" t="s">
        <v>85</v>
      </c>
      <c r="BK170" s="148">
        <f>ROUND(I170*H170,2)</f>
        <v>0</v>
      </c>
      <c r="BL170" s="17" t="s">
        <v>142</v>
      </c>
      <c r="BM170" s="147" t="s">
        <v>1189</v>
      </c>
    </row>
    <row r="171" spans="2:65" s="12" customFormat="1" ht="11.25">
      <c r="B171" s="149"/>
      <c r="D171" s="150" t="s">
        <v>156</v>
      </c>
      <c r="E171" s="151" t="s">
        <v>1</v>
      </c>
      <c r="F171" s="152" t="s">
        <v>1190</v>
      </c>
      <c r="H171" s="151" t="s">
        <v>1</v>
      </c>
      <c r="I171" s="153"/>
      <c r="L171" s="149"/>
      <c r="M171" s="154"/>
      <c r="T171" s="155"/>
      <c r="AT171" s="151" t="s">
        <v>156</v>
      </c>
      <c r="AU171" s="151" t="s">
        <v>87</v>
      </c>
      <c r="AV171" s="12" t="s">
        <v>85</v>
      </c>
      <c r="AW171" s="12" t="s">
        <v>33</v>
      </c>
      <c r="AX171" s="12" t="s">
        <v>77</v>
      </c>
      <c r="AY171" s="151" t="s">
        <v>143</v>
      </c>
    </row>
    <row r="172" spans="2:65" s="12" customFormat="1" ht="11.25">
      <c r="B172" s="149"/>
      <c r="D172" s="150" t="s">
        <v>156</v>
      </c>
      <c r="E172" s="151" t="s">
        <v>1</v>
      </c>
      <c r="F172" s="152" t="s">
        <v>1191</v>
      </c>
      <c r="H172" s="151" t="s">
        <v>1</v>
      </c>
      <c r="I172" s="153"/>
      <c r="L172" s="149"/>
      <c r="M172" s="154"/>
      <c r="T172" s="155"/>
      <c r="AT172" s="151" t="s">
        <v>156</v>
      </c>
      <c r="AU172" s="151" t="s">
        <v>87</v>
      </c>
      <c r="AV172" s="12" t="s">
        <v>85</v>
      </c>
      <c r="AW172" s="12" t="s">
        <v>33</v>
      </c>
      <c r="AX172" s="12" t="s">
        <v>77</v>
      </c>
      <c r="AY172" s="151" t="s">
        <v>143</v>
      </c>
    </row>
    <row r="173" spans="2:65" s="13" customFormat="1" ht="11.25">
      <c r="B173" s="156"/>
      <c r="D173" s="150" t="s">
        <v>156</v>
      </c>
      <c r="E173" s="157" t="s">
        <v>1</v>
      </c>
      <c r="F173" s="158" t="s">
        <v>1192</v>
      </c>
      <c r="H173" s="159">
        <v>8.4600000000000009</v>
      </c>
      <c r="I173" s="160"/>
      <c r="L173" s="156"/>
      <c r="M173" s="161"/>
      <c r="T173" s="162"/>
      <c r="AT173" s="157" t="s">
        <v>156</v>
      </c>
      <c r="AU173" s="157" t="s">
        <v>87</v>
      </c>
      <c r="AV173" s="13" t="s">
        <v>87</v>
      </c>
      <c r="AW173" s="13" t="s">
        <v>33</v>
      </c>
      <c r="AX173" s="13" t="s">
        <v>85</v>
      </c>
      <c r="AY173" s="157" t="s">
        <v>143</v>
      </c>
    </row>
    <row r="174" spans="2:65" s="1" customFormat="1" ht="21.75" customHeight="1">
      <c r="B174" s="32"/>
      <c r="C174" s="136" t="s">
        <v>8</v>
      </c>
      <c r="D174" s="136" t="s">
        <v>149</v>
      </c>
      <c r="E174" s="137" t="s">
        <v>532</v>
      </c>
      <c r="F174" s="138" t="s">
        <v>533</v>
      </c>
      <c r="G174" s="139" t="s">
        <v>331</v>
      </c>
      <c r="H174" s="140">
        <v>5.64</v>
      </c>
      <c r="I174" s="141"/>
      <c r="J174" s="142">
        <f>ROUND(I174*H174,2)</f>
        <v>0</v>
      </c>
      <c r="K174" s="138" t="s">
        <v>153</v>
      </c>
      <c r="L174" s="32"/>
      <c r="M174" s="143" t="s">
        <v>1</v>
      </c>
      <c r="N174" s="144" t="s">
        <v>42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142</v>
      </c>
      <c r="AT174" s="147" t="s">
        <v>149</v>
      </c>
      <c r="AU174" s="147" t="s">
        <v>87</v>
      </c>
      <c r="AY174" s="17" t="s">
        <v>143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7" t="s">
        <v>85</v>
      </c>
      <c r="BK174" s="148">
        <f>ROUND(I174*H174,2)</f>
        <v>0</v>
      </c>
      <c r="BL174" s="17" t="s">
        <v>142</v>
      </c>
      <c r="BM174" s="147" t="s">
        <v>1193</v>
      </c>
    </row>
    <row r="175" spans="2:65" s="13" customFormat="1" ht="11.25">
      <c r="B175" s="156"/>
      <c r="D175" s="150" t="s">
        <v>156</v>
      </c>
      <c r="E175" s="157" t="s">
        <v>1</v>
      </c>
      <c r="F175" s="158" t="s">
        <v>1194</v>
      </c>
      <c r="H175" s="159">
        <v>5.64</v>
      </c>
      <c r="I175" s="160"/>
      <c r="L175" s="156"/>
      <c r="M175" s="161"/>
      <c r="T175" s="162"/>
      <c r="AT175" s="157" t="s">
        <v>156</v>
      </c>
      <c r="AU175" s="157" t="s">
        <v>87</v>
      </c>
      <c r="AV175" s="13" t="s">
        <v>87</v>
      </c>
      <c r="AW175" s="13" t="s">
        <v>33</v>
      </c>
      <c r="AX175" s="13" t="s">
        <v>85</v>
      </c>
      <c r="AY175" s="157" t="s">
        <v>143</v>
      </c>
    </row>
    <row r="176" spans="2:65" s="1" customFormat="1" ht="24.2" customHeight="1">
      <c r="B176" s="32"/>
      <c r="C176" s="136" t="s">
        <v>323</v>
      </c>
      <c r="D176" s="136" t="s">
        <v>149</v>
      </c>
      <c r="E176" s="137" t="s">
        <v>1195</v>
      </c>
      <c r="F176" s="138" t="s">
        <v>1196</v>
      </c>
      <c r="G176" s="139" t="s">
        <v>331</v>
      </c>
      <c r="H176" s="140">
        <v>0.2</v>
      </c>
      <c r="I176" s="141"/>
      <c r="J176" s="142">
        <f>ROUND(I176*H176,2)</f>
        <v>0</v>
      </c>
      <c r="K176" s="138" t="s">
        <v>153</v>
      </c>
      <c r="L176" s="32"/>
      <c r="M176" s="143" t="s">
        <v>1</v>
      </c>
      <c r="N176" s="144" t="s">
        <v>42</v>
      </c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AR176" s="147" t="s">
        <v>142</v>
      </c>
      <c r="AT176" s="147" t="s">
        <v>149</v>
      </c>
      <c r="AU176" s="147" t="s">
        <v>87</v>
      </c>
      <c r="AY176" s="17" t="s">
        <v>143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85</v>
      </c>
      <c r="BK176" s="148">
        <f>ROUND(I176*H176,2)</f>
        <v>0</v>
      </c>
      <c r="BL176" s="17" t="s">
        <v>142</v>
      </c>
      <c r="BM176" s="147" t="s">
        <v>1197</v>
      </c>
    </row>
    <row r="177" spans="2:65" s="12" customFormat="1" ht="11.25">
      <c r="B177" s="149"/>
      <c r="D177" s="150" t="s">
        <v>156</v>
      </c>
      <c r="E177" s="151" t="s">
        <v>1</v>
      </c>
      <c r="F177" s="152" t="s">
        <v>1198</v>
      </c>
      <c r="H177" s="151" t="s">
        <v>1</v>
      </c>
      <c r="I177" s="153"/>
      <c r="L177" s="149"/>
      <c r="M177" s="154"/>
      <c r="T177" s="155"/>
      <c r="AT177" s="151" t="s">
        <v>156</v>
      </c>
      <c r="AU177" s="151" t="s">
        <v>87</v>
      </c>
      <c r="AV177" s="12" t="s">
        <v>85</v>
      </c>
      <c r="AW177" s="12" t="s">
        <v>33</v>
      </c>
      <c r="AX177" s="12" t="s">
        <v>77</v>
      </c>
      <c r="AY177" s="151" t="s">
        <v>143</v>
      </c>
    </row>
    <row r="178" spans="2:65" s="13" customFormat="1" ht="11.25">
      <c r="B178" s="156"/>
      <c r="D178" s="150" t="s">
        <v>156</v>
      </c>
      <c r="E178" s="157" t="s">
        <v>1</v>
      </c>
      <c r="F178" s="158" t="s">
        <v>1199</v>
      </c>
      <c r="H178" s="159">
        <v>0.2</v>
      </c>
      <c r="I178" s="160"/>
      <c r="L178" s="156"/>
      <c r="M178" s="161"/>
      <c r="T178" s="162"/>
      <c r="AT178" s="157" t="s">
        <v>156</v>
      </c>
      <c r="AU178" s="157" t="s">
        <v>87</v>
      </c>
      <c r="AV178" s="13" t="s">
        <v>87</v>
      </c>
      <c r="AW178" s="13" t="s">
        <v>33</v>
      </c>
      <c r="AX178" s="13" t="s">
        <v>85</v>
      </c>
      <c r="AY178" s="157" t="s">
        <v>143</v>
      </c>
    </row>
    <row r="179" spans="2:65" s="1" customFormat="1" ht="16.5" customHeight="1">
      <c r="B179" s="32"/>
      <c r="C179" s="136" t="s">
        <v>328</v>
      </c>
      <c r="D179" s="136" t="s">
        <v>149</v>
      </c>
      <c r="E179" s="137" t="s">
        <v>1200</v>
      </c>
      <c r="F179" s="138" t="s">
        <v>1201</v>
      </c>
      <c r="G179" s="139" t="s">
        <v>258</v>
      </c>
      <c r="H179" s="140">
        <v>2</v>
      </c>
      <c r="I179" s="141"/>
      <c r="J179" s="142">
        <f>ROUND(I179*H179,2)</f>
        <v>0</v>
      </c>
      <c r="K179" s="138" t="s">
        <v>153</v>
      </c>
      <c r="L179" s="32"/>
      <c r="M179" s="143" t="s">
        <v>1</v>
      </c>
      <c r="N179" s="144" t="s">
        <v>42</v>
      </c>
      <c r="P179" s="145">
        <f>O179*H179</f>
        <v>0</v>
      </c>
      <c r="Q179" s="145">
        <v>1.328E-2</v>
      </c>
      <c r="R179" s="145">
        <f>Q179*H179</f>
        <v>2.656E-2</v>
      </c>
      <c r="S179" s="145">
        <v>0</v>
      </c>
      <c r="T179" s="146">
        <f>S179*H179</f>
        <v>0</v>
      </c>
      <c r="AR179" s="147" t="s">
        <v>142</v>
      </c>
      <c r="AT179" s="147" t="s">
        <v>149</v>
      </c>
      <c r="AU179" s="147" t="s">
        <v>87</v>
      </c>
      <c r="AY179" s="17" t="s">
        <v>143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85</v>
      </c>
      <c r="BK179" s="148">
        <f>ROUND(I179*H179,2)</f>
        <v>0</v>
      </c>
      <c r="BL179" s="17" t="s">
        <v>142</v>
      </c>
      <c r="BM179" s="147" t="s">
        <v>1202</v>
      </c>
    </row>
    <row r="180" spans="2:65" s="13" customFormat="1" ht="11.25">
      <c r="B180" s="156"/>
      <c r="D180" s="150" t="s">
        <v>156</v>
      </c>
      <c r="E180" s="157" t="s">
        <v>1</v>
      </c>
      <c r="F180" s="158" t="s">
        <v>1203</v>
      </c>
      <c r="H180" s="159">
        <v>2</v>
      </c>
      <c r="I180" s="160"/>
      <c r="L180" s="156"/>
      <c r="M180" s="161"/>
      <c r="T180" s="162"/>
      <c r="AT180" s="157" t="s">
        <v>156</v>
      </c>
      <c r="AU180" s="157" t="s">
        <v>87</v>
      </c>
      <c r="AV180" s="13" t="s">
        <v>87</v>
      </c>
      <c r="AW180" s="13" t="s">
        <v>33</v>
      </c>
      <c r="AX180" s="13" t="s">
        <v>85</v>
      </c>
      <c r="AY180" s="157" t="s">
        <v>143</v>
      </c>
    </row>
    <row r="181" spans="2:65" s="1" customFormat="1" ht="16.5" customHeight="1">
      <c r="B181" s="32"/>
      <c r="C181" s="136" t="s">
        <v>337</v>
      </c>
      <c r="D181" s="136" t="s">
        <v>149</v>
      </c>
      <c r="E181" s="137" t="s">
        <v>1204</v>
      </c>
      <c r="F181" s="138" t="s">
        <v>1205</v>
      </c>
      <c r="G181" s="139" t="s">
        <v>258</v>
      </c>
      <c r="H181" s="140">
        <v>2</v>
      </c>
      <c r="I181" s="141"/>
      <c r="J181" s="142">
        <f>ROUND(I181*H181,2)</f>
        <v>0</v>
      </c>
      <c r="K181" s="138" t="s">
        <v>153</v>
      </c>
      <c r="L181" s="32"/>
      <c r="M181" s="143" t="s">
        <v>1</v>
      </c>
      <c r="N181" s="144" t="s">
        <v>42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142</v>
      </c>
      <c r="AT181" s="147" t="s">
        <v>149</v>
      </c>
      <c r="AU181" s="147" t="s">
        <v>87</v>
      </c>
      <c r="AY181" s="17" t="s">
        <v>143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7" t="s">
        <v>85</v>
      </c>
      <c r="BK181" s="148">
        <f>ROUND(I181*H181,2)</f>
        <v>0</v>
      </c>
      <c r="BL181" s="17" t="s">
        <v>142</v>
      </c>
      <c r="BM181" s="147" t="s">
        <v>1206</v>
      </c>
    </row>
    <row r="182" spans="2:65" s="13" customFormat="1" ht="11.25">
      <c r="B182" s="156"/>
      <c r="D182" s="150" t="s">
        <v>156</v>
      </c>
      <c r="E182" s="157" t="s">
        <v>1</v>
      </c>
      <c r="F182" s="158" t="s">
        <v>1207</v>
      </c>
      <c r="H182" s="159">
        <v>2</v>
      </c>
      <c r="I182" s="160"/>
      <c r="L182" s="156"/>
      <c r="M182" s="161"/>
      <c r="T182" s="162"/>
      <c r="AT182" s="157" t="s">
        <v>156</v>
      </c>
      <c r="AU182" s="157" t="s">
        <v>87</v>
      </c>
      <c r="AV182" s="13" t="s">
        <v>87</v>
      </c>
      <c r="AW182" s="13" t="s">
        <v>33</v>
      </c>
      <c r="AX182" s="13" t="s">
        <v>85</v>
      </c>
      <c r="AY182" s="157" t="s">
        <v>143</v>
      </c>
    </row>
    <row r="183" spans="2:65" s="11" customFormat="1" ht="22.9" customHeight="1">
      <c r="B183" s="124"/>
      <c r="D183" s="125" t="s">
        <v>76</v>
      </c>
      <c r="E183" s="134" t="s">
        <v>194</v>
      </c>
      <c r="F183" s="134" t="s">
        <v>798</v>
      </c>
      <c r="I183" s="127"/>
      <c r="J183" s="135">
        <f>BK183</f>
        <v>0</v>
      </c>
      <c r="L183" s="124"/>
      <c r="M183" s="129"/>
      <c r="P183" s="130">
        <f>SUM(P184:P267)</f>
        <v>0</v>
      </c>
      <c r="R183" s="130">
        <f>SUM(R184:R267)</f>
        <v>0.83413459000000012</v>
      </c>
      <c r="T183" s="131">
        <f>SUM(T184:T267)</f>
        <v>3.1524399999999999</v>
      </c>
      <c r="AR183" s="125" t="s">
        <v>85</v>
      </c>
      <c r="AT183" s="132" t="s">
        <v>76</v>
      </c>
      <c r="AU183" s="132" t="s">
        <v>85</v>
      </c>
      <c r="AY183" s="125" t="s">
        <v>143</v>
      </c>
      <c r="BK183" s="133">
        <f>SUM(BK184:BK267)</f>
        <v>0</v>
      </c>
    </row>
    <row r="184" spans="2:65" s="1" customFormat="1" ht="21.75" customHeight="1">
      <c r="B184" s="32"/>
      <c r="C184" s="136" t="s">
        <v>342</v>
      </c>
      <c r="D184" s="136" t="s">
        <v>149</v>
      </c>
      <c r="E184" s="137" t="s">
        <v>1208</v>
      </c>
      <c r="F184" s="138" t="s">
        <v>1209</v>
      </c>
      <c r="G184" s="139" t="s">
        <v>316</v>
      </c>
      <c r="H184" s="140">
        <v>70.5</v>
      </c>
      <c r="I184" s="141"/>
      <c r="J184" s="142">
        <f>ROUND(I184*H184,2)</f>
        <v>0</v>
      </c>
      <c r="K184" s="138" t="s">
        <v>153</v>
      </c>
      <c r="L184" s="32"/>
      <c r="M184" s="143" t="s">
        <v>1</v>
      </c>
      <c r="N184" s="144" t="s">
        <v>42</v>
      </c>
      <c r="P184" s="145">
        <f>O184*H184</f>
        <v>0</v>
      </c>
      <c r="Q184" s="145">
        <v>0</v>
      </c>
      <c r="R184" s="145">
        <f>Q184*H184</f>
        <v>0</v>
      </c>
      <c r="S184" s="145">
        <v>4.3999999999999997E-2</v>
      </c>
      <c r="T184" s="146">
        <f>S184*H184</f>
        <v>3.1019999999999999</v>
      </c>
      <c r="AR184" s="147" t="s">
        <v>142</v>
      </c>
      <c r="AT184" s="147" t="s">
        <v>149</v>
      </c>
      <c r="AU184" s="147" t="s">
        <v>87</v>
      </c>
      <c r="AY184" s="17" t="s">
        <v>143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85</v>
      </c>
      <c r="BK184" s="148">
        <f>ROUND(I184*H184,2)</f>
        <v>0</v>
      </c>
      <c r="BL184" s="17" t="s">
        <v>142</v>
      </c>
      <c r="BM184" s="147" t="s">
        <v>1210</v>
      </c>
    </row>
    <row r="185" spans="2:65" s="12" customFormat="1" ht="11.25">
      <c r="B185" s="149"/>
      <c r="D185" s="150" t="s">
        <v>156</v>
      </c>
      <c r="E185" s="151" t="s">
        <v>1</v>
      </c>
      <c r="F185" s="152" t="s">
        <v>1211</v>
      </c>
      <c r="H185" s="151" t="s">
        <v>1</v>
      </c>
      <c r="I185" s="153"/>
      <c r="L185" s="149"/>
      <c r="M185" s="154"/>
      <c r="T185" s="155"/>
      <c r="AT185" s="151" t="s">
        <v>156</v>
      </c>
      <c r="AU185" s="151" t="s">
        <v>87</v>
      </c>
      <c r="AV185" s="12" t="s">
        <v>85</v>
      </c>
      <c r="AW185" s="12" t="s">
        <v>33</v>
      </c>
      <c r="AX185" s="12" t="s">
        <v>77</v>
      </c>
      <c r="AY185" s="151" t="s">
        <v>143</v>
      </c>
    </row>
    <row r="186" spans="2:65" s="13" customFormat="1" ht="11.25">
      <c r="B186" s="156"/>
      <c r="D186" s="150" t="s">
        <v>156</v>
      </c>
      <c r="E186" s="157" t="s">
        <v>1</v>
      </c>
      <c r="F186" s="158" t="s">
        <v>1212</v>
      </c>
      <c r="H186" s="159">
        <v>70.5</v>
      </c>
      <c r="I186" s="160"/>
      <c r="L186" s="156"/>
      <c r="M186" s="161"/>
      <c r="T186" s="162"/>
      <c r="AT186" s="157" t="s">
        <v>156</v>
      </c>
      <c r="AU186" s="157" t="s">
        <v>87</v>
      </c>
      <c r="AV186" s="13" t="s">
        <v>87</v>
      </c>
      <c r="AW186" s="13" t="s">
        <v>33</v>
      </c>
      <c r="AX186" s="13" t="s">
        <v>85</v>
      </c>
      <c r="AY186" s="157" t="s">
        <v>143</v>
      </c>
    </row>
    <row r="187" spans="2:65" s="12" customFormat="1" ht="11.25">
      <c r="B187" s="149"/>
      <c r="D187" s="150" t="s">
        <v>156</v>
      </c>
      <c r="E187" s="151" t="s">
        <v>1</v>
      </c>
      <c r="F187" s="152" t="s">
        <v>1213</v>
      </c>
      <c r="H187" s="151" t="s">
        <v>1</v>
      </c>
      <c r="I187" s="153"/>
      <c r="L187" s="149"/>
      <c r="M187" s="154"/>
      <c r="T187" s="155"/>
      <c r="AT187" s="151" t="s">
        <v>156</v>
      </c>
      <c r="AU187" s="151" t="s">
        <v>87</v>
      </c>
      <c r="AV187" s="12" t="s">
        <v>85</v>
      </c>
      <c r="AW187" s="12" t="s">
        <v>33</v>
      </c>
      <c r="AX187" s="12" t="s">
        <v>77</v>
      </c>
      <c r="AY187" s="151" t="s">
        <v>143</v>
      </c>
    </row>
    <row r="188" spans="2:65" s="12" customFormat="1" ht="11.25">
      <c r="B188" s="149"/>
      <c r="D188" s="150" t="s">
        <v>156</v>
      </c>
      <c r="E188" s="151" t="s">
        <v>1</v>
      </c>
      <c r="F188" s="152" t="s">
        <v>1214</v>
      </c>
      <c r="H188" s="151" t="s">
        <v>1</v>
      </c>
      <c r="I188" s="153"/>
      <c r="L188" s="149"/>
      <c r="M188" s="154"/>
      <c r="T188" s="155"/>
      <c r="AT188" s="151" t="s">
        <v>156</v>
      </c>
      <c r="AU188" s="151" t="s">
        <v>87</v>
      </c>
      <c r="AV188" s="12" t="s">
        <v>85</v>
      </c>
      <c r="AW188" s="12" t="s">
        <v>33</v>
      </c>
      <c r="AX188" s="12" t="s">
        <v>77</v>
      </c>
      <c r="AY188" s="151" t="s">
        <v>143</v>
      </c>
    </row>
    <row r="189" spans="2:65" s="1" customFormat="1" ht="24.2" customHeight="1">
      <c r="B189" s="32"/>
      <c r="C189" s="136" t="s">
        <v>350</v>
      </c>
      <c r="D189" s="136" t="s">
        <v>149</v>
      </c>
      <c r="E189" s="137" t="s">
        <v>1215</v>
      </c>
      <c r="F189" s="138" t="s">
        <v>1216</v>
      </c>
      <c r="G189" s="139" t="s">
        <v>316</v>
      </c>
      <c r="H189" s="140">
        <v>10</v>
      </c>
      <c r="I189" s="141"/>
      <c r="J189" s="142">
        <f>ROUND(I189*H189,2)</f>
        <v>0</v>
      </c>
      <c r="K189" s="138" t="s">
        <v>153</v>
      </c>
      <c r="L189" s="32"/>
      <c r="M189" s="143" t="s">
        <v>1</v>
      </c>
      <c r="N189" s="144" t="s">
        <v>42</v>
      </c>
      <c r="P189" s="145">
        <f>O189*H189</f>
        <v>0</v>
      </c>
      <c r="Q189" s="145">
        <v>0</v>
      </c>
      <c r="R189" s="145">
        <f>Q189*H189</f>
        <v>0</v>
      </c>
      <c r="S189" s="145">
        <v>0</v>
      </c>
      <c r="T189" s="146">
        <f>S189*H189</f>
        <v>0</v>
      </c>
      <c r="AR189" s="147" t="s">
        <v>142</v>
      </c>
      <c r="AT189" s="147" t="s">
        <v>149</v>
      </c>
      <c r="AU189" s="147" t="s">
        <v>87</v>
      </c>
      <c r="AY189" s="17" t="s">
        <v>143</v>
      </c>
      <c r="BE189" s="148">
        <f>IF(N189="základní",J189,0)</f>
        <v>0</v>
      </c>
      <c r="BF189" s="148">
        <f>IF(N189="snížená",J189,0)</f>
        <v>0</v>
      </c>
      <c r="BG189" s="148">
        <f>IF(N189="zákl. přenesená",J189,0)</f>
        <v>0</v>
      </c>
      <c r="BH189" s="148">
        <f>IF(N189="sníž. přenesená",J189,0)</f>
        <v>0</v>
      </c>
      <c r="BI189" s="148">
        <f>IF(N189="nulová",J189,0)</f>
        <v>0</v>
      </c>
      <c r="BJ189" s="17" t="s">
        <v>85</v>
      </c>
      <c r="BK189" s="148">
        <f>ROUND(I189*H189,2)</f>
        <v>0</v>
      </c>
      <c r="BL189" s="17" t="s">
        <v>142</v>
      </c>
      <c r="BM189" s="147" t="s">
        <v>1217</v>
      </c>
    </row>
    <row r="190" spans="2:65" s="12" customFormat="1" ht="11.25">
      <c r="B190" s="149"/>
      <c r="D190" s="150" t="s">
        <v>156</v>
      </c>
      <c r="E190" s="151" t="s">
        <v>1</v>
      </c>
      <c r="F190" s="152" t="s">
        <v>1218</v>
      </c>
      <c r="H190" s="151" t="s">
        <v>1</v>
      </c>
      <c r="I190" s="153"/>
      <c r="L190" s="149"/>
      <c r="M190" s="154"/>
      <c r="T190" s="155"/>
      <c r="AT190" s="151" t="s">
        <v>156</v>
      </c>
      <c r="AU190" s="151" t="s">
        <v>87</v>
      </c>
      <c r="AV190" s="12" t="s">
        <v>85</v>
      </c>
      <c r="AW190" s="12" t="s">
        <v>33</v>
      </c>
      <c r="AX190" s="12" t="s">
        <v>77</v>
      </c>
      <c r="AY190" s="151" t="s">
        <v>143</v>
      </c>
    </row>
    <row r="191" spans="2:65" s="13" customFormat="1" ht="11.25">
      <c r="B191" s="156"/>
      <c r="D191" s="150" t="s">
        <v>156</v>
      </c>
      <c r="E191" s="157" t="s">
        <v>1</v>
      </c>
      <c r="F191" s="158" t="s">
        <v>1219</v>
      </c>
      <c r="H191" s="159">
        <v>10</v>
      </c>
      <c r="I191" s="160"/>
      <c r="L191" s="156"/>
      <c r="M191" s="161"/>
      <c r="T191" s="162"/>
      <c r="AT191" s="157" t="s">
        <v>156</v>
      </c>
      <c r="AU191" s="157" t="s">
        <v>87</v>
      </c>
      <c r="AV191" s="13" t="s">
        <v>87</v>
      </c>
      <c r="AW191" s="13" t="s">
        <v>33</v>
      </c>
      <c r="AX191" s="13" t="s">
        <v>85</v>
      </c>
      <c r="AY191" s="157" t="s">
        <v>143</v>
      </c>
    </row>
    <row r="192" spans="2:65" s="1" customFormat="1" ht="16.5" customHeight="1">
      <c r="B192" s="32"/>
      <c r="C192" s="173" t="s">
        <v>7</v>
      </c>
      <c r="D192" s="173" t="s">
        <v>413</v>
      </c>
      <c r="E192" s="174" t="s">
        <v>1220</v>
      </c>
      <c r="F192" s="175" t="s">
        <v>1221</v>
      </c>
      <c r="G192" s="176" t="s">
        <v>316</v>
      </c>
      <c r="H192" s="177">
        <v>10.15</v>
      </c>
      <c r="I192" s="178"/>
      <c r="J192" s="179">
        <f>ROUND(I192*H192,2)</f>
        <v>0</v>
      </c>
      <c r="K192" s="175" t="s">
        <v>153</v>
      </c>
      <c r="L192" s="180"/>
      <c r="M192" s="181" t="s">
        <v>1</v>
      </c>
      <c r="N192" s="182" t="s">
        <v>42</v>
      </c>
      <c r="P192" s="145">
        <f>O192*H192</f>
        <v>0</v>
      </c>
      <c r="Q192" s="145">
        <v>2.7999999999999998E-4</v>
      </c>
      <c r="R192" s="145">
        <f>Q192*H192</f>
        <v>2.8419999999999999E-3</v>
      </c>
      <c r="S192" s="145">
        <v>0</v>
      </c>
      <c r="T192" s="146">
        <f>S192*H192</f>
        <v>0</v>
      </c>
      <c r="AR192" s="147" t="s">
        <v>194</v>
      </c>
      <c r="AT192" s="147" t="s">
        <v>413</v>
      </c>
      <c r="AU192" s="147" t="s">
        <v>87</v>
      </c>
      <c r="AY192" s="17" t="s">
        <v>143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85</v>
      </c>
      <c r="BK192" s="148">
        <f>ROUND(I192*H192,2)</f>
        <v>0</v>
      </c>
      <c r="BL192" s="17" t="s">
        <v>142</v>
      </c>
      <c r="BM192" s="147" t="s">
        <v>1222</v>
      </c>
    </row>
    <row r="193" spans="2:65" s="13" customFormat="1" ht="11.25">
      <c r="B193" s="156"/>
      <c r="D193" s="150" t="s">
        <v>156</v>
      </c>
      <c r="E193" s="157" t="s">
        <v>1</v>
      </c>
      <c r="F193" s="158" t="s">
        <v>1223</v>
      </c>
      <c r="H193" s="159">
        <v>10</v>
      </c>
      <c r="I193" s="160"/>
      <c r="L193" s="156"/>
      <c r="M193" s="161"/>
      <c r="T193" s="162"/>
      <c r="AT193" s="157" t="s">
        <v>156</v>
      </c>
      <c r="AU193" s="157" t="s">
        <v>87</v>
      </c>
      <c r="AV193" s="13" t="s">
        <v>87</v>
      </c>
      <c r="AW193" s="13" t="s">
        <v>33</v>
      </c>
      <c r="AX193" s="13" t="s">
        <v>85</v>
      </c>
      <c r="AY193" s="157" t="s">
        <v>143</v>
      </c>
    </row>
    <row r="194" spans="2:65" s="12" customFormat="1" ht="11.25">
      <c r="B194" s="149"/>
      <c r="D194" s="150" t="s">
        <v>156</v>
      </c>
      <c r="E194" s="151" t="s">
        <v>1</v>
      </c>
      <c r="F194" s="152" t="s">
        <v>1224</v>
      </c>
      <c r="H194" s="151" t="s">
        <v>1</v>
      </c>
      <c r="I194" s="153"/>
      <c r="L194" s="149"/>
      <c r="M194" s="154"/>
      <c r="T194" s="155"/>
      <c r="AT194" s="151" t="s">
        <v>156</v>
      </c>
      <c r="AU194" s="151" t="s">
        <v>87</v>
      </c>
      <c r="AV194" s="12" t="s">
        <v>85</v>
      </c>
      <c r="AW194" s="12" t="s">
        <v>33</v>
      </c>
      <c r="AX194" s="12" t="s">
        <v>77</v>
      </c>
      <c r="AY194" s="151" t="s">
        <v>143</v>
      </c>
    </row>
    <row r="195" spans="2:65" s="13" customFormat="1" ht="11.25">
      <c r="B195" s="156"/>
      <c r="D195" s="150" t="s">
        <v>156</v>
      </c>
      <c r="F195" s="158" t="s">
        <v>1225</v>
      </c>
      <c r="H195" s="159">
        <v>10.15</v>
      </c>
      <c r="I195" s="160"/>
      <c r="L195" s="156"/>
      <c r="M195" s="161"/>
      <c r="T195" s="162"/>
      <c r="AT195" s="157" t="s">
        <v>156</v>
      </c>
      <c r="AU195" s="157" t="s">
        <v>87</v>
      </c>
      <c r="AV195" s="13" t="s">
        <v>87</v>
      </c>
      <c r="AW195" s="13" t="s">
        <v>4</v>
      </c>
      <c r="AX195" s="13" t="s">
        <v>85</v>
      </c>
      <c r="AY195" s="157" t="s">
        <v>143</v>
      </c>
    </row>
    <row r="196" spans="2:65" s="1" customFormat="1" ht="24.2" customHeight="1">
      <c r="B196" s="32"/>
      <c r="C196" s="136" t="s">
        <v>361</v>
      </c>
      <c r="D196" s="136" t="s">
        <v>149</v>
      </c>
      <c r="E196" s="137" t="s">
        <v>1226</v>
      </c>
      <c r="F196" s="138" t="s">
        <v>1227</v>
      </c>
      <c r="G196" s="139" t="s">
        <v>316</v>
      </c>
      <c r="H196" s="140">
        <v>75</v>
      </c>
      <c r="I196" s="141"/>
      <c r="J196" s="142">
        <f>ROUND(I196*H196,2)</f>
        <v>0</v>
      </c>
      <c r="K196" s="138" t="s">
        <v>153</v>
      </c>
      <c r="L196" s="32"/>
      <c r="M196" s="143" t="s">
        <v>1</v>
      </c>
      <c r="N196" s="144" t="s">
        <v>42</v>
      </c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AR196" s="147" t="s">
        <v>142</v>
      </c>
      <c r="AT196" s="147" t="s">
        <v>149</v>
      </c>
      <c r="AU196" s="147" t="s">
        <v>87</v>
      </c>
      <c r="AY196" s="17" t="s">
        <v>143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7" t="s">
        <v>85</v>
      </c>
      <c r="BK196" s="148">
        <f>ROUND(I196*H196,2)</f>
        <v>0</v>
      </c>
      <c r="BL196" s="17" t="s">
        <v>142</v>
      </c>
      <c r="BM196" s="147" t="s">
        <v>1228</v>
      </c>
    </row>
    <row r="197" spans="2:65" s="13" customFormat="1" ht="11.25">
      <c r="B197" s="156"/>
      <c r="D197" s="150" t="s">
        <v>156</v>
      </c>
      <c r="E197" s="157" t="s">
        <v>1</v>
      </c>
      <c r="F197" s="158" t="s">
        <v>1229</v>
      </c>
      <c r="H197" s="159">
        <v>75</v>
      </c>
      <c r="I197" s="160"/>
      <c r="L197" s="156"/>
      <c r="M197" s="161"/>
      <c r="T197" s="162"/>
      <c r="AT197" s="157" t="s">
        <v>156</v>
      </c>
      <c r="AU197" s="157" t="s">
        <v>87</v>
      </c>
      <c r="AV197" s="13" t="s">
        <v>87</v>
      </c>
      <c r="AW197" s="13" t="s">
        <v>33</v>
      </c>
      <c r="AX197" s="13" t="s">
        <v>85</v>
      </c>
      <c r="AY197" s="157" t="s">
        <v>143</v>
      </c>
    </row>
    <row r="198" spans="2:65" s="12" customFormat="1" ht="11.25">
      <c r="B198" s="149"/>
      <c r="D198" s="150" t="s">
        <v>156</v>
      </c>
      <c r="E198" s="151" t="s">
        <v>1</v>
      </c>
      <c r="F198" s="152" t="s">
        <v>1230</v>
      </c>
      <c r="H198" s="151" t="s">
        <v>1</v>
      </c>
      <c r="I198" s="153"/>
      <c r="L198" s="149"/>
      <c r="M198" s="154"/>
      <c r="T198" s="155"/>
      <c r="AT198" s="151" t="s">
        <v>156</v>
      </c>
      <c r="AU198" s="151" t="s">
        <v>87</v>
      </c>
      <c r="AV198" s="12" t="s">
        <v>85</v>
      </c>
      <c r="AW198" s="12" t="s">
        <v>33</v>
      </c>
      <c r="AX198" s="12" t="s">
        <v>77</v>
      </c>
      <c r="AY198" s="151" t="s">
        <v>143</v>
      </c>
    </row>
    <row r="199" spans="2:65" s="12" customFormat="1" ht="11.25">
      <c r="B199" s="149"/>
      <c r="D199" s="150" t="s">
        <v>156</v>
      </c>
      <c r="E199" s="151" t="s">
        <v>1</v>
      </c>
      <c r="F199" s="152" t="s">
        <v>1231</v>
      </c>
      <c r="H199" s="151" t="s">
        <v>1</v>
      </c>
      <c r="I199" s="153"/>
      <c r="L199" s="149"/>
      <c r="M199" s="154"/>
      <c r="T199" s="155"/>
      <c r="AT199" s="151" t="s">
        <v>156</v>
      </c>
      <c r="AU199" s="151" t="s">
        <v>87</v>
      </c>
      <c r="AV199" s="12" t="s">
        <v>85</v>
      </c>
      <c r="AW199" s="12" t="s">
        <v>33</v>
      </c>
      <c r="AX199" s="12" t="s">
        <v>77</v>
      </c>
      <c r="AY199" s="151" t="s">
        <v>143</v>
      </c>
    </row>
    <row r="200" spans="2:65" s="1" customFormat="1" ht="16.5" customHeight="1">
      <c r="B200" s="32"/>
      <c r="C200" s="173" t="s">
        <v>367</v>
      </c>
      <c r="D200" s="173" t="s">
        <v>413</v>
      </c>
      <c r="E200" s="174" t="s">
        <v>1232</v>
      </c>
      <c r="F200" s="175" t="s">
        <v>1233</v>
      </c>
      <c r="G200" s="176" t="s">
        <v>316</v>
      </c>
      <c r="H200" s="177">
        <v>76.125</v>
      </c>
      <c r="I200" s="178"/>
      <c r="J200" s="179">
        <f>ROUND(I200*H200,2)</f>
        <v>0</v>
      </c>
      <c r="K200" s="175" t="s">
        <v>153</v>
      </c>
      <c r="L200" s="180"/>
      <c r="M200" s="181" t="s">
        <v>1</v>
      </c>
      <c r="N200" s="182" t="s">
        <v>42</v>
      </c>
      <c r="P200" s="145">
        <f>O200*H200</f>
        <v>0</v>
      </c>
      <c r="Q200" s="145">
        <v>7.1000000000000002E-4</v>
      </c>
      <c r="R200" s="145">
        <f>Q200*H200</f>
        <v>5.404875E-2</v>
      </c>
      <c r="S200" s="145">
        <v>0</v>
      </c>
      <c r="T200" s="146">
        <f>S200*H200</f>
        <v>0</v>
      </c>
      <c r="AR200" s="147" t="s">
        <v>194</v>
      </c>
      <c r="AT200" s="147" t="s">
        <v>413</v>
      </c>
      <c r="AU200" s="147" t="s">
        <v>87</v>
      </c>
      <c r="AY200" s="17" t="s">
        <v>143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85</v>
      </c>
      <c r="BK200" s="148">
        <f>ROUND(I200*H200,2)</f>
        <v>0</v>
      </c>
      <c r="BL200" s="17" t="s">
        <v>142</v>
      </c>
      <c r="BM200" s="147" t="s">
        <v>1234</v>
      </c>
    </row>
    <row r="201" spans="2:65" s="13" customFormat="1" ht="11.25">
      <c r="B201" s="156"/>
      <c r="D201" s="150" t="s">
        <v>156</v>
      </c>
      <c r="E201" s="157" t="s">
        <v>1</v>
      </c>
      <c r="F201" s="158" t="s">
        <v>1235</v>
      </c>
      <c r="H201" s="159">
        <v>75</v>
      </c>
      <c r="I201" s="160"/>
      <c r="L201" s="156"/>
      <c r="M201" s="161"/>
      <c r="T201" s="162"/>
      <c r="AT201" s="157" t="s">
        <v>156</v>
      </c>
      <c r="AU201" s="157" t="s">
        <v>87</v>
      </c>
      <c r="AV201" s="13" t="s">
        <v>87</v>
      </c>
      <c r="AW201" s="13" t="s">
        <v>33</v>
      </c>
      <c r="AX201" s="13" t="s">
        <v>85</v>
      </c>
      <c r="AY201" s="157" t="s">
        <v>143</v>
      </c>
    </row>
    <row r="202" spans="2:65" s="12" customFormat="1" ht="11.25">
      <c r="B202" s="149"/>
      <c r="D202" s="150" t="s">
        <v>156</v>
      </c>
      <c r="E202" s="151" t="s">
        <v>1</v>
      </c>
      <c r="F202" s="152" t="s">
        <v>1224</v>
      </c>
      <c r="H202" s="151" t="s">
        <v>1</v>
      </c>
      <c r="I202" s="153"/>
      <c r="L202" s="149"/>
      <c r="M202" s="154"/>
      <c r="T202" s="155"/>
      <c r="AT202" s="151" t="s">
        <v>156</v>
      </c>
      <c r="AU202" s="151" t="s">
        <v>87</v>
      </c>
      <c r="AV202" s="12" t="s">
        <v>85</v>
      </c>
      <c r="AW202" s="12" t="s">
        <v>33</v>
      </c>
      <c r="AX202" s="12" t="s">
        <v>77</v>
      </c>
      <c r="AY202" s="151" t="s">
        <v>143</v>
      </c>
    </row>
    <row r="203" spans="2:65" s="13" customFormat="1" ht="11.25">
      <c r="B203" s="156"/>
      <c r="D203" s="150" t="s">
        <v>156</v>
      </c>
      <c r="F203" s="158" t="s">
        <v>1236</v>
      </c>
      <c r="H203" s="159">
        <v>76.125</v>
      </c>
      <c r="I203" s="160"/>
      <c r="L203" s="156"/>
      <c r="M203" s="161"/>
      <c r="T203" s="162"/>
      <c r="AT203" s="157" t="s">
        <v>156</v>
      </c>
      <c r="AU203" s="157" t="s">
        <v>87</v>
      </c>
      <c r="AV203" s="13" t="s">
        <v>87</v>
      </c>
      <c r="AW203" s="13" t="s">
        <v>4</v>
      </c>
      <c r="AX203" s="13" t="s">
        <v>85</v>
      </c>
      <c r="AY203" s="157" t="s">
        <v>143</v>
      </c>
    </row>
    <row r="204" spans="2:65" s="1" customFormat="1" ht="24.2" customHeight="1">
      <c r="B204" s="32"/>
      <c r="C204" s="136" t="s">
        <v>372</v>
      </c>
      <c r="D204" s="136" t="s">
        <v>149</v>
      </c>
      <c r="E204" s="137" t="s">
        <v>1237</v>
      </c>
      <c r="F204" s="138" t="s">
        <v>1238</v>
      </c>
      <c r="G204" s="139" t="s">
        <v>316</v>
      </c>
      <c r="H204" s="140">
        <v>69.84</v>
      </c>
      <c r="I204" s="141"/>
      <c r="J204" s="142">
        <f>ROUND(I204*H204,2)</f>
        <v>0</v>
      </c>
      <c r="K204" s="138" t="s">
        <v>153</v>
      </c>
      <c r="L204" s="32"/>
      <c r="M204" s="143" t="s">
        <v>1</v>
      </c>
      <c r="N204" s="144" t="s">
        <v>42</v>
      </c>
      <c r="P204" s="145">
        <f>O204*H204</f>
        <v>0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142</v>
      </c>
      <c r="AT204" s="147" t="s">
        <v>149</v>
      </c>
      <c r="AU204" s="147" t="s">
        <v>87</v>
      </c>
      <c r="AY204" s="17" t="s">
        <v>143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85</v>
      </c>
      <c r="BK204" s="148">
        <f>ROUND(I204*H204,2)</f>
        <v>0</v>
      </c>
      <c r="BL204" s="17" t="s">
        <v>142</v>
      </c>
      <c r="BM204" s="147" t="s">
        <v>1239</v>
      </c>
    </row>
    <row r="205" spans="2:65" s="13" customFormat="1" ht="11.25">
      <c r="B205" s="156"/>
      <c r="D205" s="150" t="s">
        <v>156</v>
      </c>
      <c r="E205" s="157" t="s">
        <v>1</v>
      </c>
      <c r="F205" s="158" t="s">
        <v>1240</v>
      </c>
      <c r="H205" s="159">
        <v>69.84</v>
      </c>
      <c r="I205" s="160"/>
      <c r="L205" s="156"/>
      <c r="M205" s="161"/>
      <c r="T205" s="162"/>
      <c r="AT205" s="157" t="s">
        <v>156</v>
      </c>
      <c r="AU205" s="157" t="s">
        <v>87</v>
      </c>
      <c r="AV205" s="13" t="s">
        <v>87</v>
      </c>
      <c r="AW205" s="13" t="s">
        <v>33</v>
      </c>
      <c r="AX205" s="13" t="s">
        <v>85</v>
      </c>
      <c r="AY205" s="157" t="s">
        <v>143</v>
      </c>
    </row>
    <row r="206" spans="2:65" s="12" customFormat="1" ht="11.25">
      <c r="B206" s="149"/>
      <c r="D206" s="150" t="s">
        <v>156</v>
      </c>
      <c r="E206" s="151" t="s">
        <v>1</v>
      </c>
      <c r="F206" s="152" t="s">
        <v>1241</v>
      </c>
      <c r="H206" s="151" t="s">
        <v>1</v>
      </c>
      <c r="I206" s="153"/>
      <c r="L206" s="149"/>
      <c r="M206" s="154"/>
      <c r="T206" s="155"/>
      <c r="AT206" s="151" t="s">
        <v>156</v>
      </c>
      <c r="AU206" s="151" t="s">
        <v>87</v>
      </c>
      <c r="AV206" s="12" t="s">
        <v>85</v>
      </c>
      <c r="AW206" s="12" t="s">
        <v>33</v>
      </c>
      <c r="AX206" s="12" t="s">
        <v>77</v>
      </c>
      <c r="AY206" s="151" t="s">
        <v>143</v>
      </c>
    </row>
    <row r="207" spans="2:65" s="12" customFormat="1" ht="11.25">
      <c r="B207" s="149"/>
      <c r="D207" s="150" t="s">
        <v>156</v>
      </c>
      <c r="E207" s="151" t="s">
        <v>1</v>
      </c>
      <c r="F207" s="152" t="s">
        <v>1242</v>
      </c>
      <c r="H207" s="151" t="s">
        <v>1</v>
      </c>
      <c r="I207" s="153"/>
      <c r="L207" s="149"/>
      <c r="M207" s="154"/>
      <c r="T207" s="155"/>
      <c r="AT207" s="151" t="s">
        <v>156</v>
      </c>
      <c r="AU207" s="151" t="s">
        <v>87</v>
      </c>
      <c r="AV207" s="12" t="s">
        <v>85</v>
      </c>
      <c r="AW207" s="12" t="s">
        <v>33</v>
      </c>
      <c r="AX207" s="12" t="s">
        <v>77</v>
      </c>
      <c r="AY207" s="151" t="s">
        <v>143</v>
      </c>
    </row>
    <row r="208" spans="2:65" s="12" customFormat="1" ht="11.25">
      <c r="B208" s="149"/>
      <c r="D208" s="150" t="s">
        <v>156</v>
      </c>
      <c r="E208" s="151" t="s">
        <v>1</v>
      </c>
      <c r="F208" s="152" t="s">
        <v>1243</v>
      </c>
      <c r="H208" s="151" t="s">
        <v>1</v>
      </c>
      <c r="I208" s="153"/>
      <c r="L208" s="149"/>
      <c r="M208" s="154"/>
      <c r="T208" s="155"/>
      <c r="AT208" s="151" t="s">
        <v>156</v>
      </c>
      <c r="AU208" s="151" t="s">
        <v>87</v>
      </c>
      <c r="AV208" s="12" t="s">
        <v>85</v>
      </c>
      <c r="AW208" s="12" t="s">
        <v>33</v>
      </c>
      <c r="AX208" s="12" t="s">
        <v>77</v>
      </c>
      <c r="AY208" s="151" t="s">
        <v>143</v>
      </c>
    </row>
    <row r="209" spans="2:65" s="1" customFormat="1" ht="16.5" customHeight="1">
      <c r="B209" s="32"/>
      <c r="C209" s="173" t="s">
        <v>378</v>
      </c>
      <c r="D209" s="173" t="s">
        <v>413</v>
      </c>
      <c r="E209" s="174" t="s">
        <v>1244</v>
      </c>
      <c r="F209" s="175" t="s">
        <v>1245</v>
      </c>
      <c r="G209" s="176" t="s">
        <v>316</v>
      </c>
      <c r="H209" s="177">
        <v>70.888000000000005</v>
      </c>
      <c r="I209" s="178"/>
      <c r="J209" s="179">
        <f>ROUND(I209*H209,2)</f>
        <v>0</v>
      </c>
      <c r="K209" s="175" t="s">
        <v>153</v>
      </c>
      <c r="L209" s="180"/>
      <c r="M209" s="181" t="s">
        <v>1</v>
      </c>
      <c r="N209" s="182" t="s">
        <v>42</v>
      </c>
      <c r="P209" s="145">
        <f>O209*H209</f>
        <v>0</v>
      </c>
      <c r="Q209" s="145">
        <v>3.1800000000000001E-3</v>
      </c>
      <c r="R209" s="145">
        <f>Q209*H209</f>
        <v>0.22542384000000001</v>
      </c>
      <c r="S209" s="145">
        <v>0</v>
      </c>
      <c r="T209" s="146">
        <f>S209*H209</f>
        <v>0</v>
      </c>
      <c r="AR209" s="147" t="s">
        <v>194</v>
      </c>
      <c r="AT209" s="147" t="s">
        <v>413</v>
      </c>
      <c r="AU209" s="147" t="s">
        <v>87</v>
      </c>
      <c r="AY209" s="17" t="s">
        <v>143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7" t="s">
        <v>85</v>
      </c>
      <c r="BK209" s="148">
        <f>ROUND(I209*H209,2)</f>
        <v>0</v>
      </c>
      <c r="BL209" s="17" t="s">
        <v>142</v>
      </c>
      <c r="BM209" s="147" t="s">
        <v>1246</v>
      </c>
    </row>
    <row r="210" spans="2:65" s="13" customFormat="1" ht="11.25">
      <c r="B210" s="156"/>
      <c r="D210" s="150" t="s">
        <v>156</v>
      </c>
      <c r="E210" s="157" t="s">
        <v>1</v>
      </c>
      <c r="F210" s="158" t="s">
        <v>1247</v>
      </c>
      <c r="H210" s="159">
        <v>69.84</v>
      </c>
      <c r="I210" s="160"/>
      <c r="L210" s="156"/>
      <c r="M210" s="161"/>
      <c r="T210" s="162"/>
      <c r="AT210" s="157" t="s">
        <v>156</v>
      </c>
      <c r="AU210" s="157" t="s">
        <v>87</v>
      </c>
      <c r="AV210" s="13" t="s">
        <v>87</v>
      </c>
      <c r="AW210" s="13" t="s">
        <v>33</v>
      </c>
      <c r="AX210" s="13" t="s">
        <v>85</v>
      </c>
      <c r="AY210" s="157" t="s">
        <v>143</v>
      </c>
    </row>
    <row r="211" spans="2:65" s="12" customFormat="1" ht="11.25">
      <c r="B211" s="149"/>
      <c r="D211" s="150" t="s">
        <v>156</v>
      </c>
      <c r="E211" s="151" t="s">
        <v>1</v>
      </c>
      <c r="F211" s="152" t="s">
        <v>1224</v>
      </c>
      <c r="H211" s="151" t="s">
        <v>1</v>
      </c>
      <c r="I211" s="153"/>
      <c r="L211" s="149"/>
      <c r="M211" s="154"/>
      <c r="T211" s="155"/>
      <c r="AT211" s="151" t="s">
        <v>156</v>
      </c>
      <c r="AU211" s="151" t="s">
        <v>87</v>
      </c>
      <c r="AV211" s="12" t="s">
        <v>85</v>
      </c>
      <c r="AW211" s="12" t="s">
        <v>33</v>
      </c>
      <c r="AX211" s="12" t="s">
        <v>77</v>
      </c>
      <c r="AY211" s="151" t="s">
        <v>143</v>
      </c>
    </row>
    <row r="212" spans="2:65" s="13" customFormat="1" ht="11.25">
      <c r="B212" s="156"/>
      <c r="D212" s="150" t="s">
        <v>156</v>
      </c>
      <c r="F212" s="158" t="s">
        <v>1248</v>
      </c>
      <c r="H212" s="159">
        <v>70.888000000000005</v>
      </c>
      <c r="I212" s="160"/>
      <c r="L212" s="156"/>
      <c r="M212" s="161"/>
      <c r="T212" s="162"/>
      <c r="AT212" s="157" t="s">
        <v>156</v>
      </c>
      <c r="AU212" s="157" t="s">
        <v>87</v>
      </c>
      <c r="AV212" s="13" t="s">
        <v>87</v>
      </c>
      <c r="AW212" s="13" t="s">
        <v>4</v>
      </c>
      <c r="AX212" s="13" t="s">
        <v>85</v>
      </c>
      <c r="AY212" s="157" t="s">
        <v>143</v>
      </c>
    </row>
    <row r="213" spans="2:65" s="1" customFormat="1" ht="16.5" customHeight="1">
      <c r="B213" s="32"/>
      <c r="C213" s="173" t="s">
        <v>389</v>
      </c>
      <c r="D213" s="173" t="s">
        <v>413</v>
      </c>
      <c r="E213" s="174" t="s">
        <v>1249</v>
      </c>
      <c r="F213" s="175" t="s">
        <v>1250</v>
      </c>
      <c r="G213" s="176" t="s">
        <v>540</v>
      </c>
      <c r="H213" s="177">
        <v>1</v>
      </c>
      <c r="I213" s="178"/>
      <c r="J213" s="179">
        <f>ROUND(I213*H213,2)</f>
        <v>0</v>
      </c>
      <c r="K213" s="175" t="s">
        <v>1</v>
      </c>
      <c r="L213" s="180"/>
      <c r="M213" s="181" t="s">
        <v>1</v>
      </c>
      <c r="N213" s="182" t="s">
        <v>42</v>
      </c>
      <c r="P213" s="145">
        <f>O213*H213</f>
        <v>0</v>
      </c>
      <c r="Q213" s="145">
        <v>6.7000000000000002E-3</v>
      </c>
      <c r="R213" s="145">
        <f>Q213*H213</f>
        <v>6.7000000000000002E-3</v>
      </c>
      <c r="S213" s="145">
        <v>0</v>
      </c>
      <c r="T213" s="146">
        <f>S213*H213</f>
        <v>0</v>
      </c>
      <c r="AR213" s="147" t="s">
        <v>194</v>
      </c>
      <c r="AT213" s="147" t="s">
        <v>413</v>
      </c>
      <c r="AU213" s="147" t="s">
        <v>87</v>
      </c>
      <c r="AY213" s="17" t="s">
        <v>143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7" t="s">
        <v>85</v>
      </c>
      <c r="BK213" s="148">
        <f>ROUND(I213*H213,2)</f>
        <v>0</v>
      </c>
      <c r="BL213" s="17" t="s">
        <v>142</v>
      </c>
      <c r="BM213" s="147" t="s">
        <v>1251</v>
      </c>
    </row>
    <row r="214" spans="2:65" s="13" customFormat="1" ht="11.25">
      <c r="B214" s="156"/>
      <c r="D214" s="150" t="s">
        <v>156</v>
      </c>
      <c r="E214" s="157" t="s">
        <v>1</v>
      </c>
      <c r="F214" s="158" t="s">
        <v>1252</v>
      </c>
      <c r="H214" s="159">
        <v>1</v>
      </c>
      <c r="I214" s="160"/>
      <c r="L214" s="156"/>
      <c r="M214" s="161"/>
      <c r="T214" s="162"/>
      <c r="AT214" s="157" t="s">
        <v>156</v>
      </c>
      <c r="AU214" s="157" t="s">
        <v>87</v>
      </c>
      <c r="AV214" s="13" t="s">
        <v>87</v>
      </c>
      <c r="AW214" s="13" t="s">
        <v>33</v>
      </c>
      <c r="AX214" s="13" t="s">
        <v>85</v>
      </c>
      <c r="AY214" s="157" t="s">
        <v>143</v>
      </c>
    </row>
    <row r="215" spans="2:65" s="1" customFormat="1" ht="24.2" customHeight="1">
      <c r="B215" s="32"/>
      <c r="C215" s="136" t="s">
        <v>394</v>
      </c>
      <c r="D215" s="136" t="s">
        <v>149</v>
      </c>
      <c r="E215" s="137" t="s">
        <v>1253</v>
      </c>
      <c r="F215" s="138" t="s">
        <v>1254</v>
      </c>
      <c r="G215" s="139" t="s">
        <v>540</v>
      </c>
      <c r="H215" s="140">
        <v>2</v>
      </c>
      <c r="I215" s="141"/>
      <c r="J215" s="142">
        <f>ROUND(I215*H215,2)</f>
        <v>0</v>
      </c>
      <c r="K215" s="138" t="s">
        <v>153</v>
      </c>
      <c r="L215" s="32"/>
      <c r="M215" s="143" t="s">
        <v>1</v>
      </c>
      <c r="N215" s="144" t="s">
        <v>42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142</v>
      </c>
      <c r="AT215" s="147" t="s">
        <v>149</v>
      </c>
      <c r="AU215" s="147" t="s">
        <v>87</v>
      </c>
      <c r="AY215" s="17" t="s">
        <v>143</v>
      </c>
      <c r="BE215" s="148">
        <f>IF(N215="základní",J215,0)</f>
        <v>0</v>
      </c>
      <c r="BF215" s="148">
        <f>IF(N215="snížená",J215,0)</f>
        <v>0</v>
      </c>
      <c r="BG215" s="148">
        <f>IF(N215="zákl. přenesená",J215,0)</f>
        <v>0</v>
      </c>
      <c r="BH215" s="148">
        <f>IF(N215="sníž. přenesená",J215,0)</f>
        <v>0</v>
      </c>
      <c r="BI215" s="148">
        <f>IF(N215="nulová",J215,0)</f>
        <v>0</v>
      </c>
      <c r="BJ215" s="17" t="s">
        <v>85</v>
      </c>
      <c r="BK215" s="148">
        <f>ROUND(I215*H215,2)</f>
        <v>0</v>
      </c>
      <c r="BL215" s="17" t="s">
        <v>142</v>
      </c>
      <c r="BM215" s="147" t="s">
        <v>1255</v>
      </c>
    </row>
    <row r="216" spans="2:65" s="13" customFormat="1" ht="11.25">
      <c r="B216" s="156"/>
      <c r="D216" s="150" t="s">
        <v>156</v>
      </c>
      <c r="E216" s="157" t="s">
        <v>1</v>
      </c>
      <c r="F216" s="158" t="s">
        <v>1256</v>
      </c>
      <c r="H216" s="159">
        <v>1</v>
      </c>
      <c r="I216" s="160"/>
      <c r="L216" s="156"/>
      <c r="M216" s="161"/>
      <c r="T216" s="162"/>
      <c r="AT216" s="157" t="s">
        <v>156</v>
      </c>
      <c r="AU216" s="157" t="s">
        <v>87</v>
      </c>
      <c r="AV216" s="13" t="s">
        <v>87</v>
      </c>
      <c r="AW216" s="13" t="s">
        <v>33</v>
      </c>
      <c r="AX216" s="13" t="s">
        <v>77</v>
      </c>
      <c r="AY216" s="157" t="s">
        <v>143</v>
      </c>
    </row>
    <row r="217" spans="2:65" s="13" customFormat="1" ht="11.25">
      <c r="B217" s="156"/>
      <c r="D217" s="150" t="s">
        <v>156</v>
      </c>
      <c r="E217" s="157" t="s">
        <v>1</v>
      </c>
      <c r="F217" s="158" t="s">
        <v>1257</v>
      </c>
      <c r="H217" s="159">
        <v>1</v>
      </c>
      <c r="I217" s="160"/>
      <c r="L217" s="156"/>
      <c r="M217" s="161"/>
      <c r="T217" s="162"/>
      <c r="AT217" s="157" t="s">
        <v>156</v>
      </c>
      <c r="AU217" s="157" t="s">
        <v>87</v>
      </c>
      <c r="AV217" s="13" t="s">
        <v>87</v>
      </c>
      <c r="AW217" s="13" t="s">
        <v>33</v>
      </c>
      <c r="AX217" s="13" t="s">
        <v>77</v>
      </c>
      <c r="AY217" s="157" t="s">
        <v>143</v>
      </c>
    </row>
    <row r="218" spans="2:65" s="14" customFormat="1" ht="11.25">
      <c r="B218" s="166"/>
      <c r="D218" s="150" t="s">
        <v>156</v>
      </c>
      <c r="E218" s="167" t="s">
        <v>1</v>
      </c>
      <c r="F218" s="168" t="s">
        <v>293</v>
      </c>
      <c r="H218" s="169">
        <v>2</v>
      </c>
      <c r="I218" s="170"/>
      <c r="L218" s="166"/>
      <c r="M218" s="171"/>
      <c r="T218" s="172"/>
      <c r="AT218" s="167" t="s">
        <v>156</v>
      </c>
      <c r="AU218" s="167" t="s">
        <v>87</v>
      </c>
      <c r="AV218" s="14" t="s">
        <v>142</v>
      </c>
      <c r="AW218" s="14" t="s">
        <v>33</v>
      </c>
      <c r="AX218" s="14" t="s">
        <v>85</v>
      </c>
      <c r="AY218" s="167" t="s">
        <v>143</v>
      </c>
    </row>
    <row r="219" spans="2:65" s="1" customFormat="1" ht="16.5" customHeight="1">
      <c r="B219" s="32"/>
      <c r="C219" s="173" t="s">
        <v>400</v>
      </c>
      <c r="D219" s="173" t="s">
        <v>413</v>
      </c>
      <c r="E219" s="174" t="s">
        <v>1258</v>
      </c>
      <c r="F219" s="175" t="s">
        <v>1259</v>
      </c>
      <c r="G219" s="176" t="s">
        <v>540</v>
      </c>
      <c r="H219" s="177">
        <v>1</v>
      </c>
      <c r="I219" s="178"/>
      <c r="J219" s="179">
        <f>ROUND(I219*H219,2)</f>
        <v>0</v>
      </c>
      <c r="K219" s="175" t="s">
        <v>1</v>
      </c>
      <c r="L219" s="180"/>
      <c r="M219" s="181" t="s">
        <v>1</v>
      </c>
      <c r="N219" s="182" t="s">
        <v>42</v>
      </c>
      <c r="P219" s="145">
        <f>O219*H219</f>
        <v>0</v>
      </c>
      <c r="Q219" s="145">
        <v>0.01</v>
      </c>
      <c r="R219" s="145">
        <f>Q219*H219</f>
        <v>0.01</v>
      </c>
      <c r="S219" s="145">
        <v>0</v>
      </c>
      <c r="T219" s="146">
        <f>S219*H219</f>
        <v>0</v>
      </c>
      <c r="AR219" s="147" t="s">
        <v>194</v>
      </c>
      <c r="AT219" s="147" t="s">
        <v>413</v>
      </c>
      <c r="AU219" s="147" t="s">
        <v>87</v>
      </c>
      <c r="AY219" s="17" t="s">
        <v>143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85</v>
      </c>
      <c r="BK219" s="148">
        <f>ROUND(I219*H219,2)</f>
        <v>0</v>
      </c>
      <c r="BL219" s="17" t="s">
        <v>142</v>
      </c>
      <c r="BM219" s="147" t="s">
        <v>1260</v>
      </c>
    </row>
    <row r="220" spans="2:65" s="13" customFormat="1" ht="11.25">
      <c r="B220" s="156"/>
      <c r="D220" s="150" t="s">
        <v>156</v>
      </c>
      <c r="E220" s="157" t="s">
        <v>1</v>
      </c>
      <c r="F220" s="158" t="s">
        <v>1261</v>
      </c>
      <c r="H220" s="159">
        <v>1</v>
      </c>
      <c r="I220" s="160"/>
      <c r="L220" s="156"/>
      <c r="M220" s="161"/>
      <c r="T220" s="162"/>
      <c r="AT220" s="157" t="s">
        <v>156</v>
      </c>
      <c r="AU220" s="157" t="s">
        <v>87</v>
      </c>
      <c r="AV220" s="13" t="s">
        <v>87</v>
      </c>
      <c r="AW220" s="13" t="s">
        <v>33</v>
      </c>
      <c r="AX220" s="13" t="s">
        <v>85</v>
      </c>
      <c r="AY220" s="157" t="s">
        <v>143</v>
      </c>
    </row>
    <row r="221" spans="2:65" s="1" customFormat="1" ht="16.5" customHeight="1">
      <c r="B221" s="32"/>
      <c r="C221" s="173" t="s">
        <v>406</v>
      </c>
      <c r="D221" s="173" t="s">
        <v>413</v>
      </c>
      <c r="E221" s="174" t="s">
        <v>1262</v>
      </c>
      <c r="F221" s="175" t="s">
        <v>1263</v>
      </c>
      <c r="G221" s="176" t="s">
        <v>540</v>
      </c>
      <c r="H221" s="177">
        <v>1</v>
      </c>
      <c r="I221" s="178"/>
      <c r="J221" s="179">
        <f>ROUND(I221*H221,2)</f>
        <v>0</v>
      </c>
      <c r="K221" s="175" t="s">
        <v>1</v>
      </c>
      <c r="L221" s="180"/>
      <c r="M221" s="181" t="s">
        <v>1</v>
      </c>
      <c r="N221" s="182" t="s">
        <v>42</v>
      </c>
      <c r="P221" s="145">
        <f>O221*H221</f>
        <v>0</v>
      </c>
      <c r="Q221" s="145">
        <v>9.1999999999999998E-3</v>
      </c>
      <c r="R221" s="145">
        <f>Q221*H221</f>
        <v>9.1999999999999998E-3</v>
      </c>
      <c r="S221" s="145">
        <v>0</v>
      </c>
      <c r="T221" s="146">
        <f>S221*H221</f>
        <v>0</v>
      </c>
      <c r="AR221" s="147" t="s">
        <v>194</v>
      </c>
      <c r="AT221" s="147" t="s">
        <v>413</v>
      </c>
      <c r="AU221" s="147" t="s">
        <v>87</v>
      </c>
      <c r="AY221" s="17" t="s">
        <v>143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85</v>
      </c>
      <c r="BK221" s="148">
        <f>ROUND(I221*H221,2)</f>
        <v>0</v>
      </c>
      <c r="BL221" s="17" t="s">
        <v>142</v>
      </c>
      <c r="BM221" s="147" t="s">
        <v>1264</v>
      </c>
    </row>
    <row r="222" spans="2:65" s="13" customFormat="1" ht="11.25">
      <c r="B222" s="156"/>
      <c r="D222" s="150" t="s">
        <v>156</v>
      </c>
      <c r="E222" s="157" t="s">
        <v>1</v>
      </c>
      <c r="F222" s="158" t="s">
        <v>1265</v>
      </c>
      <c r="H222" s="159">
        <v>1</v>
      </c>
      <c r="I222" s="160"/>
      <c r="L222" s="156"/>
      <c r="M222" s="161"/>
      <c r="T222" s="162"/>
      <c r="AT222" s="157" t="s">
        <v>156</v>
      </c>
      <c r="AU222" s="157" t="s">
        <v>87</v>
      </c>
      <c r="AV222" s="13" t="s">
        <v>87</v>
      </c>
      <c r="AW222" s="13" t="s">
        <v>33</v>
      </c>
      <c r="AX222" s="13" t="s">
        <v>85</v>
      </c>
      <c r="AY222" s="157" t="s">
        <v>143</v>
      </c>
    </row>
    <row r="223" spans="2:65" s="1" customFormat="1" ht="24.2" customHeight="1">
      <c r="B223" s="32"/>
      <c r="C223" s="136" t="s">
        <v>412</v>
      </c>
      <c r="D223" s="136" t="s">
        <v>149</v>
      </c>
      <c r="E223" s="137" t="s">
        <v>1266</v>
      </c>
      <c r="F223" s="138" t="s">
        <v>1267</v>
      </c>
      <c r="G223" s="139" t="s">
        <v>540</v>
      </c>
      <c r="H223" s="140">
        <v>1</v>
      </c>
      <c r="I223" s="141"/>
      <c r="J223" s="142">
        <f>ROUND(I223*H223,2)</f>
        <v>0</v>
      </c>
      <c r="K223" s="138" t="s">
        <v>153</v>
      </c>
      <c r="L223" s="32"/>
      <c r="M223" s="143" t="s">
        <v>1</v>
      </c>
      <c r="N223" s="144" t="s">
        <v>42</v>
      </c>
      <c r="P223" s="145">
        <f>O223*H223</f>
        <v>0</v>
      </c>
      <c r="Q223" s="145">
        <v>1.67E-3</v>
      </c>
      <c r="R223" s="145">
        <f>Q223*H223</f>
        <v>1.67E-3</v>
      </c>
      <c r="S223" s="145">
        <v>0</v>
      </c>
      <c r="T223" s="146">
        <f>S223*H223</f>
        <v>0</v>
      </c>
      <c r="AR223" s="147" t="s">
        <v>142</v>
      </c>
      <c r="AT223" s="147" t="s">
        <v>149</v>
      </c>
      <c r="AU223" s="147" t="s">
        <v>87</v>
      </c>
      <c r="AY223" s="17" t="s">
        <v>143</v>
      </c>
      <c r="BE223" s="148">
        <f>IF(N223="základní",J223,0)</f>
        <v>0</v>
      </c>
      <c r="BF223" s="148">
        <f>IF(N223="snížená",J223,0)</f>
        <v>0</v>
      </c>
      <c r="BG223" s="148">
        <f>IF(N223="zákl. přenesená",J223,0)</f>
        <v>0</v>
      </c>
      <c r="BH223" s="148">
        <f>IF(N223="sníž. přenesená",J223,0)</f>
        <v>0</v>
      </c>
      <c r="BI223" s="148">
        <f>IF(N223="nulová",J223,0)</f>
        <v>0</v>
      </c>
      <c r="BJ223" s="17" t="s">
        <v>85</v>
      </c>
      <c r="BK223" s="148">
        <f>ROUND(I223*H223,2)</f>
        <v>0</v>
      </c>
      <c r="BL223" s="17" t="s">
        <v>142</v>
      </c>
      <c r="BM223" s="147" t="s">
        <v>1268</v>
      </c>
    </row>
    <row r="224" spans="2:65" s="13" customFormat="1" ht="11.25">
      <c r="B224" s="156"/>
      <c r="D224" s="150" t="s">
        <v>156</v>
      </c>
      <c r="E224" s="157" t="s">
        <v>1</v>
      </c>
      <c r="F224" s="158" t="s">
        <v>1269</v>
      </c>
      <c r="H224" s="159">
        <v>1</v>
      </c>
      <c r="I224" s="160"/>
      <c r="L224" s="156"/>
      <c r="M224" s="161"/>
      <c r="T224" s="162"/>
      <c r="AT224" s="157" t="s">
        <v>156</v>
      </c>
      <c r="AU224" s="157" t="s">
        <v>87</v>
      </c>
      <c r="AV224" s="13" t="s">
        <v>87</v>
      </c>
      <c r="AW224" s="13" t="s">
        <v>33</v>
      </c>
      <c r="AX224" s="13" t="s">
        <v>85</v>
      </c>
      <c r="AY224" s="157" t="s">
        <v>143</v>
      </c>
    </row>
    <row r="225" spans="2:65" s="1" customFormat="1" ht="16.5" customHeight="1">
      <c r="B225" s="32"/>
      <c r="C225" s="173" t="s">
        <v>431</v>
      </c>
      <c r="D225" s="173" t="s">
        <v>413</v>
      </c>
      <c r="E225" s="174" t="s">
        <v>1270</v>
      </c>
      <c r="F225" s="175" t="s">
        <v>1271</v>
      </c>
      <c r="G225" s="176" t="s">
        <v>540</v>
      </c>
      <c r="H225" s="177">
        <v>1</v>
      </c>
      <c r="I225" s="178"/>
      <c r="J225" s="179">
        <f>ROUND(I225*H225,2)</f>
        <v>0</v>
      </c>
      <c r="K225" s="175" t="s">
        <v>1</v>
      </c>
      <c r="L225" s="180"/>
      <c r="M225" s="181" t="s">
        <v>1</v>
      </c>
      <c r="N225" s="182" t="s">
        <v>42</v>
      </c>
      <c r="P225" s="145">
        <f>O225*H225</f>
        <v>0</v>
      </c>
      <c r="Q225" s="145">
        <v>1.21E-2</v>
      </c>
      <c r="R225" s="145">
        <f>Q225*H225</f>
        <v>1.21E-2</v>
      </c>
      <c r="S225" s="145">
        <v>0</v>
      </c>
      <c r="T225" s="146">
        <f>S225*H225</f>
        <v>0</v>
      </c>
      <c r="AR225" s="147" t="s">
        <v>194</v>
      </c>
      <c r="AT225" s="147" t="s">
        <v>413</v>
      </c>
      <c r="AU225" s="147" t="s">
        <v>87</v>
      </c>
      <c r="AY225" s="17" t="s">
        <v>143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17" t="s">
        <v>85</v>
      </c>
      <c r="BK225" s="148">
        <f>ROUND(I225*H225,2)</f>
        <v>0</v>
      </c>
      <c r="BL225" s="17" t="s">
        <v>142</v>
      </c>
      <c r="BM225" s="147" t="s">
        <v>1272</v>
      </c>
    </row>
    <row r="226" spans="2:65" s="13" customFormat="1" ht="11.25">
      <c r="B226" s="156"/>
      <c r="D226" s="150" t="s">
        <v>156</v>
      </c>
      <c r="E226" s="157" t="s">
        <v>1</v>
      </c>
      <c r="F226" s="158" t="s">
        <v>1273</v>
      </c>
      <c r="H226" s="159">
        <v>1</v>
      </c>
      <c r="I226" s="160"/>
      <c r="L226" s="156"/>
      <c r="M226" s="161"/>
      <c r="T226" s="162"/>
      <c r="AT226" s="157" t="s">
        <v>156</v>
      </c>
      <c r="AU226" s="157" t="s">
        <v>87</v>
      </c>
      <c r="AV226" s="13" t="s">
        <v>87</v>
      </c>
      <c r="AW226" s="13" t="s">
        <v>33</v>
      </c>
      <c r="AX226" s="13" t="s">
        <v>85</v>
      </c>
      <c r="AY226" s="157" t="s">
        <v>143</v>
      </c>
    </row>
    <row r="227" spans="2:65" s="1" customFormat="1" ht="16.5" customHeight="1">
      <c r="B227" s="32"/>
      <c r="C227" s="136" t="s">
        <v>444</v>
      </c>
      <c r="D227" s="136" t="s">
        <v>149</v>
      </c>
      <c r="E227" s="137" t="s">
        <v>1274</v>
      </c>
      <c r="F227" s="138" t="s">
        <v>1275</v>
      </c>
      <c r="G227" s="139" t="s">
        <v>540</v>
      </c>
      <c r="H227" s="140">
        <v>2</v>
      </c>
      <c r="I227" s="141"/>
      <c r="J227" s="142">
        <f>ROUND(I227*H227,2)</f>
        <v>0</v>
      </c>
      <c r="K227" s="138" t="s">
        <v>153</v>
      </c>
      <c r="L227" s="32"/>
      <c r="M227" s="143" t="s">
        <v>1</v>
      </c>
      <c r="N227" s="144" t="s">
        <v>42</v>
      </c>
      <c r="P227" s="145">
        <f>O227*H227</f>
        <v>0</v>
      </c>
      <c r="Q227" s="145">
        <v>2.0000000000000002E-5</v>
      </c>
      <c r="R227" s="145">
        <f>Q227*H227</f>
        <v>4.0000000000000003E-5</v>
      </c>
      <c r="S227" s="145">
        <v>2.6199999999999999E-3</v>
      </c>
      <c r="T227" s="146">
        <f>S227*H227</f>
        <v>5.2399999999999999E-3</v>
      </c>
      <c r="AR227" s="147" t="s">
        <v>142</v>
      </c>
      <c r="AT227" s="147" t="s">
        <v>149</v>
      </c>
      <c r="AU227" s="147" t="s">
        <v>87</v>
      </c>
      <c r="AY227" s="17" t="s">
        <v>143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7" t="s">
        <v>85</v>
      </c>
      <c r="BK227" s="148">
        <f>ROUND(I227*H227,2)</f>
        <v>0</v>
      </c>
      <c r="BL227" s="17" t="s">
        <v>142</v>
      </c>
      <c r="BM227" s="147" t="s">
        <v>1276</v>
      </c>
    </row>
    <row r="228" spans="2:65" s="12" customFormat="1" ht="11.25">
      <c r="B228" s="149"/>
      <c r="D228" s="150" t="s">
        <v>156</v>
      </c>
      <c r="E228" s="151" t="s">
        <v>1</v>
      </c>
      <c r="F228" s="152" t="s">
        <v>1277</v>
      </c>
      <c r="H228" s="151" t="s">
        <v>1</v>
      </c>
      <c r="I228" s="153"/>
      <c r="L228" s="149"/>
      <c r="M228" s="154"/>
      <c r="T228" s="155"/>
      <c r="AT228" s="151" t="s">
        <v>156</v>
      </c>
      <c r="AU228" s="151" t="s">
        <v>87</v>
      </c>
      <c r="AV228" s="12" t="s">
        <v>85</v>
      </c>
      <c r="AW228" s="12" t="s">
        <v>33</v>
      </c>
      <c r="AX228" s="12" t="s">
        <v>77</v>
      </c>
      <c r="AY228" s="151" t="s">
        <v>143</v>
      </c>
    </row>
    <row r="229" spans="2:65" s="13" customFormat="1" ht="11.25">
      <c r="B229" s="156"/>
      <c r="D229" s="150" t="s">
        <v>156</v>
      </c>
      <c r="E229" s="157" t="s">
        <v>1</v>
      </c>
      <c r="F229" s="158" t="s">
        <v>1278</v>
      </c>
      <c r="H229" s="159">
        <v>2</v>
      </c>
      <c r="I229" s="160"/>
      <c r="L229" s="156"/>
      <c r="M229" s="161"/>
      <c r="T229" s="162"/>
      <c r="AT229" s="157" t="s">
        <v>156</v>
      </c>
      <c r="AU229" s="157" t="s">
        <v>87</v>
      </c>
      <c r="AV229" s="13" t="s">
        <v>87</v>
      </c>
      <c r="AW229" s="13" t="s">
        <v>33</v>
      </c>
      <c r="AX229" s="13" t="s">
        <v>85</v>
      </c>
      <c r="AY229" s="157" t="s">
        <v>143</v>
      </c>
    </row>
    <row r="230" spans="2:65" s="1" customFormat="1" ht="16.5" customHeight="1">
      <c r="B230" s="32"/>
      <c r="C230" s="173" t="s">
        <v>454</v>
      </c>
      <c r="D230" s="173" t="s">
        <v>413</v>
      </c>
      <c r="E230" s="174" t="s">
        <v>1279</v>
      </c>
      <c r="F230" s="175" t="s">
        <v>1280</v>
      </c>
      <c r="G230" s="176" t="s">
        <v>540</v>
      </c>
      <c r="H230" s="177">
        <v>2</v>
      </c>
      <c r="I230" s="178"/>
      <c r="J230" s="179">
        <f>ROUND(I230*H230,2)</f>
        <v>0</v>
      </c>
      <c r="K230" s="175" t="s">
        <v>153</v>
      </c>
      <c r="L230" s="180"/>
      <c r="M230" s="181" t="s">
        <v>1</v>
      </c>
      <c r="N230" s="182" t="s">
        <v>42</v>
      </c>
      <c r="P230" s="145">
        <f>O230*H230</f>
        <v>0</v>
      </c>
      <c r="Q230" s="145">
        <v>2.9999999999999997E-4</v>
      </c>
      <c r="R230" s="145">
        <f>Q230*H230</f>
        <v>5.9999999999999995E-4</v>
      </c>
      <c r="S230" s="145">
        <v>0</v>
      </c>
      <c r="T230" s="146">
        <f>S230*H230</f>
        <v>0</v>
      </c>
      <c r="AR230" s="147" t="s">
        <v>194</v>
      </c>
      <c r="AT230" s="147" t="s">
        <v>413</v>
      </c>
      <c r="AU230" s="147" t="s">
        <v>87</v>
      </c>
      <c r="AY230" s="17" t="s">
        <v>143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7" t="s">
        <v>85</v>
      </c>
      <c r="BK230" s="148">
        <f>ROUND(I230*H230,2)</f>
        <v>0</v>
      </c>
      <c r="BL230" s="17" t="s">
        <v>142</v>
      </c>
      <c r="BM230" s="147" t="s">
        <v>1281</v>
      </c>
    </row>
    <row r="231" spans="2:65" s="13" customFormat="1" ht="11.25">
      <c r="B231" s="156"/>
      <c r="D231" s="150" t="s">
        <v>156</v>
      </c>
      <c r="E231" s="157" t="s">
        <v>1</v>
      </c>
      <c r="F231" s="158" t="s">
        <v>1282</v>
      </c>
      <c r="H231" s="159">
        <v>2</v>
      </c>
      <c r="I231" s="160"/>
      <c r="L231" s="156"/>
      <c r="M231" s="161"/>
      <c r="T231" s="162"/>
      <c r="AT231" s="157" t="s">
        <v>156</v>
      </c>
      <c r="AU231" s="157" t="s">
        <v>87</v>
      </c>
      <c r="AV231" s="13" t="s">
        <v>87</v>
      </c>
      <c r="AW231" s="13" t="s">
        <v>33</v>
      </c>
      <c r="AX231" s="13" t="s">
        <v>85</v>
      </c>
      <c r="AY231" s="157" t="s">
        <v>143</v>
      </c>
    </row>
    <row r="232" spans="2:65" s="1" customFormat="1" ht="16.5" customHeight="1">
      <c r="B232" s="32"/>
      <c r="C232" s="173" t="s">
        <v>459</v>
      </c>
      <c r="D232" s="173" t="s">
        <v>413</v>
      </c>
      <c r="E232" s="174" t="s">
        <v>1283</v>
      </c>
      <c r="F232" s="175" t="s">
        <v>1284</v>
      </c>
      <c r="G232" s="176" t="s">
        <v>540</v>
      </c>
      <c r="H232" s="177">
        <v>2</v>
      </c>
      <c r="I232" s="178"/>
      <c r="J232" s="179">
        <f>ROUND(I232*H232,2)</f>
        <v>0</v>
      </c>
      <c r="K232" s="175" t="s">
        <v>1</v>
      </c>
      <c r="L232" s="180"/>
      <c r="M232" s="181" t="s">
        <v>1</v>
      </c>
      <c r="N232" s="182" t="s">
        <v>42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194</v>
      </c>
      <c r="AT232" s="147" t="s">
        <v>413</v>
      </c>
      <c r="AU232" s="147" t="s">
        <v>87</v>
      </c>
      <c r="AY232" s="17" t="s">
        <v>143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85</v>
      </c>
      <c r="BK232" s="148">
        <f>ROUND(I232*H232,2)</f>
        <v>0</v>
      </c>
      <c r="BL232" s="17" t="s">
        <v>142</v>
      </c>
      <c r="BM232" s="147" t="s">
        <v>1285</v>
      </c>
    </row>
    <row r="233" spans="2:65" s="12" customFormat="1" ht="11.25">
      <c r="B233" s="149"/>
      <c r="D233" s="150" t="s">
        <v>156</v>
      </c>
      <c r="E233" s="151" t="s">
        <v>1</v>
      </c>
      <c r="F233" s="152" t="s">
        <v>1286</v>
      </c>
      <c r="H233" s="151" t="s">
        <v>1</v>
      </c>
      <c r="I233" s="153"/>
      <c r="L233" s="149"/>
      <c r="M233" s="154"/>
      <c r="T233" s="155"/>
      <c r="AT233" s="151" t="s">
        <v>156</v>
      </c>
      <c r="AU233" s="151" t="s">
        <v>87</v>
      </c>
      <c r="AV233" s="12" t="s">
        <v>85</v>
      </c>
      <c r="AW233" s="12" t="s">
        <v>33</v>
      </c>
      <c r="AX233" s="12" t="s">
        <v>77</v>
      </c>
      <c r="AY233" s="151" t="s">
        <v>143</v>
      </c>
    </row>
    <row r="234" spans="2:65" s="13" customFormat="1" ht="11.25">
      <c r="B234" s="156"/>
      <c r="D234" s="150" t="s">
        <v>156</v>
      </c>
      <c r="E234" s="157" t="s">
        <v>1</v>
      </c>
      <c r="F234" s="158" t="s">
        <v>1287</v>
      </c>
      <c r="H234" s="159">
        <v>2</v>
      </c>
      <c r="I234" s="160"/>
      <c r="L234" s="156"/>
      <c r="M234" s="161"/>
      <c r="T234" s="162"/>
      <c r="AT234" s="157" t="s">
        <v>156</v>
      </c>
      <c r="AU234" s="157" t="s">
        <v>87</v>
      </c>
      <c r="AV234" s="13" t="s">
        <v>87</v>
      </c>
      <c r="AW234" s="13" t="s">
        <v>33</v>
      </c>
      <c r="AX234" s="13" t="s">
        <v>85</v>
      </c>
      <c r="AY234" s="157" t="s">
        <v>143</v>
      </c>
    </row>
    <row r="235" spans="2:65" s="1" customFormat="1" ht="16.5" customHeight="1">
      <c r="B235" s="32"/>
      <c r="C235" s="173" t="s">
        <v>465</v>
      </c>
      <c r="D235" s="173" t="s">
        <v>413</v>
      </c>
      <c r="E235" s="174" t="s">
        <v>1288</v>
      </c>
      <c r="F235" s="175" t="s">
        <v>1289</v>
      </c>
      <c r="G235" s="176" t="s">
        <v>316</v>
      </c>
      <c r="H235" s="177">
        <v>70.5</v>
      </c>
      <c r="I235" s="178"/>
      <c r="J235" s="179">
        <f>ROUND(I235*H235,2)</f>
        <v>0</v>
      </c>
      <c r="K235" s="175" t="s">
        <v>1</v>
      </c>
      <c r="L235" s="180"/>
      <c r="M235" s="181" t="s">
        <v>1</v>
      </c>
      <c r="N235" s="182" t="s">
        <v>42</v>
      </c>
      <c r="P235" s="145">
        <f>O235*H235</f>
        <v>0</v>
      </c>
      <c r="Q235" s="145">
        <v>0</v>
      </c>
      <c r="R235" s="145">
        <f>Q235*H235</f>
        <v>0</v>
      </c>
      <c r="S235" s="145">
        <v>0</v>
      </c>
      <c r="T235" s="146">
        <f>S235*H235</f>
        <v>0</v>
      </c>
      <c r="AR235" s="147" t="s">
        <v>194</v>
      </c>
      <c r="AT235" s="147" t="s">
        <v>413</v>
      </c>
      <c r="AU235" s="147" t="s">
        <v>87</v>
      </c>
      <c r="AY235" s="17" t="s">
        <v>143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7" t="s">
        <v>85</v>
      </c>
      <c r="BK235" s="148">
        <f>ROUND(I235*H235,2)</f>
        <v>0</v>
      </c>
      <c r="BL235" s="17" t="s">
        <v>142</v>
      </c>
      <c r="BM235" s="147" t="s">
        <v>1290</v>
      </c>
    </row>
    <row r="236" spans="2:65" s="13" customFormat="1" ht="11.25">
      <c r="B236" s="156"/>
      <c r="D236" s="150" t="s">
        <v>156</v>
      </c>
      <c r="E236" s="157" t="s">
        <v>1</v>
      </c>
      <c r="F236" s="158" t="s">
        <v>1291</v>
      </c>
      <c r="H236" s="159">
        <v>0</v>
      </c>
      <c r="I236" s="160"/>
      <c r="L236" s="156"/>
      <c r="M236" s="161"/>
      <c r="T236" s="162"/>
      <c r="AT236" s="157" t="s">
        <v>156</v>
      </c>
      <c r="AU236" s="157" t="s">
        <v>87</v>
      </c>
      <c r="AV236" s="13" t="s">
        <v>87</v>
      </c>
      <c r="AW236" s="13" t="s">
        <v>33</v>
      </c>
      <c r="AX236" s="13" t="s">
        <v>77</v>
      </c>
      <c r="AY236" s="157" t="s">
        <v>143</v>
      </c>
    </row>
    <row r="237" spans="2:65" s="13" customFormat="1" ht="11.25">
      <c r="B237" s="156"/>
      <c r="D237" s="150" t="s">
        <v>156</v>
      </c>
      <c r="E237" s="157" t="s">
        <v>1</v>
      </c>
      <c r="F237" s="158" t="s">
        <v>1292</v>
      </c>
      <c r="H237" s="159">
        <v>70.5</v>
      </c>
      <c r="I237" s="160"/>
      <c r="L237" s="156"/>
      <c r="M237" s="161"/>
      <c r="T237" s="162"/>
      <c r="AT237" s="157" t="s">
        <v>156</v>
      </c>
      <c r="AU237" s="157" t="s">
        <v>87</v>
      </c>
      <c r="AV237" s="13" t="s">
        <v>87</v>
      </c>
      <c r="AW237" s="13" t="s">
        <v>33</v>
      </c>
      <c r="AX237" s="13" t="s">
        <v>77</v>
      </c>
      <c r="AY237" s="157" t="s">
        <v>143</v>
      </c>
    </row>
    <row r="238" spans="2:65" s="14" customFormat="1" ht="11.25">
      <c r="B238" s="166"/>
      <c r="D238" s="150" t="s">
        <v>156</v>
      </c>
      <c r="E238" s="167" t="s">
        <v>1</v>
      </c>
      <c r="F238" s="168" t="s">
        <v>293</v>
      </c>
      <c r="H238" s="169">
        <v>70.5</v>
      </c>
      <c r="I238" s="170"/>
      <c r="L238" s="166"/>
      <c r="M238" s="171"/>
      <c r="T238" s="172"/>
      <c r="AT238" s="167" t="s">
        <v>156</v>
      </c>
      <c r="AU238" s="167" t="s">
        <v>87</v>
      </c>
      <c r="AV238" s="14" t="s">
        <v>142</v>
      </c>
      <c r="AW238" s="14" t="s">
        <v>33</v>
      </c>
      <c r="AX238" s="14" t="s">
        <v>85</v>
      </c>
      <c r="AY238" s="167" t="s">
        <v>143</v>
      </c>
    </row>
    <row r="239" spans="2:65" s="1" customFormat="1" ht="24.2" customHeight="1">
      <c r="B239" s="32"/>
      <c r="C239" s="136" t="s">
        <v>470</v>
      </c>
      <c r="D239" s="136" t="s">
        <v>149</v>
      </c>
      <c r="E239" s="137" t="s">
        <v>1293</v>
      </c>
      <c r="F239" s="138" t="s">
        <v>1294</v>
      </c>
      <c r="G239" s="139" t="s">
        <v>540</v>
      </c>
      <c r="H239" s="140">
        <v>2</v>
      </c>
      <c r="I239" s="141"/>
      <c r="J239" s="142">
        <f>ROUND(I239*H239,2)</f>
        <v>0</v>
      </c>
      <c r="K239" s="138" t="s">
        <v>153</v>
      </c>
      <c r="L239" s="32"/>
      <c r="M239" s="143" t="s">
        <v>1</v>
      </c>
      <c r="N239" s="144" t="s">
        <v>42</v>
      </c>
      <c r="P239" s="145">
        <f>O239*H239</f>
        <v>0</v>
      </c>
      <c r="Q239" s="145">
        <v>0</v>
      </c>
      <c r="R239" s="145">
        <f>Q239*H239</f>
        <v>0</v>
      </c>
      <c r="S239" s="145">
        <v>0</v>
      </c>
      <c r="T239" s="146">
        <f>S239*H239</f>
        <v>0</v>
      </c>
      <c r="AR239" s="147" t="s">
        <v>142</v>
      </c>
      <c r="AT239" s="147" t="s">
        <v>149</v>
      </c>
      <c r="AU239" s="147" t="s">
        <v>87</v>
      </c>
      <c r="AY239" s="17" t="s">
        <v>143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7" t="s">
        <v>85</v>
      </c>
      <c r="BK239" s="148">
        <f>ROUND(I239*H239,2)</f>
        <v>0</v>
      </c>
      <c r="BL239" s="17" t="s">
        <v>142</v>
      </c>
      <c r="BM239" s="147" t="s">
        <v>1295</v>
      </c>
    </row>
    <row r="240" spans="2:65" s="13" customFormat="1" ht="11.25">
      <c r="B240" s="156"/>
      <c r="D240" s="150" t="s">
        <v>156</v>
      </c>
      <c r="E240" s="157" t="s">
        <v>1</v>
      </c>
      <c r="F240" s="158" t="s">
        <v>1296</v>
      </c>
      <c r="H240" s="159">
        <v>2</v>
      </c>
      <c r="I240" s="160"/>
      <c r="L240" s="156"/>
      <c r="M240" s="161"/>
      <c r="T240" s="162"/>
      <c r="AT240" s="157" t="s">
        <v>156</v>
      </c>
      <c r="AU240" s="157" t="s">
        <v>87</v>
      </c>
      <c r="AV240" s="13" t="s">
        <v>87</v>
      </c>
      <c r="AW240" s="13" t="s">
        <v>33</v>
      </c>
      <c r="AX240" s="13" t="s">
        <v>85</v>
      </c>
      <c r="AY240" s="157" t="s">
        <v>143</v>
      </c>
    </row>
    <row r="241" spans="2:65" s="1" customFormat="1" ht="16.5" customHeight="1">
      <c r="B241" s="32"/>
      <c r="C241" s="173" t="s">
        <v>475</v>
      </c>
      <c r="D241" s="173" t="s">
        <v>413</v>
      </c>
      <c r="E241" s="174" t="s">
        <v>1297</v>
      </c>
      <c r="F241" s="175" t="s">
        <v>1298</v>
      </c>
      <c r="G241" s="176" t="s">
        <v>540</v>
      </c>
      <c r="H241" s="177">
        <v>2</v>
      </c>
      <c r="I241" s="178"/>
      <c r="J241" s="179">
        <f>ROUND(I241*H241,2)</f>
        <v>0</v>
      </c>
      <c r="K241" s="175" t="s">
        <v>1</v>
      </c>
      <c r="L241" s="180"/>
      <c r="M241" s="181" t="s">
        <v>1</v>
      </c>
      <c r="N241" s="182" t="s">
        <v>42</v>
      </c>
      <c r="P241" s="145">
        <f>O241*H241</f>
        <v>0</v>
      </c>
      <c r="Q241" s="145">
        <v>2.3999999999999998E-3</v>
      </c>
      <c r="R241" s="145">
        <f>Q241*H241</f>
        <v>4.7999999999999996E-3</v>
      </c>
      <c r="S241" s="145">
        <v>0</v>
      </c>
      <c r="T241" s="146">
        <f>S241*H241</f>
        <v>0</v>
      </c>
      <c r="AR241" s="147" t="s">
        <v>194</v>
      </c>
      <c r="AT241" s="147" t="s">
        <v>413</v>
      </c>
      <c r="AU241" s="147" t="s">
        <v>87</v>
      </c>
      <c r="AY241" s="17" t="s">
        <v>143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85</v>
      </c>
      <c r="BK241" s="148">
        <f>ROUND(I241*H241,2)</f>
        <v>0</v>
      </c>
      <c r="BL241" s="17" t="s">
        <v>142</v>
      </c>
      <c r="BM241" s="147" t="s">
        <v>1299</v>
      </c>
    </row>
    <row r="242" spans="2:65" s="13" customFormat="1" ht="11.25">
      <c r="B242" s="156"/>
      <c r="D242" s="150" t="s">
        <v>156</v>
      </c>
      <c r="E242" s="157" t="s">
        <v>1</v>
      </c>
      <c r="F242" s="158" t="s">
        <v>1282</v>
      </c>
      <c r="H242" s="159">
        <v>2</v>
      </c>
      <c r="I242" s="160"/>
      <c r="L242" s="156"/>
      <c r="M242" s="161"/>
      <c r="T242" s="162"/>
      <c r="AT242" s="157" t="s">
        <v>156</v>
      </c>
      <c r="AU242" s="157" t="s">
        <v>87</v>
      </c>
      <c r="AV242" s="13" t="s">
        <v>87</v>
      </c>
      <c r="AW242" s="13" t="s">
        <v>33</v>
      </c>
      <c r="AX242" s="13" t="s">
        <v>85</v>
      </c>
      <c r="AY242" s="157" t="s">
        <v>143</v>
      </c>
    </row>
    <row r="243" spans="2:65" s="1" customFormat="1" ht="24.2" customHeight="1">
      <c r="B243" s="32"/>
      <c r="C243" s="136" t="s">
        <v>480</v>
      </c>
      <c r="D243" s="136" t="s">
        <v>149</v>
      </c>
      <c r="E243" s="137" t="s">
        <v>1300</v>
      </c>
      <c r="F243" s="138" t="s">
        <v>1301</v>
      </c>
      <c r="G243" s="139" t="s">
        <v>540</v>
      </c>
      <c r="H243" s="140">
        <v>1</v>
      </c>
      <c r="I243" s="141"/>
      <c r="J243" s="142">
        <f>ROUND(I243*H243,2)</f>
        <v>0</v>
      </c>
      <c r="K243" s="138" t="s">
        <v>153</v>
      </c>
      <c r="L243" s="32"/>
      <c r="M243" s="143" t="s">
        <v>1</v>
      </c>
      <c r="N243" s="144" t="s">
        <v>42</v>
      </c>
      <c r="P243" s="145">
        <f>O243*H243</f>
        <v>0</v>
      </c>
      <c r="Q243" s="145">
        <v>1.65E-3</v>
      </c>
      <c r="R243" s="145">
        <f>Q243*H243</f>
        <v>1.65E-3</v>
      </c>
      <c r="S243" s="145">
        <v>0</v>
      </c>
      <c r="T243" s="146">
        <f>S243*H243</f>
        <v>0</v>
      </c>
      <c r="AR243" s="147" t="s">
        <v>142</v>
      </c>
      <c r="AT243" s="147" t="s">
        <v>149</v>
      </c>
      <c r="AU243" s="147" t="s">
        <v>87</v>
      </c>
      <c r="AY243" s="17" t="s">
        <v>143</v>
      </c>
      <c r="BE243" s="148">
        <f>IF(N243="základní",J243,0)</f>
        <v>0</v>
      </c>
      <c r="BF243" s="148">
        <f>IF(N243="snížená",J243,0)</f>
        <v>0</v>
      </c>
      <c r="BG243" s="148">
        <f>IF(N243="zákl. přenesená",J243,0)</f>
        <v>0</v>
      </c>
      <c r="BH243" s="148">
        <f>IF(N243="sníž. přenesená",J243,0)</f>
        <v>0</v>
      </c>
      <c r="BI243" s="148">
        <f>IF(N243="nulová",J243,0)</f>
        <v>0</v>
      </c>
      <c r="BJ243" s="17" t="s">
        <v>85</v>
      </c>
      <c r="BK243" s="148">
        <f>ROUND(I243*H243,2)</f>
        <v>0</v>
      </c>
      <c r="BL243" s="17" t="s">
        <v>142</v>
      </c>
      <c r="BM243" s="147" t="s">
        <v>1302</v>
      </c>
    </row>
    <row r="244" spans="2:65" s="13" customFormat="1" ht="11.25">
      <c r="B244" s="156"/>
      <c r="D244" s="150" t="s">
        <v>156</v>
      </c>
      <c r="E244" s="157" t="s">
        <v>1</v>
      </c>
      <c r="F244" s="158" t="s">
        <v>1303</v>
      </c>
      <c r="H244" s="159">
        <v>1</v>
      </c>
      <c r="I244" s="160"/>
      <c r="L244" s="156"/>
      <c r="M244" s="161"/>
      <c r="T244" s="162"/>
      <c r="AT244" s="157" t="s">
        <v>156</v>
      </c>
      <c r="AU244" s="157" t="s">
        <v>87</v>
      </c>
      <c r="AV244" s="13" t="s">
        <v>87</v>
      </c>
      <c r="AW244" s="13" t="s">
        <v>33</v>
      </c>
      <c r="AX244" s="13" t="s">
        <v>85</v>
      </c>
      <c r="AY244" s="157" t="s">
        <v>143</v>
      </c>
    </row>
    <row r="245" spans="2:65" s="1" customFormat="1" ht="16.5" customHeight="1">
      <c r="B245" s="32"/>
      <c r="C245" s="173" t="s">
        <v>485</v>
      </c>
      <c r="D245" s="173" t="s">
        <v>413</v>
      </c>
      <c r="E245" s="174" t="s">
        <v>1304</v>
      </c>
      <c r="F245" s="175" t="s">
        <v>1305</v>
      </c>
      <c r="G245" s="176" t="s">
        <v>540</v>
      </c>
      <c r="H245" s="177">
        <v>1</v>
      </c>
      <c r="I245" s="178"/>
      <c r="J245" s="179">
        <f>ROUND(I245*H245,2)</f>
        <v>0</v>
      </c>
      <c r="K245" s="175" t="s">
        <v>1</v>
      </c>
      <c r="L245" s="180"/>
      <c r="M245" s="181" t="s">
        <v>1</v>
      </c>
      <c r="N245" s="182" t="s">
        <v>42</v>
      </c>
      <c r="P245" s="145">
        <f>O245*H245</f>
        <v>0</v>
      </c>
      <c r="Q245" s="145">
        <v>2.4500000000000001E-2</v>
      </c>
      <c r="R245" s="145">
        <f>Q245*H245</f>
        <v>2.4500000000000001E-2</v>
      </c>
      <c r="S245" s="145">
        <v>0</v>
      </c>
      <c r="T245" s="146">
        <f>S245*H245</f>
        <v>0</v>
      </c>
      <c r="AR245" s="147" t="s">
        <v>194</v>
      </c>
      <c r="AT245" s="147" t="s">
        <v>413</v>
      </c>
      <c r="AU245" s="147" t="s">
        <v>87</v>
      </c>
      <c r="AY245" s="17" t="s">
        <v>143</v>
      </c>
      <c r="BE245" s="148">
        <f>IF(N245="základní",J245,0)</f>
        <v>0</v>
      </c>
      <c r="BF245" s="148">
        <f>IF(N245="snížená",J245,0)</f>
        <v>0</v>
      </c>
      <c r="BG245" s="148">
        <f>IF(N245="zákl. přenesená",J245,0)</f>
        <v>0</v>
      </c>
      <c r="BH245" s="148">
        <f>IF(N245="sníž. přenesená",J245,0)</f>
        <v>0</v>
      </c>
      <c r="BI245" s="148">
        <f>IF(N245="nulová",J245,0)</f>
        <v>0</v>
      </c>
      <c r="BJ245" s="17" t="s">
        <v>85</v>
      </c>
      <c r="BK245" s="148">
        <f>ROUND(I245*H245,2)</f>
        <v>0</v>
      </c>
      <c r="BL245" s="17" t="s">
        <v>142</v>
      </c>
      <c r="BM245" s="147" t="s">
        <v>1306</v>
      </c>
    </row>
    <row r="246" spans="2:65" s="13" customFormat="1" ht="11.25">
      <c r="B246" s="156"/>
      <c r="D246" s="150" t="s">
        <v>156</v>
      </c>
      <c r="E246" s="157" t="s">
        <v>1</v>
      </c>
      <c r="F246" s="158" t="s">
        <v>837</v>
      </c>
      <c r="H246" s="159">
        <v>1</v>
      </c>
      <c r="I246" s="160"/>
      <c r="L246" s="156"/>
      <c r="M246" s="161"/>
      <c r="T246" s="162"/>
      <c r="AT246" s="157" t="s">
        <v>156</v>
      </c>
      <c r="AU246" s="157" t="s">
        <v>87</v>
      </c>
      <c r="AV246" s="13" t="s">
        <v>87</v>
      </c>
      <c r="AW246" s="13" t="s">
        <v>33</v>
      </c>
      <c r="AX246" s="13" t="s">
        <v>85</v>
      </c>
      <c r="AY246" s="157" t="s">
        <v>143</v>
      </c>
    </row>
    <row r="247" spans="2:65" s="1" customFormat="1" ht="16.5" customHeight="1">
      <c r="B247" s="32"/>
      <c r="C247" s="173" t="s">
        <v>492</v>
      </c>
      <c r="D247" s="173" t="s">
        <v>413</v>
      </c>
      <c r="E247" s="174" t="s">
        <v>1307</v>
      </c>
      <c r="F247" s="175" t="s">
        <v>1308</v>
      </c>
      <c r="G247" s="176" t="s">
        <v>540</v>
      </c>
      <c r="H247" s="177">
        <v>1</v>
      </c>
      <c r="I247" s="178"/>
      <c r="J247" s="179">
        <f>ROUND(I247*H247,2)</f>
        <v>0</v>
      </c>
      <c r="K247" s="175" t="s">
        <v>1</v>
      </c>
      <c r="L247" s="180"/>
      <c r="M247" s="181" t="s">
        <v>1</v>
      </c>
      <c r="N247" s="182" t="s">
        <v>42</v>
      </c>
      <c r="P247" s="145">
        <f>O247*H247</f>
        <v>0</v>
      </c>
      <c r="Q247" s="145">
        <v>1.4499999999999999E-3</v>
      </c>
      <c r="R247" s="145">
        <f>Q247*H247</f>
        <v>1.4499999999999999E-3</v>
      </c>
      <c r="S247" s="145">
        <v>0</v>
      </c>
      <c r="T247" s="146">
        <f>S247*H247</f>
        <v>0</v>
      </c>
      <c r="AR247" s="147" t="s">
        <v>194</v>
      </c>
      <c r="AT247" s="147" t="s">
        <v>413</v>
      </c>
      <c r="AU247" s="147" t="s">
        <v>87</v>
      </c>
      <c r="AY247" s="17" t="s">
        <v>143</v>
      </c>
      <c r="BE247" s="148">
        <f>IF(N247="základní",J247,0)</f>
        <v>0</v>
      </c>
      <c r="BF247" s="148">
        <f>IF(N247="snížená",J247,0)</f>
        <v>0</v>
      </c>
      <c r="BG247" s="148">
        <f>IF(N247="zákl. přenesená",J247,0)</f>
        <v>0</v>
      </c>
      <c r="BH247" s="148">
        <f>IF(N247="sníž. přenesená",J247,0)</f>
        <v>0</v>
      </c>
      <c r="BI247" s="148">
        <f>IF(N247="nulová",J247,0)</f>
        <v>0</v>
      </c>
      <c r="BJ247" s="17" t="s">
        <v>85</v>
      </c>
      <c r="BK247" s="148">
        <f>ROUND(I247*H247,2)</f>
        <v>0</v>
      </c>
      <c r="BL247" s="17" t="s">
        <v>142</v>
      </c>
      <c r="BM247" s="147" t="s">
        <v>1309</v>
      </c>
    </row>
    <row r="248" spans="2:65" s="13" customFormat="1" ht="11.25">
      <c r="B248" s="156"/>
      <c r="D248" s="150" t="s">
        <v>156</v>
      </c>
      <c r="E248" s="157" t="s">
        <v>1</v>
      </c>
      <c r="F248" s="158" t="s">
        <v>837</v>
      </c>
      <c r="H248" s="159">
        <v>1</v>
      </c>
      <c r="I248" s="160"/>
      <c r="L248" s="156"/>
      <c r="M248" s="161"/>
      <c r="T248" s="162"/>
      <c r="AT248" s="157" t="s">
        <v>156</v>
      </c>
      <c r="AU248" s="157" t="s">
        <v>87</v>
      </c>
      <c r="AV248" s="13" t="s">
        <v>87</v>
      </c>
      <c r="AW248" s="13" t="s">
        <v>33</v>
      </c>
      <c r="AX248" s="13" t="s">
        <v>85</v>
      </c>
      <c r="AY248" s="157" t="s">
        <v>143</v>
      </c>
    </row>
    <row r="249" spans="2:65" s="1" customFormat="1" ht="24.2" customHeight="1">
      <c r="B249" s="32"/>
      <c r="C249" s="136" t="s">
        <v>497</v>
      </c>
      <c r="D249" s="136" t="s">
        <v>149</v>
      </c>
      <c r="E249" s="137" t="s">
        <v>1310</v>
      </c>
      <c r="F249" s="138" t="s">
        <v>1311</v>
      </c>
      <c r="G249" s="139" t="s">
        <v>540</v>
      </c>
      <c r="H249" s="140">
        <v>2</v>
      </c>
      <c r="I249" s="141"/>
      <c r="J249" s="142">
        <f>ROUND(I249*H249,2)</f>
        <v>0</v>
      </c>
      <c r="K249" s="138" t="s">
        <v>153</v>
      </c>
      <c r="L249" s="32"/>
      <c r="M249" s="143" t="s">
        <v>1</v>
      </c>
      <c r="N249" s="144" t="s">
        <v>42</v>
      </c>
      <c r="P249" s="145">
        <f>O249*H249</f>
        <v>0</v>
      </c>
      <c r="Q249" s="145">
        <v>0</v>
      </c>
      <c r="R249" s="145">
        <f>Q249*H249</f>
        <v>0</v>
      </c>
      <c r="S249" s="145">
        <v>2.2599999999999999E-2</v>
      </c>
      <c r="T249" s="146">
        <f>S249*H249</f>
        <v>4.5199999999999997E-2</v>
      </c>
      <c r="AR249" s="147" t="s">
        <v>142</v>
      </c>
      <c r="AT249" s="147" t="s">
        <v>149</v>
      </c>
      <c r="AU249" s="147" t="s">
        <v>87</v>
      </c>
      <c r="AY249" s="17" t="s">
        <v>143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17" t="s">
        <v>85</v>
      </c>
      <c r="BK249" s="148">
        <f>ROUND(I249*H249,2)</f>
        <v>0</v>
      </c>
      <c r="BL249" s="17" t="s">
        <v>142</v>
      </c>
      <c r="BM249" s="147" t="s">
        <v>1312</v>
      </c>
    </row>
    <row r="250" spans="2:65" s="13" customFormat="1" ht="11.25">
      <c r="B250" s="156"/>
      <c r="D250" s="150" t="s">
        <v>156</v>
      </c>
      <c r="E250" s="157" t="s">
        <v>1</v>
      </c>
      <c r="F250" s="158" t="s">
        <v>1313</v>
      </c>
      <c r="H250" s="159">
        <v>2</v>
      </c>
      <c r="I250" s="160"/>
      <c r="L250" s="156"/>
      <c r="M250" s="161"/>
      <c r="T250" s="162"/>
      <c r="AT250" s="157" t="s">
        <v>156</v>
      </c>
      <c r="AU250" s="157" t="s">
        <v>87</v>
      </c>
      <c r="AV250" s="13" t="s">
        <v>87</v>
      </c>
      <c r="AW250" s="13" t="s">
        <v>33</v>
      </c>
      <c r="AX250" s="13" t="s">
        <v>85</v>
      </c>
      <c r="AY250" s="157" t="s">
        <v>143</v>
      </c>
    </row>
    <row r="251" spans="2:65" s="1" customFormat="1" ht="16.5" customHeight="1">
      <c r="B251" s="32"/>
      <c r="C251" s="136" t="s">
        <v>504</v>
      </c>
      <c r="D251" s="136" t="s">
        <v>149</v>
      </c>
      <c r="E251" s="137" t="s">
        <v>1314</v>
      </c>
      <c r="F251" s="138" t="s">
        <v>1315</v>
      </c>
      <c r="G251" s="139" t="s">
        <v>316</v>
      </c>
      <c r="H251" s="140">
        <v>85</v>
      </c>
      <c r="I251" s="141"/>
      <c r="J251" s="142">
        <f>ROUND(I251*H251,2)</f>
        <v>0</v>
      </c>
      <c r="K251" s="138" t="s">
        <v>153</v>
      </c>
      <c r="L251" s="32"/>
      <c r="M251" s="143" t="s">
        <v>1</v>
      </c>
      <c r="N251" s="144" t="s">
        <v>42</v>
      </c>
      <c r="P251" s="145">
        <f>O251*H251</f>
        <v>0</v>
      </c>
      <c r="Q251" s="145">
        <v>0</v>
      </c>
      <c r="R251" s="145">
        <f>Q251*H251</f>
        <v>0</v>
      </c>
      <c r="S251" s="145">
        <v>0</v>
      </c>
      <c r="T251" s="146">
        <f>S251*H251</f>
        <v>0</v>
      </c>
      <c r="AR251" s="147" t="s">
        <v>142</v>
      </c>
      <c r="AT251" s="147" t="s">
        <v>149</v>
      </c>
      <c r="AU251" s="147" t="s">
        <v>87</v>
      </c>
      <c r="AY251" s="17" t="s">
        <v>143</v>
      </c>
      <c r="BE251" s="148">
        <f>IF(N251="základní",J251,0)</f>
        <v>0</v>
      </c>
      <c r="BF251" s="148">
        <f>IF(N251="snížená",J251,0)</f>
        <v>0</v>
      </c>
      <c r="BG251" s="148">
        <f>IF(N251="zákl. přenesená",J251,0)</f>
        <v>0</v>
      </c>
      <c r="BH251" s="148">
        <f>IF(N251="sníž. přenesená",J251,0)</f>
        <v>0</v>
      </c>
      <c r="BI251" s="148">
        <f>IF(N251="nulová",J251,0)</f>
        <v>0</v>
      </c>
      <c r="BJ251" s="17" t="s">
        <v>85</v>
      </c>
      <c r="BK251" s="148">
        <f>ROUND(I251*H251,2)</f>
        <v>0</v>
      </c>
      <c r="BL251" s="17" t="s">
        <v>142</v>
      </c>
      <c r="BM251" s="147" t="s">
        <v>1316</v>
      </c>
    </row>
    <row r="252" spans="2:65" s="13" customFormat="1" ht="11.25">
      <c r="B252" s="156"/>
      <c r="D252" s="150" t="s">
        <v>156</v>
      </c>
      <c r="E252" s="157" t="s">
        <v>1</v>
      </c>
      <c r="F252" s="158" t="s">
        <v>1317</v>
      </c>
      <c r="H252" s="159">
        <v>75</v>
      </c>
      <c r="I252" s="160"/>
      <c r="L252" s="156"/>
      <c r="M252" s="161"/>
      <c r="T252" s="162"/>
      <c r="AT252" s="157" t="s">
        <v>156</v>
      </c>
      <c r="AU252" s="157" t="s">
        <v>87</v>
      </c>
      <c r="AV252" s="13" t="s">
        <v>87</v>
      </c>
      <c r="AW252" s="13" t="s">
        <v>33</v>
      </c>
      <c r="AX252" s="13" t="s">
        <v>77</v>
      </c>
      <c r="AY252" s="157" t="s">
        <v>143</v>
      </c>
    </row>
    <row r="253" spans="2:65" s="13" customFormat="1" ht="11.25">
      <c r="B253" s="156"/>
      <c r="D253" s="150" t="s">
        <v>156</v>
      </c>
      <c r="E253" s="157" t="s">
        <v>1</v>
      </c>
      <c r="F253" s="158" t="s">
        <v>1318</v>
      </c>
      <c r="H253" s="159">
        <v>10</v>
      </c>
      <c r="I253" s="160"/>
      <c r="L253" s="156"/>
      <c r="M253" s="161"/>
      <c r="T253" s="162"/>
      <c r="AT253" s="157" t="s">
        <v>156</v>
      </c>
      <c r="AU253" s="157" t="s">
        <v>87</v>
      </c>
      <c r="AV253" s="13" t="s">
        <v>87</v>
      </c>
      <c r="AW253" s="13" t="s">
        <v>33</v>
      </c>
      <c r="AX253" s="13" t="s">
        <v>77</v>
      </c>
      <c r="AY253" s="157" t="s">
        <v>143</v>
      </c>
    </row>
    <row r="254" spans="2:65" s="14" customFormat="1" ht="11.25">
      <c r="B254" s="166"/>
      <c r="D254" s="150" t="s">
        <v>156</v>
      </c>
      <c r="E254" s="167" t="s">
        <v>1</v>
      </c>
      <c r="F254" s="168" t="s">
        <v>293</v>
      </c>
      <c r="H254" s="169">
        <v>85</v>
      </c>
      <c r="I254" s="170"/>
      <c r="L254" s="166"/>
      <c r="M254" s="171"/>
      <c r="T254" s="172"/>
      <c r="AT254" s="167" t="s">
        <v>156</v>
      </c>
      <c r="AU254" s="167" t="s">
        <v>87</v>
      </c>
      <c r="AV254" s="14" t="s">
        <v>142</v>
      </c>
      <c r="AW254" s="14" t="s">
        <v>33</v>
      </c>
      <c r="AX254" s="14" t="s">
        <v>85</v>
      </c>
      <c r="AY254" s="167" t="s">
        <v>143</v>
      </c>
    </row>
    <row r="255" spans="2:65" s="1" customFormat="1" ht="16.5" customHeight="1">
      <c r="B255" s="32"/>
      <c r="C255" s="136" t="s">
        <v>511</v>
      </c>
      <c r="D255" s="136" t="s">
        <v>149</v>
      </c>
      <c r="E255" s="137" t="s">
        <v>1319</v>
      </c>
      <c r="F255" s="138" t="s">
        <v>1320</v>
      </c>
      <c r="G255" s="139" t="s">
        <v>316</v>
      </c>
      <c r="H255" s="140">
        <v>75</v>
      </c>
      <c r="I255" s="141"/>
      <c r="J255" s="142">
        <f>ROUND(I255*H255,2)</f>
        <v>0</v>
      </c>
      <c r="K255" s="138" t="s">
        <v>153</v>
      </c>
      <c r="L255" s="32"/>
      <c r="M255" s="143" t="s">
        <v>1</v>
      </c>
      <c r="N255" s="144" t="s">
        <v>42</v>
      </c>
      <c r="P255" s="145">
        <f>O255*H255</f>
        <v>0</v>
      </c>
      <c r="Q255" s="145">
        <v>0</v>
      </c>
      <c r="R255" s="145">
        <f>Q255*H255</f>
        <v>0</v>
      </c>
      <c r="S255" s="145">
        <v>0</v>
      </c>
      <c r="T255" s="146">
        <f>S255*H255</f>
        <v>0</v>
      </c>
      <c r="AR255" s="147" t="s">
        <v>142</v>
      </c>
      <c r="AT255" s="147" t="s">
        <v>149</v>
      </c>
      <c r="AU255" s="147" t="s">
        <v>87</v>
      </c>
      <c r="AY255" s="17" t="s">
        <v>143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17" t="s">
        <v>85</v>
      </c>
      <c r="BK255" s="148">
        <f>ROUND(I255*H255,2)</f>
        <v>0</v>
      </c>
      <c r="BL255" s="17" t="s">
        <v>142</v>
      </c>
      <c r="BM255" s="147" t="s">
        <v>1321</v>
      </c>
    </row>
    <row r="256" spans="2:65" s="13" customFormat="1" ht="11.25">
      <c r="B256" s="156"/>
      <c r="D256" s="150" t="s">
        <v>156</v>
      </c>
      <c r="E256" s="157" t="s">
        <v>1</v>
      </c>
      <c r="F256" s="158" t="s">
        <v>1322</v>
      </c>
      <c r="H256" s="159">
        <v>75</v>
      </c>
      <c r="I256" s="160"/>
      <c r="L256" s="156"/>
      <c r="M256" s="161"/>
      <c r="T256" s="162"/>
      <c r="AT256" s="157" t="s">
        <v>156</v>
      </c>
      <c r="AU256" s="157" t="s">
        <v>87</v>
      </c>
      <c r="AV256" s="13" t="s">
        <v>87</v>
      </c>
      <c r="AW256" s="13" t="s">
        <v>33</v>
      </c>
      <c r="AX256" s="13" t="s">
        <v>85</v>
      </c>
      <c r="AY256" s="157" t="s">
        <v>143</v>
      </c>
    </row>
    <row r="257" spans="2:65" s="1" customFormat="1" ht="16.5" customHeight="1">
      <c r="B257" s="32"/>
      <c r="C257" s="136" t="s">
        <v>519</v>
      </c>
      <c r="D257" s="136" t="s">
        <v>149</v>
      </c>
      <c r="E257" s="137" t="s">
        <v>1323</v>
      </c>
      <c r="F257" s="138" t="s">
        <v>1324</v>
      </c>
      <c r="G257" s="139" t="s">
        <v>316</v>
      </c>
      <c r="H257" s="140">
        <v>70.5</v>
      </c>
      <c r="I257" s="141"/>
      <c r="J257" s="142">
        <f>ROUND(I257*H257,2)</f>
        <v>0</v>
      </c>
      <c r="K257" s="138" t="s">
        <v>153</v>
      </c>
      <c r="L257" s="32"/>
      <c r="M257" s="143" t="s">
        <v>1</v>
      </c>
      <c r="N257" s="144" t="s">
        <v>42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142</v>
      </c>
      <c r="AT257" s="147" t="s">
        <v>149</v>
      </c>
      <c r="AU257" s="147" t="s">
        <v>87</v>
      </c>
      <c r="AY257" s="17" t="s">
        <v>143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85</v>
      </c>
      <c r="BK257" s="148">
        <f>ROUND(I257*H257,2)</f>
        <v>0</v>
      </c>
      <c r="BL257" s="17" t="s">
        <v>142</v>
      </c>
      <c r="BM257" s="147" t="s">
        <v>1325</v>
      </c>
    </row>
    <row r="258" spans="2:65" s="13" customFormat="1" ht="11.25">
      <c r="B258" s="156"/>
      <c r="D258" s="150" t="s">
        <v>156</v>
      </c>
      <c r="E258" s="157" t="s">
        <v>1</v>
      </c>
      <c r="F258" s="158" t="s">
        <v>1326</v>
      </c>
      <c r="H258" s="159">
        <v>70.5</v>
      </c>
      <c r="I258" s="160"/>
      <c r="L258" s="156"/>
      <c r="M258" s="161"/>
      <c r="T258" s="162"/>
      <c r="AT258" s="157" t="s">
        <v>156</v>
      </c>
      <c r="AU258" s="157" t="s">
        <v>87</v>
      </c>
      <c r="AV258" s="13" t="s">
        <v>87</v>
      </c>
      <c r="AW258" s="13" t="s">
        <v>33</v>
      </c>
      <c r="AX258" s="13" t="s">
        <v>85</v>
      </c>
      <c r="AY258" s="157" t="s">
        <v>143</v>
      </c>
    </row>
    <row r="259" spans="2:65" s="1" customFormat="1" ht="16.5" customHeight="1">
      <c r="B259" s="32"/>
      <c r="C259" s="136" t="s">
        <v>526</v>
      </c>
      <c r="D259" s="136" t="s">
        <v>149</v>
      </c>
      <c r="E259" s="137" t="s">
        <v>1327</v>
      </c>
      <c r="F259" s="138" t="s">
        <v>1328</v>
      </c>
      <c r="G259" s="139" t="s">
        <v>316</v>
      </c>
      <c r="H259" s="140">
        <v>70.5</v>
      </c>
      <c r="I259" s="141"/>
      <c r="J259" s="142">
        <f>ROUND(I259*H259,2)</f>
        <v>0</v>
      </c>
      <c r="K259" s="138" t="s">
        <v>153</v>
      </c>
      <c r="L259" s="32"/>
      <c r="M259" s="143" t="s">
        <v>1</v>
      </c>
      <c r="N259" s="144" t="s">
        <v>42</v>
      </c>
      <c r="P259" s="145">
        <f>O259*H259</f>
        <v>0</v>
      </c>
      <c r="Q259" s="145">
        <v>0</v>
      </c>
      <c r="R259" s="145">
        <f>Q259*H259</f>
        <v>0</v>
      </c>
      <c r="S259" s="145">
        <v>0</v>
      </c>
      <c r="T259" s="146">
        <f>S259*H259</f>
        <v>0</v>
      </c>
      <c r="AR259" s="147" t="s">
        <v>142</v>
      </c>
      <c r="AT259" s="147" t="s">
        <v>149</v>
      </c>
      <c r="AU259" s="147" t="s">
        <v>87</v>
      </c>
      <c r="AY259" s="17" t="s">
        <v>143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17" t="s">
        <v>85</v>
      </c>
      <c r="BK259" s="148">
        <f>ROUND(I259*H259,2)</f>
        <v>0</v>
      </c>
      <c r="BL259" s="17" t="s">
        <v>142</v>
      </c>
      <c r="BM259" s="147" t="s">
        <v>1329</v>
      </c>
    </row>
    <row r="260" spans="2:65" s="13" customFormat="1" ht="11.25">
      <c r="B260" s="156"/>
      <c r="D260" s="150" t="s">
        <v>156</v>
      </c>
      <c r="E260" s="157" t="s">
        <v>1</v>
      </c>
      <c r="F260" s="158" t="s">
        <v>1326</v>
      </c>
      <c r="H260" s="159">
        <v>70.5</v>
      </c>
      <c r="I260" s="160"/>
      <c r="L260" s="156"/>
      <c r="M260" s="161"/>
      <c r="T260" s="162"/>
      <c r="AT260" s="157" t="s">
        <v>156</v>
      </c>
      <c r="AU260" s="157" t="s">
        <v>87</v>
      </c>
      <c r="AV260" s="13" t="s">
        <v>87</v>
      </c>
      <c r="AW260" s="13" t="s">
        <v>33</v>
      </c>
      <c r="AX260" s="13" t="s">
        <v>85</v>
      </c>
      <c r="AY260" s="157" t="s">
        <v>143</v>
      </c>
    </row>
    <row r="261" spans="2:65" s="1" customFormat="1" ht="16.5" customHeight="1">
      <c r="B261" s="32"/>
      <c r="C261" s="136" t="s">
        <v>531</v>
      </c>
      <c r="D261" s="136" t="s">
        <v>149</v>
      </c>
      <c r="E261" s="137" t="s">
        <v>1330</v>
      </c>
      <c r="F261" s="138" t="s">
        <v>1331</v>
      </c>
      <c r="G261" s="139" t="s">
        <v>540</v>
      </c>
      <c r="H261" s="140">
        <v>1</v>
      </c>
      <c r="I261" s="141"/>
      <c r="J261" s="142">
        <f>ROUND(I261*H261,2)</f>
        <v>0</v>
      </c>
      <c r="K261" s="138" t="s">
        <v>153</v>
      </c>
      <c r="L261" s="32"/>
      <c r="M261" s="143" t="s">
        <v>1</v>
      </c>
      <c r="N261" s="144" t="s">
        <v>42</v>
      </c>
      <c r="P261" s="145">
        <f>O261*H261</f>
        <v>0</v>
      </c>
      <c r="Q261" s="145">
        <v>0.45937</v>
      </c>
      <c r="R261" s="145">
        <f>Q261*H261</f>
        <v>0.45937</v>
      </c>
      <c r="S261" s="145">
        <v>0</v>
      </c>
      <c r="T261" s="146">
        <f>S261*H261</f>
        <v>0</v>
      </c>
      <c r="AR261" s="147" t="s">
        <v>142</v>
      </c>
      <c r="AT261" s="147" t="s">
        <v>149</v>
      </c>
      <c r="AU261" s="147" t="s">
        <v>87</v>
      </c>
      <c r="AY261" s="17" t="s">
        <v>143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17" t="s">
        <v>85</v>
      </c>
      <c r="BK261" s="148">
        <f>ROUND(I261*H261,2)</f>
        <v>0</v>
      </c>
      <c r="BL261" s="17" t="s">
        <v>142</v>
      </c>
      <c r="BM261" s="147" t="s">
        <v>1332</v>
      </c>
    </row>
    <row r="262" spans="2:65" s="13" customFormat="1" ht="11.25">
      <c r="B262" s="156"/>
      <c r="D262" s="150" t="s">
        <v>156</v>
      </c>
      <c r="E262" s="157" t="s">
        <v>1</v>
      </c>
      <c r="F262" s="158" t="s">
        <v>1333</v>
      </c>
      <c r="H262" s="159">
        <v>1</v>
      </c>
      <c r="I262" s="160"/>
      <c r="L262" s="156"/>
      <c r="M262" s="161"/>
      <c r="T262" s="162"/>
      <c r="AT262" s="157" t="s">
        <v>156</v>
      </c>
      <c r="AU262" s="157" t="s">
        <v>87</v>
      </c>
      <c r="AV262" s="13" t="s">
        <v>87</v>
      </c>
      <c r="AW262" s="13" t="s">
        <v>33</v>
      </c>
      <c r="AX262" s="13" t="s">
        <v>85</v>
      </c>
      <c r="AY262" s="157" t="s">
        <v>143</v>
      </c>
    </row>
    <row r="263" spans="2:65" s="1" customFormat="1" ht="16.5" customHeight="1">
      <c r="B263" s="32"/>
      <c r="C263" s="136" t="s">
        <v>537</v>
      </c>
      <c r="D263" s="136" t="s">
        <v>149</v>
      </c>
      <c r="E263" s="137" t="s">
        <v>1334</v>
      </c>
      <c r="F263" s="138" t="s">
        <v>1335</v>
      </c>
      <c r="G263" s="139" t="s">
        <v>316</v>
      </c>
      <c r="H263" s="140">
        <v>70.5</v>
      </c>
      <c r="I263" s="141"/>
      <c r="J263" s="142">
        <f>ROUND(I263*H263,2)</f>
        <v>0</v>
      </c>
      <c r="K263" s="138" t="s">
        <v>153</v>
      </c>
      <c r="L263" s="32"/>
      <c r="M263" s="143" t="s">
        <v>1</v>
      </c>
      <c r="N263" s="144" t="s">
        <v>42</v>
      </c>
      <c r="P263" s="145">
        <f>O263*H263</f>
        <v>0</v>
      </c>
      <c r="Q263" s="145">
        <v>1.9000000000000001E-4</v>
      </c>
      <c r="R263" s="145">
        <f>Q263*H263</f>
        <v>1.3395000000000001E-2</v>
      </c>
      <c r="S263" s="145">
        <v>0</v>
      </c>
      <c r="T263" s="146">
        <f>S263*H263</f>
        <v>0</v>
      </c>
      <c r="AR263" s="147" t="s">
        <v>142</v>
      </c>
      <c r="AT263" s="147" t="s">
        <v>149</v>
      </c>
      <c r="AU263" s="147" t="s">
        <v>87</v>
      </c>
      <c r="AY263" s="17" t="s">
        <v>143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17" t="s">
        <v>85</v>
      </c>
      <c r="BK263" s="148">
        <f>ROUND(I263*H263,2)</f>
        <v>0</v>
      </c>
      <c r="BL263" s="17" t="s">
        <v>142</v>
      </c>
      <c r="BM263" s="147" t="s">
        <v>1336</v>
      </c>
    </row>
    <row r="264" spans="2:65" s="13" customFormat="1" ht="11.25">
      <c r="B264" s="156"/>
      <c r="D264" s="150" t="s">
        <v>156</v>
      </c>
      <c r="E264" s="157" t="s">
        <v>1</v>
      </c>
      <c r="F264" s="158" t="s">
        <v>1326</v>
      </c>
      <c r="H264" s="159">
        <v>70.5</v>
      </c>
      <c r="I264" s="160"/>
      <c r="L264" s="156"/>
      <c r="M264" s="161"/>
      <c r="T264" s="162"/>
      <c r="AT264" s="157" t="s">
        <v>156</v>
      </c>
      <c r="AU264" s="157" t="s">
        <v>87</v>
      </c>
      <c r="AV264" s="13" t="s">
        <v>87</v>
      </c>
      <c r="AW264" s="13" t="s">
        <v>33</v>
      </c>
      <c r="AX264" s="13" t="s">
        <v>85</v>
      </c>
      <c r="AY264" s="157" t="s">
        <v>143</v>
      </c>
    </row>
    <row r="265" spans="2:65" s="12" customFormat="1" ht="11.25">
      <c r="B265" s="149"/>
      <c r="D265" s="150" t="s">
        <v>156</v>
      </c>
      <c r="E265" s="151" t="s">
        <v>1</v>
      </c>
      <c r="F265" s="152" t="s">
        <v>1337</v>
      </c>
      <c r="H265" s="151" t="s">
        <v>1</v>
      </c>
      <c r="I265" s="153"/>
      <c r="L265" s="149"/>
      <c r="M265" s="154"/>
      <c r="T265" s="155"/>
      <c r="AT265" s="151" t="s">
        <v>156</v>
      </c>
      <c r="AU265" s="151" t="s">
        <v>87</v>
      </c>
      <c r="AV265" s="12" t="s">
        <v>85</v>
      </c>
      <c r="AW265" s="12" t="s">
        <v>33</v>
      </c>
      <c r="AX265" s="12" t="s">
        <v>77</v>
      </c>
      <c r="AY265" s="151" t="s">
        <v>143</v>
      </c>
    </row>
    <row r="266" spans="2:65" s="1" customFormat="1" ht="16.5" customHeight="1">
      <c r="B266" s="32"/>
      <c r="C266" s="136" t="s">
        <v>544</v>
      </c>
      <c r="D266" s="136" t="s">
        <v>149</v>
      </c>
      <c r="E266" s="137" t="s">
        <v>1338</v>
      </c>
      <c r="F266" s="138" t="s">
        <v>1339</v>
      </c>
      <c r="G266" s="139" t="s">
        <v>316</v>
      </c>
      <c r="H266" s="140">
        <v>70.5</v>
      </c>
      <c r="I266" s="141"/>
      <c r="J266" s="142">
        <f>ROUND(I266*H266,2)</f>
        <v>0</v>
      </c>
      <c r="K266" s="138" t="s">
        <v>153</v>
      </c>
      <c r="L266" s="32"/>
      <c r="M266" s="143" t="s">
        <v>1</v>
      </c>
      <c r="N266" s="144" t="s">
        <v>42</v>
      </c>
      <c r="P266" s="145">
        <f>O266*H266</f>
        <v>0</v>
      </c>
      <c r="Q266" s="145">
        <v>9.0000000000000006E-5</v>
      </c>
      <c r="R266" s="145">
        <f>Q266*H266</f>
        <v>6.3450000000000008E-3</v>
      </c>
      <c r="S266" s="145">
        <v>0</v>
      </c>
      <c r="T266" s="146">
        <f>S266*H266</f>
        <v>0</v>
      </c>
      <c r="AR266" s="147" t="s">
        <v>142</v>
      </c>
      <c r="AT266" s="147" t="s">
        <v>149</v>
      </c>
      <c r="AU266" s="147" t="s">
        <v>87</v>
      </c>
      <c r="AY266" s="17" t="s">
        <v>143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17" t="s">
        <v>85</v>
      </c>
      <c r="BK266" s="148">
        <f>ROUND(I266*H266,2)</f>
        <v>0</v>
      </c>
      <c r="BL266" s="17" t="s">
        <v>142</v>
      </c>
      <c r="BM266" s="147" t="s">
        <v>1340</v>
      </c>
    </row>
    <row r="267" spans="2:65" s="13" customFormat="1" ht="11.25">
      <c r="B267" s="156"/>
      <c r="D267" s="150" t="s">
        <v>156</v>
      </c>
      <c r="E267" s="157" t="s">
        <v>1</v>
      </c>
      <c r="F267" s="158" t="s">
        <v>1326</v>
      </c>
      <c r="H267" s="159">
        <v>70.5</v>
      </c>
      <c r="I267" s="160"/>
      <c r="L267" s="156"/>
      <c r="M267" s="161"/>
      <c r="T267" s="162"/>
      <c r="AT267" s="157" t="s">
        <v>156</v>
      </c>
      <c r="AU267" s="157" t="s">
        <v>87</v>
      </c>
      <c r="AV267" s="13" t="s">
        <v>87</v>
      </c>
      <c r="AW267" s="13" t="s">
        <v>33</v>
      </c>
      <c r="AX267" s="13" t="s">
        <v>85</v>
      </c>
      <c r="AY267" s="157" t="s">
        <v>143</v>
      </c>
    </row>
    <row r="268" spans="2:65" s="11" customFormat="1" ht="22.9" customHeight="1">
      <c r="B268" s="124"/>
      <c r="D268" s="125" t="s">
        <v>76</v>
      </c>
      <c r="E268" s="134" t="s">
        <v>1043</v>
      </c>
      <c r="F268" s="134" t="s">
        <v>1044</v>
      </c>
      <c r="I268" s="127"/>
      <c r="J268" s="135">
        <f>BK268</f>
        <v>0</v>
      </c>
      <c r="L268" s="124"/>
      <c r="M268" s="129"/>
      <c r="P268" s="130">
        <f>SUM(P269:P274)</f>
        <v>0</v>
      </c>
      <c r="R268" s="130">
        <f>SUM(R269:R274)</f>
        <v>0</v>
      </c>
      <c r="T268" s="131">
        <f>SUM(T269:T274)</f>
        <v>0</v>
      </c>
      <c r="AR268" s="125" t="s">
        <v>85</v>
      </c>
      <c r="AT268" s="132" t="s">
        <v>76</v>
      </c>
      <c r="AU268" s="132" t="s">
        <v>85</v>
      </c>
      <c r="AY268" s="125" t="s">
        <v>143</v>
      </c>
      <c r="BK268" s="133">
        <f>SUM(BK269:BK274)</f>
        <v>0</v>
      </c>
    </row>
    <row r="269" spans="2:65" s="1" customFormat="1" ht="24.2" customHeight="1">
      <c r="B269" s="32"/>
      <c r="C269" s="136" t="s">
        <v>549</v>
      </c>
      <c r="D269" s="136" t="s">
        <v>149</v>
      </c>
      <c r="E269" s="137" t="s">
        <v>1081</v>
      </c>
      <c r="F269" s="138" t="s">
        <v>1082</v>
      </c>
      <c r="G269" s="139" t="s">
        <v>397</v>
      </c>
      <c r="H269" s="140">
        <v>4.4999999999999998E-2</v>
      </c>
      <c r="I269" s="141"/>
      <c r="J269" s="142">
        <f>ROUND(I269*H269,2)</f>
        <v>0</v>
      </c>
      <c r="K269" s="138" t="s">
        <v>153</v>
      </c>
      <c r="L269" s="32"/>
      <c r="M269" s="143" t="s">
        <v>1</v>
      </c>
      <c r="N269" s="144" t="s">
        <v>42</v>
      </c>
      <c r="P269" s="145">
        <f>O269*H269</f>
        <v>0</v>
      </c>
      <c r="Q269" s="145">
        <v>0</v>
      </c>
      <c r="R269" s="145">
        <f>Q269*H269</f>
        <v>0</v>
      </c>
      <c r="S269" s="145">
        <v>0</v>
      </c>
      <c r="T269" s="146">
        <f>S269*H269</f>
        <v>0</v>
      </c>
      <c r="AR269" s="147" t="s">
        <v>142</v>
      </c>
      <c r="AT269" s="147" t="s">
        <v>149</v>
      </c>
      <c r="AU269" s="147" t="s">
        <v>87</v>
      </c>
      <c r="AY269" s="17" t="s">
        <v>143</v>
      </c>
      <c r="BE269" s="148">
        <f>IF(N269="základní",J269,0)</f>
        <v>0</v>
      </c>
      <c r="BF269" s="148">
        <f>IF(N269="snížená",J269,0)</f>
        <v>0</v>
      </c>
      <c r="BG269" s="148">
        <f>IF(N269="zákl. přenesená",J269,0)</f>
        <v>0</v>
      </c>
      <c r="BH269" s="148">
        <f>IF(N269="sníž. přenesená",J269,0)</f>
        <v>0</v>
      </c>
      <c r="BI269" s="148">
        <f>IF(N269="nulová",J269,0)</f>
        <v>0</v>
      </c>
      <c r="BJ269" s="17" t="s">
        <v>85</v>
      </c>
      <c r="BK269" s="148">
        <f>ROUND(I269*H269,2)</f>
        <v>0</v>
      </c>
      <c r="BL269" s="17" t="s">
        <v>142</v>
      </c>
      <c r="BM269" s="147" t="s">
        <v>1341</v>
      </c>
    </row>
    <row r="270" spans="2:65" s="12" customFormat="1" ht="11.25">
      <c r="B270" s="149"/>
      <c r="D270" s="150" t="s">
        <v>156</v>
      </c>
      <c r="E270" s="151" t="s">
        <v>1</v>
      </c>
      <c r="F270" s="152" t="s">
        <v>1342</v>
      </c>
      <c r="H270" s="151" t="s">
        <v>1</v>
      </c>
      <c r="I270" s="153"/>
      <c r="L270" s="149"/>
      <c r="M270" s="154"/>
      <c r="T270" s="155"/>
      <c r="AT270" s="151" t="s">
        <v>156</v>
      </c>
      <c r="AU270" s="151" t="s">
        <v>87</v>
      </c>
      <c r="AV270" s="12" t="s">
        <v>85</v>
      </c>
      <c r="AW270" s="12" t="s">
        <v>33</v>
      </c>
      <c r="AX270" s="12" t="s">
        <v>77</v>
      </c>
      <c r="AY270" s="151" t="s">
        <v>143</v>
      </c>
    </row>
    <row r="271" spans="2:65" s="13" customFormat="1" ht="11.25">
      <c r="B271" s="156"/>
      <c r="D271" s="150" t="s">
        <v>156</v>
      </c>
      <c r="E271" s="157" t="s">
        <v>1</v>
      </c>
      <c r="F271" s="158" t="s">
        <v>1343</v>
      </c>
      <c r="H271" s="159">
        <v>4.4999999999999998E-2</v>
      </c>
      <c r="I271" s="160"/>
      <c r="L271" s="156"/>
      <c r="M271" s="161"/>
      <c r="T271" s="162"/>
      <c r="AT271" s="157" t="s">
        <v>156</v>
      </c>
      <c r="AU271" s="157" t="s">
        <v>87</v>
      </c>
      <c r="AV271" s="13" t="s">
        <v>87</v>
      </c>
      <c r="AW271" s="13" t="s">
        <v>33</v>
      </c>
      <c r="AX271" s="13" t="s">
        <v>85</v>
      </c>
      <c r="AY271" s="157" t="s">
        <v>143</v>
      </c>
    </row>
    <row r="272" spans="2:65" s="1" customFormat="1" ht="24.2" customHeight="1">
      <c r="B272" s="32"/>
      <c r="C272" s="136" t="s">
        <v>557</v>
      </c>
      <c r="D272" s="136" t="s">
        <v>149</v>
      </c>
      <c r="E272" s="137" t="s">
        <v>1091</v>
      </c>
      <c r="F272" s="138" t="s">
        <v>1092</v>
      </c>
      <c r="G272" s="139" t="s">
        <v>397</v>
      </c>
      <c r="H272" s="140">
        <v>0.09</v>
      </c>
      <c r="I272" s="141"/>
      <c r="J272" s="142">
        <f>ROUND(I272*H272,2)</f>
        <v>0</v>
      </c>
      <c r="K272" s="138" t="s">
        <v>153</v>
      </c>
      <c r="L272" s="32"/>
      <c r="M272" s="143" t="s">
        <v>1</v>
      </c>
      <c r="N272" s="144" t="s">
        <v>42</v>
      </c>
      <c r="P272" s="145">
        <f>O272*H272</f>
        <v>0</v>
      </c>
      <c r="Q272" s="145">
        <v>0</v>
      </c>
      <c r="R272" s="145">
        <f>Q272*H272</f>
        <v>0</v>
      </c>
      <c r="S272" s="145">
        <v>0</v>
      </c>
      <c r="T272" s="146">
        <f>S272*H272</f>
        <v>0</v>
      </c>
      <c r="AR272" s="147" t="s">
        <v>142</v>
      </c>
      <c r="AT272" s="147" t="s">
        <v>149</v>
      </c>
      <c r="AU272" s="147" t="s">
        <v>87</v>
      </c>
      <c r="AY272" s="17" t="s">
        <v>143</v>
      </c>
      <c r="BE272" s="148">
        <f>IF(N272="základní",J272,0)</f>
        <v>0</v>
      </c>
      <c r="BF272" s="148">
        <f>IF(N272="snížená",J272,0)</f>
        <v>0</v>
      </c>
      <c r="BG272" s="148">
        <f>IF(N272="zákl. přenesená",J272,0)</f>
        <v>0</v>
      </c>
      <c r="BH272" s="148">
        <f>IF(N272="sníž. přenesená",J272,0)</f>
        <v>0</v>
      </c>
      <c r="BI272" s="148">
        <f>IF(N272="nulová",J272,0)</f>
        <v>0</v>
      </c>
      <c r="BJ272" s="17" t="s">
        <v>85</v>
      </c>
      <c r="BK272" s="148">
        <f>ROUND(I272*H272,2)</f>
        <v>0</v>
      </c>
      <c r="BL272" s="17" t="s">
        <v>142</v>
      </c>
      <c r="BM272" s="147" t="s">
        <v>1344</v>
      </c>
    </row>
    <row r="273" spans="2:65" s="12" customFormat="1" ht="11.25">
      <c r="B273" s="149"/>
      <c r="D273" s="150" t="s">
        <v>156</v>
      </c>
      <c r="E273" s="151" t="s">
        <v>1</v>
      </c>
      <c r="F273" s="152" t="s">
        <v>1345</v>
      </c>
      <c r="H273" s="151" t="s">
        <v>1</v>
      </c>
      <c r="I273" s="153"/>
      <c r="L273" s="149"/>
      <c r="M273" s="154"/>
      <c r="T273" s="155"/>
      <c r="AT273" s="151" t="s">
        <v>156</v>
      </c>
      <c r="AU273" s="151" t="s">
        <v>87</v>
      </c>
      <c r="AV273" s="12" t="s">
        <v>85</v>
      </c>
      <c r="AW273" s="12" t="s">
        <v>33</v>
      </c>
      <c r="AX273" s="12" t="s">
        <v>77</v>
      </c>
      <c r="AY273" s="151" t="s">
        <v>143</v>
      </c>
    </row>
    <row r="274" spans="2:65" s="13" customFormat="1" ht="11.25">
      <c r="B274" s="156"/>
      <c r="D274" s="150" t="s">
        <v>156</v>
      </c>
      <c r="E274" s="157" t="s">
        <v>1</v>
      </c>
      <c r="F274" s="158" t="s">
        <v>1346</v>
      </c>
      <c r="H274" s="159">
        <v>0.09</v>
      </c>
      <c r="I274" s="160"/>
      <c r="L274" s="156"/>
      <c r="M274" s="161"/>
      <c r="T274" s="162"/>
      <c r="AT274" s="157" t="s">
        <v>156</v>
      </c>
      <c r="AU274" s="157" t="s">
        <v>87</v>
      </c>
      <c r="AV274" s="13" t="s">
        <v>87</v>
      </c>
      <c r="AW274" s="13" t="s">
        <v>33</v>
      </c>
      <c r="AX274" s="13" t="s">
        <v>85</v>
      </c>
      <c r="AY274" s="157" t="s">
        <v>143</v>
      </c>
    </row>
    <row r="275" spans="2:65" s="11" customFormat="1" ht="22.9" customHeight="1">
      <c r="B275" s="124"/>
      <c r="D275" s="125" t="s">
        <v>76</v>
      </c>
      <c r="E275" s="134" t="s">
        <v>1121</v>
      </c>
      <c r="F275" s="134" t="s">
        <v>1122</v>
      </c>
      <c r="I275" s="127"/>
      <c r="J275" s="135">
        <f>BK275</f>
        <v>0</v>
      </c>
      <c r="L275" s="124"/>
      <c r="M275" s="129"/>
      <c r="P275" s="130">
        <f>P276</f>
        <v>0</v>
      </c>
      <c r="R275" s="130">
        <f>R276</f>
        <v>0</v>
      </c>
      <c r="T275" s="131">
        <f>T276</f>
        <v>0</v>
      </c>
      <c r="AR275" s="125" t="s">
        <v>85</v>
      </c>
      <c r="AT275" s="132" t="s">
        <v>76</v>
      </c>
      <c r="AU275" s="132" t="s">
        <v>85</v>
      </c>
      <c r="AY275" s="125" t="s">
        <v>143</v>
      </c>
      <c r="BK275" s="133">
        <f>BK276</f>
        <v>0</v>
      </c>
    </row>
    <row r="276" spans="2:65" s="1" customFormat="1" ht="24.2" customHeight="1">
      <c r="B276" s="32"/>
      <c r="C276" s="136" t="s">
        <v>566</v>
      </c>
      <c r="D276" s="136" t="s">
        <v>149</v>
      </c>
      <c r="E276" s="137" t="s">
        <v>1347</v>
      </c>
      <c r="F276" s="138" t="s">
        <v>1348</v>
      </c>
      <c r="G276" s="139" t="s">
        <v>397</v>
      </c>
      <c r="H276" s="140">
        <v>45.999000000000002</v>
      </c>
      <c r="I276" s="141"/>
      <c r="J276" s="142">
        <f>ROUND(I276*H276,2)</f>
        <v>0</v>
      </c>
      <c r="K276" s="138" t="s">
        <v>153</v>
      </c>
      <c r="L276" s="32"/>
      <c r="M276" s="193" t="s">
        <v>1</v>
      </c>
      <c r="N276" s="194" t="s">
        <v>42</v>
      </c>
      <c r="O276" s="195"/>
      <c r="P276" s="196">
        <f>O276*H276</f>
        <v>0</v>
      </c>
      <c r="Q276" s="196">
        <v>0</v>
      </c>
      <c r="R276" s="196">
        <f>Q276*H276</f>
        <v>0</v>
      </c>
      <c r="S276" s="196">
        <v>0</v>
      </c>
      <c r="T276" s="197">
        <f>S276*H276</f>
        <v>0</v>
      </c>
      <c r="AR276" s="147" t="s">
        <v>142</v>
      </c>
      <c r="AT276" s="147" t="s">
        <v>149</v>
      </c>
      <c r="AU276" s="147" t="s">
        <v>87</v>
      </c>
      <c r="AY276" s="17" t="s">
        <v>143</v>
      </c>
      <c r="BE276" s="148">
        <f>IF(N276="základní",J276,0)</f>
        <v>0</v>
      </c>
      <c r="BF276" s="148">
        <f>IF(N276="snížená",J276,0)</f>
        <v>0</v>
      </c>
      <c r="BG276" s="148">
        <f>IF(N276="zákl. přenesená",J276,0)</f>
        <v>0</v>
      </c>
      <c r="BH276" s="148">
        <f>IF(N276="sníž. přenesená",J276,0)</f>
        <v>0</v>
      </c>
      <c r="BI276" s="148">
        <f>IF(N276="nulová",J276,0)</f>
        <v>0</v>
      </c>
      <c r="BJ276" s="17" t="s">
        <v>85</v>
      </c>
      <c r="BK276" s="148">
        <f>ROUND(I276*H276,2)</f>
        <v>0</v>
      </c>
      <c r="BL276" s="17" t="s">
        <v>142</v>
      </c>
      <c r="BM276" s="147" t="s">
        <v>1349</v>
      </c>
    </row>
    <row r="277" spans="2:65" s="1" customFormat="1" ht="6.95" customHeight="1">
      <c r="B277" s="44"/>
      <c r="C277" s="45"/>
      <c r="D277" s="45"/>
      <c r="E277" s="45"/>
      <c r="F277" s="45"/>
      <c r="G277" s="45"/>
      <c r="H277" s="45"/>
      <c r="I277" s="45"/>
      <c r="J277" s="45"/>
      <c r="K277" s="45"/>
      <c r="L277" s="32"/>
    </row>
  </sheetData>
  <sheetProtection algorithmName="SHA-512" hashValue="6y6fB1lyJ5quS4umSTanPIYGLBMj+faDgQyHJDccC9R51WIHutaJSgWUoc/SwvAeaKMjW11h9CE94ABukFM+Bw==" saltValue="nDuJDbLWUdn0Ov4fLXrqgZqGUjRoA3WN7nT/0SSWYV9Abw770xVd43ONKlxidW0TWTF86VxGg4BmbYxy619wyw==" spinCount="100000" sheet="1" objects="1" scenarios="1" formatColumns="0" formatRows="0" autoFilter="0"/>
  <autoFilter ref="C121:K276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4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s="1" customFormat="1" ht="12" customHeight="1">
      <c r="B8" s="32"/>
      <c r="D8" s="27" t="s">
        <v>113</v>
      </c>
      <c r="L8" s="32"/>
    </row>
    <row r="9" spans="2:46" s="1" customFormat="1" ht="16.5" customHeight="1">
      <c r="B9" s="32"/>
      <c r="E9" s="198" t="s">
        <v>1350</v>
      </c>
      <c r="F9" s="242"/>
      <c r="G9" s="242"/>
      <c r="H9" s="242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24. 3. 2025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24"/>
      <c r="G18" s="224"/>
      <c r="H18" s="22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94"/>
      <c r="E27" s="229" t="s">
        <v>1</v>
      </c>
      <c r="F27" s="229"/>
      <c r="G27" s="229"/>
      <c r="H27" s="229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ROUND(J122,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ROUND((SUM(BE122:BE244)),  2)</f>
        <v>0</v>
      </c>
      <c r="I33" s="96">
        <v>0.21</v>
      </c>
      <c r="J33" s="86">
        <f>ROUND(((SUM(BE122:BE244))*I33),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ROUND((SUM(BF122:BF244)),  2)</f>
        <v>0</v>
      </c>
      <c r="I34" s="96">
        <v>0.15</v>
      </c>
      <c r="J34" s="86">
        <f>ROUND(((SUM(BF122:BF244))*I34),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ROUND((SUM(BG122:BG244)),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ROUND((SUM(BH122:BH244)),  2)</f>
        <v>0</v>
      </c>
      <c r="I36" s="96">
        <v>0.15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ROUND((SUM(BI122:BI244)),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115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47" s="1" customFormat="1" ht="12" customHeight="1">
      <c r="B86" s="32"/>
      <c r="C86" s="27" t="s">
        <v>113</v>
      </c>
      <c r="L86" s="32"/>
    </row>
    <row r="87" spans="2:47" s="1" customFormat="1" ht="16.5" customHeight="1">
      <c r="B87" s="32"/>
      <c r="E87" s="198" t="str">
        <f>E9</f>
        <v>302 - Dešťová kanalizace</v>
      </c>
      <c r="F87" s="242"/>
      <c r="G87" s="242"/>
      <c r="H87" s="24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24. 3. 2025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116</v>
      </c>
      <c r="D94" s="97"/>
      <c r="E94" s="97"/>
      <c r="F94" s="97"/>
      <c r="G94" s="97"/>
      <c r="H94" s="97"/>
      <c r="I94" s="97"/>
      <c r="J94" s="106" t="s">
        <v>117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118</v>
      </c>
      <c r="J96" s="66">
        <f>J122</f>
        <v>0</v>
      </c>
      <c r="L96" s="32"/>
      <c r="AU96" s="17" t="s">
        <v>119</v>
      </c>
    </row>
    <row r="97" spans="2:12" s="8" customFormat="1" ht="24.95" customHeight="1">
      <c r="B97" s="108"/>
      <c r="D97" s="109" t="s">
        <v>244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2:12" s="9" customFormat="1" ht="19.899999999999999" customHeight="1">
      <c r="B98" s="112"/>
      <c r="D98" s="113" t="s">
        <v>245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2:12" s="9" customFormat="1" ht="19.899999999999999" customHeight="1">
      <c r="B99" s="112"/>
      <c r="D99" s="113" t="s">
        <v>1351</v>
      </c>
      <c r="E99" s="114"/>
      <c r="F99" s="114"/>
      <c r="G99" s="114"/>
      <c r="H99" s="114"/>
      <c r="I99" s="114"/>
      <c r="J99" s="115">
        <f>J173</f>
        <v>0</v>
      </c>
      <c r="L99" s="112"/>
    </row>
    <row r="100" spans="2:12" s="9" customFormat="1" ht="19.899999999999999" customHeight="1">
      <c r="B100" s="112"/>
      <c r="D100" s="113" t="s">
        <v>247</v>
      </c>
      <c r="E100" s="114"/>
      <c r="F100" s="114"/>
      <c r="G100" s="114"/>
      <c r="H100" s="114"/>
      <c r="I100" s="114"/>
      <c r="J100" s="115">
        <f>J178</f>
        <v>0</v>
      </c>
      <c r="L100" s="112"/>
    </row>
    <row r="101" spans="2:12" s="9" customFormat="1" ht="19.899999999999999" customHeight="1">
      <c r="B101" s="112"/>
      <c r="D101" s="113" t="s">
        <v>249</v>
      </c>
      <c r="E101" s="114"/>
      <c r="F101" s="114"/>
      <c r="G101" s="114"/>
      <c r="H101" s="114"/>
      <c r="I101" s="114"/>
      <c r="J101" s="115">
        <f>J194</f>
        <v>0</v>
      </c>
      <c r="L101" s="112"/>
    </row>
    <row r="102" spans="2:12" s="9" customFormat="1" ht="19.899999999999999" customHeight="1">
      <c r="B102" s="112"/>
      <c r="D102" s="113" t="s">
        <v>252</v>
      </c>
      <c r="E102" s="114"/>
      <c r="F102" s="114"/>
      <c r="G102" s="114"/>
      <c r="H102" s="114"/>
      <c r="I102" s="114"/>
      <c r="J102" s="115">
        <f>J243</f>
        <v>0</v>
      </c>
      <c r="L102" s="112"/>
    </row>
    <row r="103" spans="2:12" s="1" customFormat="1" ht="21.75" customHeight="1">
      <c r="B103" s="32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4.95" customHeight="1">
      <c r="B109" s="32"/>
      <c r="C109" s="21" t="s">
        <v>127</v>
      </c>
      <c r="L109" s="32"/>
    </row>
    <row r="110" spans="2:12" s="1" customFormat="1" ht="6.95" customHeight="1">
      <c r="B110" s="32"/>
      <c r="L110" s="32"/>
    </row>
    <row r="111" spans="2:12" s="1" customFormat="1" ht="12" customHeight="1">
      <c r="B111" s="32"/>
      <c r="C111" s="27" t="s">
        <v>16</v>
      </c>
      <c r="L111" s="32"/>
    </row>
    <row r="112" spans="2:12" s="1" customFormat="1" ht="16.5" customHeight="1">
      <c r="B112" s="32"/>
      <c r="E112" s="240" t="str">
        <f>E7</f>
        <v>Stavební úpravy MK ul. Nádražní v Třeboni</v>
      </c>
      <c r="F112" s="241"/>
      <c r="G112" s="241"/>
      <c r="H112" s="241"/>
      <c r="L112" s="32"/>
    </row>
    <row r="113" spans="2:65" s="1" customFormat="1" ht="12" customHeight="1">
      <c r="B113" s="32"/>
      <c r="C113" s="27" t="s">
        <v>113</v>
      </c>
      <c r="L113" s="32"/>
    </row>
    <row r="114" spans="2:65" s="1" customFormat="1" ht="16.5" customHeight="1">
      <c r="B114" s="32"/>
      <c r="E114" s="198" t="str">
        <f>E9</f>
        <v>302 - Dešťová kanalizace</v>
      </c>
      <c r="F114" s="242"/>
      <c r="G114" s="242"/>
      <c r="H114" s="242"/>
      <c r="L114" s="32"/>
    </row>
    <row r="115" spans="2:65" s="1" customFormat="1" ht="6.95" customHeight="1">
      <c r="B115" s="32"/>
      <c r="L115" s="32"/>
    </row>
    <row r="116" spans="2:65" s="1" customFormat="1" ht="12" customHeight="1">
      <c r="B116" s="32"/>
      <c r="C116" s="27" t="s">
        <v>20</v>
      </c>
      <c r="F116" s="25" t="str">
        <f>F12</f>
        <v>Třeboň</v>
      </c>
      <c r="I116" s="27" t="s">
        <v>22</v>
      </c>
      <c r="J116" s="52" t="str">
        <f>IF(J12="","",J12)</f>
        <v>24. 3. 2025</v>
      </c>
      <c r="L116" s="32"/>
    </row>
    <row r="117" spans="2:65" s="1" customFormat="1" ht="6.95" customHeight="1">
      <c r="B117" s="32"/>
      <c r="L117" s="32"/>
    </row>
    <row r="118" spans="2:65" s="1" customFormat="1" ht="15.2" customHeight="1">
      <c r="B118" s="32"/>
      <c r="C118" s="27" t="s">
        <v>24</v>
      </c>
      <c r="F118" s="25" t="str">
        <f>E15</f>
        <v>Město Třeboň</v>
      </c>
      <c r="I118" s="27" t="s">
        <v>30</v>
      </c>
      <c r="J118" s="30" t="str">
        <f>E21</f>
        <v>WAY project s.r.o.</v>
      </c>
      <c r="L118" s="32"/>
    </row>
    <row r="119" spans="2:65" s="1" customFormat="1" ht="15.2" customHeight="1">
      <c r="B119" s="32"/>
      <c r="C119" s="27" t="s">
        <v>28</v>
      </c>
      <c r="F119" s="25" t="str">
        <f>IF(E18="","",E18)</f>
        <v>Vyplň údaj</v>
      </c>
      <c r="I119" s="27" t="s">
        <v>34</v>
      </c>
      <c r="J119" s="30" t="str">
        <f>E24</f>
        <v xml:space="preserve"> </v>
      </c>
      <c r="L119" s="32"/>
    </row>
    <row r="120" spans="2:65" s="1" customFormat="1" ht="10.35" customHeight="1">
      <c r="B120" s="32"/>
      <c r="L120" s="32"/>
    </row>
    <row r="121" spans="2:65" s="10" customFormat="1" ht="29.25" customHeight="1">
      <c r="B121" s="116"/>
      <c r="C121" s="117" t="s">
        <v>128</v>
      </c>
      <c r="D121" s="118" t="s">
        <v>62</v>
      </c>
      <c r="E121" s="118" t="s">
        <v>58</v>
      </c>
      <c r="F121" s="118" t="s">
        <v>59</v>
      </c>
      <c r="G121" s="118" t="s">
        <v>129</v>
      </c>
      <c r="H121" s="118" t="s">
        <v>130</v>
      </c>
      <c r="I121" s="118" t="s">
        <v>131</v>
      </c>
      <c r="J121" s="118" t="s">
        <v>117</v>
      </c>
      <c r="K121" s="119" t="s">
        <v>132</v>
      </c>
      <c r="L121" s="116"/>
      <c r="M121" s="59" t="s">
        <v>1</v>
      </c>
      <c r="N121" s="60" t="s">
        <v>41</v>
      </c>
      <c r="O121" s="60" t="s">
        <v>133</v>
      </c>
      <c r="P121" s="60" t="s">
        <v>134</v>
      </c>
      <c r="Q121" s="60" t="s">
        <v>135</v>
      </c>
      <c r="R121" s="60" t="s">
        <v>136</v>
      </c>
      <c r="S121" s="60" t="s">
        <v>137</v>
      </c>
      <c r="T121" s="61" t="s">
        <v>138</v>
      </c>
    </row>
    <row r="122" spans="2:65" s="1" customFormat="1" ht="22.9" customHeight="1">
      <c r="B122" s="32"/>
      <c r="C122" s="64" t="s">
        <v>139</v>
      </c>
      <c r="J122" s="120">
        <f>BK122</f>
        <v>0</v>
      </c>
      <c r="L122" s="32"/>
      <c r="M122" s="62"/>
      <c r="N122" s="53"/>
      <c r="O122" s="53"/>
      <c r="P122" s="121">
        <f>P123</f>
        <v>0</v>
      </c>
      <c r="Q122" s="53"/>
      <c r="R122" s="121">
        <f>R123</f>
        <v>513.82506760000001</v>
      </c>
      <c r="S122" s="53"/>
      <c r="T122" s="122">
        <f>T123</f>
        <v>0</v>
      </c>
      <c r="AT122" s="17" t="s">
        <v>76</v>
      </c>
      <c r="AU122" s="17" t="s">
        <v>119</v>
      </c>
      <c r="BK122" s="123">
        <f>BK123</f>
        <v>0</v>
      </c>
    </row>
    <row r="123" spans="2:65" s="11" customFormat="1" ht="25.9" customHeight="1">
      <c r="B123" s="124"/>
      <c r="D123" s="125" t="s">
        <v>76</v>
      </c>
      <c r="E123" s="126" t="s">
        <v>253</v>
      </c>
      <c r="F123" s="126" t="s">
        <v>254</v>
      </c>
      <c r="I123" s="127"/>
      <c r="J123" s="128">
        <f>BK123</f>
        <v>0</v>
      </c>
      <c r="L123" s="124"/>
      <c r="M123" s="129"/>
      <c r="P123" s="130">
        <f>P124+P173+P178+P194+P243</f>
        <v>0</v>
      </c>
      <c r="R123" s="130">
        <f>R124+R173+R178+R194+R243</f>
        <v>513.82506760000001</v>
      </c>
      <c r="T123" s="131">
        <f>T124+T173+T178+T194+T243</f>
        <v>0</v>
      </c>
      <c r="AR123" s="125" t="s">
        <v>85</v>
      </c>
      <c r="AT123" s="132" t="s">
        <v>76</v>
      </c>
      <c r="AU123" s="132" t="s">
        <v>77</v>
      </c>
      <c r="AY123" s="125" t="s">
        <v>143</v>
      </c>
      <c r="BK123" s="133">
        <f>BK124+BK173+BK178+BK194+BK243</f>
        <v>0</v>
      </c>
    </row>
    <row r="124" spans="2:65" s="11" customFormat="1" ht="22.9" customHeight="1">
      <c r="B124" s="124"/>
      <c r="D124" s="125" t="s">
        <v>76</v>
      </c>
      <c r="E124" s="134" t="s">
        <v>85</v>
      </c>
      <c r="F124" s="134" t="s">
        <v>255</v>
      </c>
      <c r="I124" s="127"/>
      <c r="J124" s="135">
        <f>BK124</f>
        <v>0</v>
      </c>
      <c r="L124" s="124"/>
      <c r="M124" s="129"/>
      <c r="P124" s="130">
        <f>SUM(P125:P172)</f>
        <v>0</v>
      </c>
      <c r="R124" s="130">
        <f>SUM(R125:R172)</f>
        <v>448.5715131</v>
      </c>
      <c r="T124" s="131">
        <f>SUM(T125:T172)</f>
        <v>0</v>
      </c>
      <c r="AR124" s="125" t="s">
        <v>85</v>
      </c>
      <c r="AT124" s="132" t="s">
        <v>76</v>
      </c>
      <c r="AU124" s="132" t="s">
        <v>85</v>
      </c>
      <c r="AY124" s="125" t="s">
        <v>143</v>
      </c>
      <c r="BK124" s="133">
        <f>SUM(BK125:BK172)</f>
        <v>0</v>
      </c>
    </row>
    <row r="125" spans="2:65" s="1" customFormat="1" ht="21.75" customHeight="1">
      <c r="B125" s="32"/>
      <c r="C125" s="136" t="s">
        <v>85</v>
      </c>
      <c r="D125" s="136" t="s">
        <v>149</v>
      </c>
      <c r="E125" s="137" t="s">
        <v>1137</v>
      </c>
      <c r="F125" s="138" t="s">
        <v>1138</v>
      </c>
      <c r="G125" s="139" t="s">
        <v>1139</v>
      </c>
      <c r="H125" s="140">
        <v>240</v>
      </c>
      <c r="I125" s="141"/>
      <c r="J125" s="142">
        <f>ROUND(I125*H125,2)</f>
        <v>0</v>
      </c>
      <c r="K125" s="138" t="s">
        <v>153</v>
      </c>
      <c r="L125" s="32"/>
      <c r="M125" s="143" t="s">
        <v>1</v>
      </c>
      <c r="N125" s="144" t="s">
        <v>42</v>
      </c>
      <c r="P125" s="145">
        <f>O125*H125</f>
        <v>0</v>
      </c>
      <c r="Q125" s="145">
        <v>4.0000000000000003E-5</v>
      </c>
      <c r="R125" s="145">
        <f>Q125*H125</f>
        <v>9.6000000000000009E-3</v>
      </c>
      <c r="S125" s="145">
        <v>0</v>
      </c>
      <c r="T125" s="146">
        <f>S125*H125</f>
        <v>0</v>
      </c>
      <c r="AR125" s="147" t="s">
        <v>142</v>
      </c>
      <c r="AT125" s="147" t="s">
        <v>149</v>
      </c>
      <c r="AU125" s="147" t="s">
        <v>87</v>
      </c>
      <c r="AY125" s="17" t="s">
        <v>143</v>
      </c>
      <c r="BE125" s="148">
        <f>IF(N125="základní",J125,0)</f>
        <v>0</v>
      </c>
      <c r="BF125" s="148">
        <f>IF(N125="snížená",J125,0)</f>
        <v>0</v>
      </c>
      <c r="BG125" s="148">
        <f>IF(N125="zákl. přenesená",J125,0)</f>
        <v>0</v>
      </c>
      <c r="BH125" s="148">
        <f>IF(N125="sníž. přenesená",J125,0)</f>
        <v>0</v>
      </c>
      <c r="BI125" s="148">
        <f>IF(N125="nulová",J125,0)</f>
        <v>0</v>
      </c>
      <c r="BJ125" s="17" t="s">
        <v>85</v>
      </c>
      <c r="BK125" s="148">
        <f>ROUND(I125*H125,2)</f>
        <v>0</v>
      </c>
      <c r="BL125" s="17" t="s">
        <v>142</v>
      </c>
      <c r="BM125" s="147" t="s">
        <v>1352</v>
      </c>
    </row>
    <row r="126" spans="2:65" s="12" customFormat="1" ht="11.25">
      <c r="B126" s="149"/>
      <c r="D126" s="150" t="s">
        <v>156</v>
      </c>
      <c r="E126" s="151" t="s">
        <v>1</v>
      </c>
      <c r="F126" s="152" t="s">
        <v>1353</v>
      </c>
      <c r="H126" s="151" t="s">
        <v>1</v>
      </c>
      <c r="I126" s="153"/>
      <c r="L126" s="149"/>
      <c r="M126" s="154"/>
      <c r="T126" s="155"/>
      <c r="AT126" s="151" t="s">
        <v>156</v>
      </c>
      <c r="AU126" s="151" t="s">
        <v>87</v>
      </c>
      <c r="AV126" s="12" t="s">
        <v>85</v>
      </c>
      <c r="AW126" s="12" t="s">
        <v>33</v>
      </c>
      <c r="AX126" s="12" t="s">
        <v>77</v>
      </c>
      <c r="AY126" s="151" t="s">
        <v>143</v>
      </c>
    </row>
    <row r="127" spans="2:65" s="13" customFormat="1" ht="11.25">
      <c r="B127" s="156"/>
      <c r="D127" s="150" t="s">
        <v>156</v>
      </c>
      <c r="E127" s="157" t="s">
        <v>1</v>
      </c>
      <c r="F127" s="158" t="s">
        <v>1354</v>
      </c>
      <c r="H127" s="159">
        <v>240</v>
      </c>
      <c r="I127" s="160"/>
      <c r="L127" s="156"/>
      <c r="M127" s="161"/>
      <c r="T127" s="162"/>
      <c r="AT127" s="157" t="s">
        <v>156</v>
      </c>
      <c r="AU127" s="157" t="s">
        <v>87</v>
      </c>
      <c r="AV127" s="13" t="s">
        <v>87</v>
      </c>
      <c r="AW127" s="13" t="s">
        <v>33</v>
      </c>
      <c r="AX127" s="13" t="s">
        <v>85</v>
      </c>
      <c r="AY127" s="157" t="s">
        <v>143</v>
      </c>
    </row>
    <row r="128" spans="2:65" s="1" customFormat="1" ht="24.2" customHeight="1">
      <c r="B128" s="32"/>
      <c r="C128" s="136" t="s">
        <v>87</v>
      </c>
      <c r="D128" s="136" t="s">
        <v>149</v>
      </c>
      <c r="E128" s="137" t="s">
        <v>1355</v>
      </c>
      <c r="F128" s="138" t="s">
        <v>1356</v>
      </c>
      <c r="G128" s="139" t="s">
        <v>331</v>
      </c>
      <c r="H128" s="140">
        <v>733.82</v>
      </c>
      <c r="I128" s="141"/>
      <c r="J128" s="142">
        <f>ROUND(I128*H128,2)</f>
        <v>0</v>
      </c>
      <c r="K128" s="138" t="s">
        <v>153</v>
      </c>
      <c r="L128" s="32"/>
      <c r="M128" s="143" t="s">
        <v>1</v>
      </c>
      <c r="N128" s="144" t="s">
        <v>42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142</v>
      </c>
      <c r="AT128" s="147" t="s">
        <v>149</v>
      </c>
      <c r="AU128" s="147" t="s">
        <v>87</v>
      </c>
      <c r="AY128" s="17" t="s">
        <v>143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85</v>
      </c>
      <c r="BK128" s="148">
        <f>ROUND(I128*H128,2)</f>
        <v>0</v>
      </c>
      <c r="BL128" s="17" t="s">
        <v>142</v>
      </c>
      <c r="BM128" s="147" t="s">
        <v>1357</v>
      </c>
    </row>
    <row r="129" spans="2:65" s="13" customFormat="1" ht="11.25">
      <c r="B129" s="156"/>
      <c r="D129" s="150" t="s">
        <v>156</v>
      </c>
      <c r="E129" s="157" t="s">
        <v>1</v>
      </c>
      <c r="F129" s="158" t="s">
        <v>1358</v>
      </c>
      <c r="H129" s="159">
        <v>733.82</v>
      </c>
      <c r="I129" s="160"/>
      <c r="L129" s="156"/>
      <c r="M129" s="161"/>
      <c r="T129" s="162"/>
      <c r="AT129" s="157" t="s">
        <v>156</v>
      </c>
      <c r="AU129" s="157" t="s">
        <v>87</v>
      </c>
      <c r="AV129" s="13" t="s">
        <v>87</v>
      </c>
      <c r="AW129" s="13" t="s">
        <v>33</v>
      </c>
      <c r="AX129" s="13" t="s">
        <v>85</v>
      </c>
      <c r="AY129" s="157" t="s">
        <v>143</v>
      </c>
    </row>
    <row r="130" spans="2:65" s="12" customFormat="1" ht="11.25">
      <c r="B130" s="149"/>
      <c r="D130" s="150" t="s">
        <v>156</v>
      </c>
      <c r="E130" s="151" t="s">
        <v>1</v>
      </c>
      <c r="F130" s="152" t="s">
        <v>1147</v>
      </c>
      <c r="H130" s="151" t="s">
        <v>1</v>
      </c>
      <c r="I130" s="153"/>
      <c r="L130" s="149"/>
      <c r="M130" s="154"/>
      <c r="T130" s="155"/>
      <c r="AT130" s="151" t="s">
        <v>156</v>
      </c>
      <c r="AU130" s="151" t="s">
        <v>87</v>
      </c>
      <c r="AV130" s="12" t="s">
        <v>85</v>
      </c>
      <c r="AW130" s="12" t="s">
        <v>33</v>
      </c>
      <c r="AX130" s="12" t="s">
        <v>77</v>
      </c>
      <c r="AY130" s="151" t="s">
        <v>143</v>
      </c>
    </row>
    <row r="131" spans="2:65" s="12" customFormat="1" ht="11.25">
      <c r="B131" s="149"/>
      <c r="D131" s="150" t="s">
        <v>156</v>
      </c>
      <c r="E131" s="151" t="s">
        <v>1</v>
      </c>
      <c r="F131" s="152" t="s">
        <v>1148</v>
      </c>
      <c r="H131" s="151" t="s">
        <v>1</v>
      </c>
      <c r="I131" s="153"/>
      <c r="L131" s="149"/>
      <c r="M131" s="154"/>
      <c r="T131" s="155"/>
      <c r="AT131" s="151" t="s">
        <v>156</v>
      </c>
      <c r="AU131" s="151" t="s">
        <v>87</v>
      </c>
      <c r="AV131" s="12" t="s">
        <v>85</v>
      </c>
      <c r="AW131" s="12" t="s">
        <v>33</v>
      </c>
      <c r="AX131" s="12" t="s">
        <v>77</v>
      </c>
      <c r="AY131" s="151" t="s">
        <v>143</v>
      </c>
    </row>
    <row r="132" spans="2:65" s="1" customFormat="1" ht="24.2" customHeight="1">
      <c r="B132" s="32"/>
      <c r="C132" s="136" t="s">
        <v>164</v>
      </c>
      <c r="D132" s="136" t="s">
        <v>149</v>
      </c>
      <c r="E132" s="137" t="s">
        <v>1149</v>
      </c>
      <c r="F132" s="138" t="s">
        <v>1150</v>
      </c>
      <c r="G132" s="139" t="s">
        <v>331</v>
      </c>
      <c r="H132" s="140">
        <v>36.691000000000003</v>
      </c>
      <c r="I132" s="141"/>
      <c r="J132" s="142">
        <f>ROUND(I132*H132,2)</f>
        <v>0</v>
      </c>
      <c r="K132" s="138" t="s">
        <v>153</v>
      </c>
      <c r="L132" s="32"/>
      <c r="M132" s="143" t="s">
        <v>1</v>
      </c>
      <c r="N132" s="144" t="s">
        <v>42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142</v>
      </c>
      <c r="AT132" s="147" t="s">
        <v>149</v>
      </c>
      <c r="AU132" s="147" t="s">
        <v>87</v>
      </c>
      <c r="AY132" s="17" t="s">
        <v>143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85</v>
      </c>
      <c r="BK132" s="148">
        <f>ROUND(I132*H132,2)</f>
        <v>0</v>
      </c>
      <c r="BL132" s="17" t="s">
        <v>142</v>
      </c>
      <c r="BM132" s="147" t="s">
        <v>1359</v>
      </c>
    </row>
    <row r="133" spans="2:65" s="12" customFormat="1" ht="11.25">
      <c r="B133" s="149"/>
      <c r="D133" s="150" t="s">
        <v>156</v>
      </c>
      <c r="E133" s="151" t="s">
        <v>1</v>
      </c>
      <c r="F133" s="152" t="s">
        <v>1360</v>
      </c>
      <c r="H133" s="151" t="s">
        <v>1</v>
      </c>
      <c r="I133" s="153"/>
      <c r="L133" s="149"/>
      <c r="M133" s="154"/>
      <c r="T133" s="155"/>
      <c r="AT133" s="151" t="s">
        <v>156</v>
      </c>
      <c r="AU133" s="151" t="s">
        <v>87</v>
      </c>
      <c r="AV133" s="12" t="s">
        <v>85</v>
      </c>
      <c r="AW133" s="12" t="s">
        <v>33</v>
      </c>
      <c r="AX133" s="12" t="s">
        <v>77</v>
      </c>
      <c r="AY133" s="151" t="s">
        <v>143</v>
      </c>
    </row>
    <row r="134" spans="2:65" s="13" customFormat="1" ht="11.25">
      <c r="B134" s="156"/>
      <c r="D134" s="150" t="s">
        <v>156</v>
      </c>
      <c r="E134" s="157" t="s">
        <v>1</v>
      </c>
      <c r="F134" s="158" t="s">
        <v>1361</v>
      </c>
      <c r="H134" s="159">
        <v>36.691000000000003</v>
      </c>
      <c r="I134" s="160"/>
      <c r="L134" s="156"/>
      <c r="M134" s="161"/>
      <c r="T134" s="162"/>
      <c r="AT134" s="157" t="s">
        <v>156</v>
      </c>
      <c r="AU134" s="157" t="s">
        <v>87</v>
      </c>
      <c r="AV134" s="13" t="s">
        <v>87</v>
      </c>
      <c r="AW134" s="13" t="s">
        <v>33</v>
      </c>
      <c r="AX134" s="13" t="s">
        <v>85</v>
      </c>
      <c r="AY134" s="157" t="s">
        <v>143</v>
      </c>
    </row>
    <row r="135" spans="2:65" s="1" customFormat="1" ht="21.75" customHeight="1">
      <c r="B135" s="32"/>
      <c r="C135" s="136" t="s">
        <v>142</v>
      </c>
      <c r="D135" s="136" t="s">
        <v>149</v>
      </c>
      <c r="E135" s="137" t="s">
        <v>362</v>
      </c>
      <c r="F135" s="138" t="s">
        <v>363</v>
      </c>
      <c r="G135" s="139" t="s">
        <v>258</v>
      </c>
      <c r="H135" s="140">
        <v>76.64</v>
      </c>
      <c r="I135" s="141"/>
      <c r="J135" s="142">
        <f>ROUND(I135*H135,2)</f>
        <v>0</v>
      </c>
      <c r="K135" s="138" t="s">
        <v>153</v>
      </c>
      <c r="L135" s="32"/>
      <c r="M135" s="143" t="s">
        <v>1</v>
      </c>
      <c r="N135" s="144" t="s">
        <v>42</v>
      </c>
      <c r="P135" s="145">
        <f>O135*H135</f>
        <v>0</v>
      </c>
      <c r="Q135" s="145">
        <v>8.4000000000000003E-4</v>
      </c>
      <c r="R135" s="145">
        <f>Q135*H135</f>
        <v>6.4377600000000007E-2</v>
      </c>
      <c r="S135" s="145">
        <v>0</v>
      </c>
      <c r="T135" s="146">
        <f>S135*H135</f>
        <v>0</v>
      </c>
      <c r="AR135" s="147" t="s">
        <v>142</v>
      </c>
      <c r="AT135" s="147" t="s">
        <v>149</v>
      </c>
      <c r="AU135" s="147" t="s">
        <v>87</v>
      </c>
      <c r="AY135" s="17" t="s">
        <v>143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85</v>
      </c>
      <c r="BK135" s="148">
        <f>ROUND(I135*H135,2)</f>
        <v>0</v>
      </c>
      <c r="BL135" s="17" t="s">
        <v>142</v>
      </c>
      <c r="BM135" s="147" t="s">
        <v>1362</v>
      </c>
    </row>
    <row r="136" spans="2:65" s="13" customFormat="1" ht="11.25">
      <c r="B136" s="156"/>
      <c r="D136" s="150" t="s">
        <v>156</v>
      </c>
      <c r="E136" s="157" t="s">
        <v>1</v>
      </c>
      <c r="F136" s="158" t="s">
        <v>1363</v>
      </c>
      <c r="H136" s="159">
        <v>76.64</v>
      </c>
      <c r="I136" s="160"/>
      <c r="L136" s="156"/>
      <c r="M136" s="161"/>
      <c r="T136" s="162"/>
      <c r="AT136" s="157" t="s">
        <v>156</v>
      </c>
      <c r="AU136" s="157" t="s">
        <v>87</v>
      </c>
      <c r="AV136" s="13" t="s">
        <v>87</v>
      </c>
      <c r="AW136" s="13" t="s">
        <v>33</v>
      </c>
      <c r="AX136" s="13" t="s">
        <v>85</v>
      </c>
      <c r="AY136" s="157" t="s">
        <v>143</v>
      </c>
    </row>
    <row r="137" spans="2:65" s="1" customFormat="1" ht="24.2" customHeight="1">
      <c r="B137" s="32"/>
      <c r="C137" s="136" t="s">
        <v>146</v>
      </c>
      <c r="D137" s="136" t="s">
        <v>149</v>
      </c>
      <c r="E137" s="137" t="s">
        <v>1156</v>
      </c>
      <c r="F137" s="138" t="s">
        <v>1157</v>
      </c>
      <c r="G137" s="139" t="s">
        <v>258</v>
      </c>
      <c r="H137" s="140">
        <v>1300.6300000000001</v>
      </c>
      <c r="I137" s="141"/>
      <c r="J137" s="142">
        <f>ROUND(I137*H137,2)</f>
        <v>0</v>
      </c>
      <c r="K137" s="138" t="s">
        <v>153</v>
      </c>
      <c r="L137" s="32"/>
      <c r="M137" s="143" t="s">
        <v>1</v>
      </c>
      <c r="N137" s="144" t="s">
        <v>42</v>
      </c>
      <c r="P137" s="145">
        <f>O137*H137</f>
        <v>0</v>
      </c>
      <c r="Q137" s="145">
        <v>8.4999999999999995E-4</v>
      </c>
      <c r="R137" s="145">
        <f>Q137*H137</f>
        <v>1.1055355</v>
      </c>
      <c r="S137" s="145">
        <v>0</v>
      </c>
      <c r="T137" s="146">
        <f>S137*H137</f>
        <v>0</v>
      </c>
      <c r="AR137" s="147" t="s">
        <v>142</v>
      </c>
      <c r="AT137" s="147" t="s">
        <v>149</v>
      </c>
      <c r="AU137" s="147" t="s">
        <v>87</v>
      </c>
      <c r="AY137" s="17" t="s">
        <v>143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85</v>
      </c>
      <c r="BK137" s="148">
        <f>ROUND(I137*H137,2)</f>
        <v>0</v>
      </c>
      <c r="BL137" s="17" t="s">
        <v>142</v>
      </c>
      <c r="BM137" s="147" t="s">
        <v>1364</v>
      </c>
    </row>
    <row r="138" spans="2:65" s="13" customFormat="1" ht="11.25">
      <c r="B138" s="156"/>
      <c r="D138" s="150" t="s">
        <v>156</v>
      </c>
      <c r="E138" s="157" t="s">
        <v>1</v>
      </c>
      <c r="F138" s="158" t="s">
        <v>1365</v>
      </c>
      <c r="H138" s="159">
        <v>1300.6300000000001</v>
      </c>
      <c r="I138" s="160"/>
      <c r="L138" s="156"/>
      <c r="M138" s="161"/>
      <c r="T138" s="162"/>
      <c r="AT138" s="157" t="s">
        <v>156</v>
      </c>
      <c r="AU138" s="157" t="s">
        <v>87</v>
      </c>
      <c r="AV138" s="13" t="s">
        <v>87</v>
      </c>
      <c r="AW138" s="13" t="s">
        <v>33</v>
      </c>
      <c r="AX138" s="13" t="s">
        <v>85</v>
      </c>
      <c r="AY138" s="157" t="s">
        <v>143</v>
      </c>
    </row>
    <row r="139" spans="2:65" s="1" customFormat="1" ht="24.2" customHeight="1">
      <c r="B139" s="32"/>
      <c r="C139" s="136" t="s">
        <v>180</v>
      </c>
      <c r="D139" s="136" t="s">
        <v>149</v>
      </c>
      <c r="E139" s="137" t="s">
        <v>368</v>
      </c>
      <c r="F139" s="138" t="s">
        <v>369</v>
      </c>
      <c r="G139" s="139" t="s">
        <v>258</v>
      </c>
      <c r="H139" s="140">
        <v>76.64</v>
      </c>
      <c r="I139" s="141"/>
      <c r="J139" s="142">
        <f>ROUND(I139*H139,2)</f>
        <v>0</v>
      </c>
      <c r="K139" s="138" t="s">
        <v>153</v>
      </c>
      <c r="L139" s="32"/>
      <c r="M139" s="143" t="s">
        <v>1</v>
      </c>
      <c r="N139" s="144" t="s">
        <v>42</v>
      </c>
      <c r="P139" s="145">
        <f>O139*H139</f>
        <v>0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AR139" s="147" t="s">
        <v>142</v>
      </c>
      <c r="AT139" s="147" t="s">
        <v>149</v>
      </c>
      <c r="AU139" s="147" t="s">
        <v>87</v>
      </c>
      <c r="AY139" s="17" t="s">
        <v>143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85</v>
      </c>
      <c r="BK139" s="148">
        <f>ROUND(I139*H139,2)</f>
        <v>0</v>
      </c>
      <c r="BL139" s="17" t="s">
        <v>142</v>
      </c>
      <c r="BM139" s="147" t="s">
        <v>1366</v>
      </c>
    </row>
    <row r="140" spans="2:65" s="13" customFormat="1" ht="11.25">
      <c r="B140" s="156"/>
      <c r="D140" s="150" t="s">
        <v>156</v>
      </c>
      <c r="E140" s="157" t="s">
        <v>1</v>
      </c>
      <c r="F140" s="158" t="s">
        <v>1367</v>
      </c>
      <c r="H140" s="159">
        <v>76.64</v>
      </c>
      <c r="I140" s="160"/>
      <c r="L140" s="156"/>
      <c r="M140" s="161"/>
      <c r="T140" s="162"/>
      <c r="AT140" s="157" t="s">
        <v>156</v>
      </c>
      <c r="AU140" s="157" t="s">
        <v>87</v>
      </c>
      <c r="AV140" s="13" t="s">
        <v>87</v>
      </c>
      <c r="AW140" s="13" t="s">
        <v>33</v>
      </c>
      <c r="AX140" s="13" t="s">
        <v>85</v>
      </c>
      <c r="AY140" s="157" t="s">
        <v>143</v>
      </c>
    </row>
    <row r="141" spans="2:65" s="1" customFormat="1" ht="24.2" customHeight="1">
      <c r="B141" s="32"/>
      <c r="C141" s="136" t="s">
        <v>187</v>
      </c>
      <c r="D141" s="136" t="s">
        <v>149</v>
      </c>
      <c r="E141" s="137" t="s">
        <v>1162</v>
      </c>
      <c r="F141" s="138" t="s">
        <v>1163</v>
      </c>
      <c r="G141" s="139" t="s">
        <v>258</v>
      </c>
      <c r="H141" s="140">
        <v>1300.6300000000001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142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142</v>
      </c>
      <c r="BM141" s="147" t="s">
        <v>1368</v>
      </c>
    </row>
    <row r="142" spans="2:65" s="13" customFormat="1" ht="11.25">
      <c r="B142" s="156"/>
      <c r="D142" s="150" t="s">
        <v>156</v>
      </c>
      <c r="E142" s="157" t="s">
        <v>1</v>
      </c>
      <c r="F142" s="158" t="s">
        <v>1369</v>
      </c>
      <c r="H142" s="159">
        <v>1300.6300000000001</v>
      </c>
      <c r="I142" s="160"/>
      <c r="L142" s="156"/>
      <c r="M142" s="161"/>
      <c r="T142" s="162"/>
      <c r="AT142" s="157" t="s">
        <v>156</v>
      </c>
      <c r="AU142" s="157" t="s">
        <v>87</v>
      </c>
      <c r="AV142" s="13" t="s">
        <v>87</v>
      </c>
      <c r="AW142" s="13" t="s">
        <v>33</v>
      </c>
      <c r="AX142" s="13" t="s">
        <v>85</v>
      </c>
      <c r="AY142" s="157" t="s">
        <v>143</v>
      </c>
    </row>
    <row r="143" spans="2:65" s="1" customFormat="1" ht="37.9" customHeight="1">
      <c r="B143" s="32"/>
      <c r="C143" s="136" t="s">
        <v>194</v>
      </c>
      <c r="D143" s="136" t="s">
        <v>149</v>
      </c>
      <c r="E143" s="137" t="s">
        <v>379</v>
      </c>
      <c r="F143" s="138" t="s">
        <v>380</v>
      </c>
      <c r="G143" s="139" t="s">
        <v>331</v>
      </c>
      <c r="H143" s="140">
        <v>374.29500000000002</v>
      </c>
      <c r="I143" s="141"/>
      <c r="J143" s="142">
        <f>ROUND(I143*H143,2)</f>
        <v>0</v>
      </c>
      <c r="K143" s="138" t="s">
        <v>153</v>
      </c>
      <c r="L143" s="32"/>
      <c r="M143" s="143" t="s">
        <v>1</v>
      </c>
      <c r="N143" s="144" t="s">
        <v>42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142</v>
      </c>
      <c r="AT143" s="147" t="s">
        <v>149</v>
      </c>
      <c r="AU143" s="147" t="s">
        <v>87</v>
      </c>
      <c r="AY143" s="17" t="s">
        <v>143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7" t="s">
        <v>85</v>
      </c>
      <c r="BK143" s="148">
        <f>ROUND(I143*H143,2)</f>
        <v>0</v>
      </c>
      <c r="BL143" s="17" t="s">
        <v>142</v>
      </c>
      <c r="BM143" s="147" t="s">
        <v>1370</v>
      </c>
    </row>
    <row r="144" spans="2:65" s="12" customFormat="1" ht="11.25">
      <c r="B144" s="149"/>
      <c r="D144" s="150" t="s">
        <v>156</v>
      </c>
      <c r="E144" s="151" t="s">
        <v>1</v>
      </c>
      <c r="F144" s="152" t="s">
        <v>383</v>
      </c>
      <c r="H144" s="151" t="s">
        <v>1</v>
      </c>
      <c r="I144" s="153"/>
      <c r="L144" s="149"/>
      <c r="M144" s="154"/>
      <c r="T144" s="155"/>
      <c r="AT144" s="151" t="s">
        <v>156</v>
      </c>
      <c r="AU144" s="151" t="s">
        <v>87</v>
      </c>
      <c r="AV144" s="12" t="s">
        <v>85</v>
      </c>
      <c r="AW144" s="12" t="s">
        <v>33</v>
      </c>
      <c r="AX144" s="12" t="s">
        <v>77</v>
      </c>
      <c r="AY144" s="151" t="s">
        <v>143</v>
      </c>
    </row>
    <row r="145" spans="2:65" s="13" customFormat="1" ht="11.25">
      <c r="B145" s="156"/>
      <c r="D145" s="150" t="s">
        <v>156</v>
      </c>
      <c r="E145" s="157" t="s">
        <v>1</v>
      </c>
      <c r="F145" s="158" t="s">
        <v>1371</v>
      </c>
      <c r="H145" s="159">
        <v>733.82</v>
      </c>
      <c r="I145" s="160"/>
      <c r="L145" s="156"/>
      <c r="M145" s="161"/>
      <c r="T145" s="162"/>
      <c r="AT145" s="157" t="s">
        <v>156</v>
      </c>
      <c r="AU145" s="157" t="s">
        <v>87</v>
      </c>
      <c r="AV145" s="13" t="s">
        <v>87</v>
      </c>
      <c r="AW145" s="13" t="s">
        <v>33</v>
      </c>
      <c r="AX145" s="13" t="s">
        <v>77</v>
      </c>
      <c r="AY145" s="157" t="s">
        <v>143</v>
      </c>
    </row>
    <row r="146" spans="2:65" s="13" customFormat="1" ht="11.25">
      <c r="B146" s="156"/>
      <c r="D146" s="150" t="s">
        <v>156</v>
      </c>
      <c r="E146" s="157" t="s">
        <v>1</v>
      </c>
      <c r="F146" s="158" t="s">
        <v>1372</v>
      </c>
      <c r="H146" s="159">
        <v>-359.52499999999998</v>
      </c>
      <c r="I146" s="160"/>
      <c r="L146" s="156"/>
      <c r="M146" s="161"/>
      <c r="T146" s="162"/>
      <c r="AT146" s="157" t="s">
        <v>156</v>
      </c>
      <c r="AU146" s="157" t="s">
        <v>87</v>
      </c>
      <c r="AV146" s="13" t="s">
        <v>87</v>
      </c>
      <c r="AW146" s="13" t="s">
        <v>33</v>
      </c>
      <c r="AX146" s="13" t="s">
        <v>77</v>
      </c>
      <c r="AY146" s="157" t="s">
        <v>143</v>
      </c>
    </row>
    <row r="147" spans="2:65" s="14" customFormat="1" ht="11.25">
      <c r="B147" s="166"/>
      <c r="D147" s="150" t="s">
        <v>156</v>
      </c>
      <c r="E147" s="167" t="s">
        <v>1</v>
      </c>
      <c r="F147" s="168" t="s">
        <v>293</v>
      </c>
      <c r="H147" s="169">
        <v>374.29500000000002</v>
      </c>
      <c r="I147" s="170"/>
      <c r="L147" s="166"/>
      <c r="M147" s="171"/>
      <c r="T147" s="172"/>
      <c r="AT147" s="167" t="s">
        <v>156</v>
      </c>
      <c r="AU147" s="167" t="s">
        <v>87</v>
      </c>
      <c r="AV147" s="14" t="s">
        <v>142</v>
      </c>
      <c r="AW147" s="14" t="s">
        <v>33</v>
      </c>
      <c r="AX147" s="14" t="s">
        <v>85</v>
      </c>
      <c r="AY147" s="167" t="s">
        <v>143</v>
      </c>
    </row>
    <row r="148" spans="2:65" s="1" customFormat="1" ht="37.9" customHeight="1">
      <c r="B148" s="32"/>
      <c r="C148" s="136" t="s">
        <v>199</v>
      </c>
      <c r="D148" s="136" t="s">
        <v>149</v>
      </c>
      <c r="E148" s="137" t="s">
        <v>390</v>
      </c>
      <c r="F148" s="138" t="s">
        <v>391</v>
      </c>
      <c r="G148" s="139" t="s">
        <v>331</v>
      </c>
      <c r="H148" s="140">
        <v>3368.6550000000002</v>
      </c>
      <c r="I148" s="141"/>
      <c r="J148" s="142">
        <f>ROUND(I148*H148,2)</f>
        <v>0</v>
      </c>
      <c r="K148" s="138" t="s">
        <v>153</v>
      </c>
      <c r="L148" s="32"/>
      <c r="M148" s="143" t="s">
        <v>1</v>
      </c>
      <c r="N148" s="144" t="s">
        <v>42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142</v>
      </c>
      <c r="AT148" s="147" t="s">
        <v>149</v>
      </c>
      <c r="AU148" s="147" t="s">
        <v>87</v>
      </c>
      <c r="AY148" s="17" t="s">
        <v>143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85</v>
      </c>
      <c r="BK148" s="148">
        <f>ROUND(I148*H148,2)</f>
        <v>0</v>
      </c>
      <c r="BL148" s="17" t="s">
        <v>142</v>
      </c>
      <c r="BM148" s="147" t="s">
        <v>1373</v>
      </c>
    </row>
    <row r="149" spans="2:65" s="12" customFormat="1" ht="11.25">
      <c r="B149" s="149"/>
      <c r="D149" s="150" t="s">
        <v>156</v>
      </c>
      <c r="E149" s="151" t="s">
        <v>1</v>
      </c>
      <c r="F149" s="152" t="s">
        <v>383</v>
      </c>
      <c r="H149" s="151" t="s">
        <v>1</v>
      </c>
      <c r="I149" s="153"/>
      <c r="L149" s="149"/>
      <c r="M149" s="154"/>
      <c r="T149" s="155"/>
      <c r="AT149" s="151" t="s">
        <v>156</v>
      </c>
      <c r="AU149" s="151" t="s">
        <v>87</v>
      </c>
      <c r="AV149" s="12" t="s">
        <v>85</v>
      </c>
      <c r="AW149" s="12" t="s">
        <v>33</v>
      </c>
      <c r="AX149" s="12" t="s">
        <v>77</v>
      </c>
      <c r="AY149" s="151" t="s">
        <v>143</v>
      </c>
    </row>
    <row r="150" spans="2:65" s="13" customFormat="1" ht="11.25">
      <c r="B150" s="156"/>
      <c r="D150" s="150" t="s">
        <v>156</v>
      </c>
      <c r="E150" s="157" t="s">
        <v>1</v>
      </c>
      <c r="F150" s="158" t="s">
        <v>1374</v>
      </c>
      <c r="H150" s="159">
        <v>3368.6550000000002</v>
      </c>
      <c r="I150" s="160"/>
      <c r="L150" s="156"/>
      <c r="M150" s="161"/>
      <c r="T150" s="162"/>
      <c r="AT150" s="157" t="s">
        <v>156</v>
      </c>
      <c r="AU150" s="157" t="s">
        <v>87</v>
      </c>
      <c r="AV150" s="13" t="s">
        <v>87</v>
      </c>
      <c r="AW150" s="13" t="s">
        <v>33</v>
      </c>
      <c r="AX150" s="13" t="s">
        <v>85</v>
      </c>
      <c r="AY150" s="157" t="s">
        <v>143</v>
      </c>
    </row>
    <row r="151" spans="2:65" s="1" customFormat="1" ht="24.2" customHeight="1">
      <c r="B151" s="32"/>
      <c r="C151" s="136" t="s">
        <v>207</v>
      </c>
      <c r="D151" s="136" t="s">
        <v>149</v>
      </c>
      <c r="E151" s="137" t="s">
        <v>395</v>
      </c>
      <c r="F151" s="138" t="s">
        <v>396</v>
      </c>
      <c r="G151" s="139" t="s">
        <v>397</v>
      </c>
      <c r="H151" s="140">
        <v>673.73099999999999</v>
      </c>
      <c r="I151" s="141"/>
      <c r="J151" s="142">
        <f>ROUND(I151*H151,2)</f>
        <v>0</v>
      </c>
      <c r="K151" s="138" t="s">
        <v>153</v>
      </c>
      <c r="L151" s="32"/>
      <c r="M151" s="143" t="s">
        <v>1</v>
      </c>
      <c r="N151" s="144" t="s">
        <v>42</v>
      </c>
      <c r="P151" s="145">
        <f>O151*H151</f>
        <v>0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AR151" s="147" t="s">
        <v>142</v>
      </c>
      <c r="AT151" s="147" t="s">
        <v>149</v>
      </c>
      <c r="AU151" s="147" t="s">
        <v>87</v>
      </c>
      <c r="AY151" s="17" t="s">
        <v>143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7" t="s">
        <v>85</v>
      </c>
      <c r="BK151" s="148">
        <f>ROUND(I151*H151,2)</f>
        <v>0</v>
      </c>
      <c r="BL151" s="17" t="s">
        <v>142</v>
      </c>
      <c r="BM151" s="147" t="s">
        <v>1375</v>
      </c>
    </row>
    <row r="152" spans="2:65" s="13" customFormat="1" ht="11.25">
      <c r="B152" s="156"/>
      <c r="D152" s="150" t="s">
        <v>156</v>
      </c>
      <c r="E152" s="157" t="s">
        <v>1</v>
      </c>
      <c r="F152" s="158" t="s">
        <v>1376</v>
      </c>
      <c r="H152" s="159">
        <v>673.73099999999999</v>
      </c>
      <c r="I152" s="160"/>
      <c r="L152" s="156"/>
      <c r="M152" s="161"/>
      <c r="T152" s="162"/>
      <c r="AT152" s="157" t="s">
        <v>156</v>
      </c>
      <c r="AU152" s="157" t="s">
        <v>87</v>
      </c>
      <c r="AV152" s="13" t="s">
        <v>87</v>
      </c>
      <c r="AW152" s="13" t="s">
        <v>33</v>
      </c>
      <c r="AX152" s="13" t="s">
        <v>85</v>
      </c>
      <c r="AY152" s="157" t="s">
        <v>143</v>
      </c>
    </row>
    <row r="153" spans="2:65" s="1" customFormat="1" ht="24.2" customHeight="1">
      <c r="B153" s="32"/>
      <c r="C153" s="136" t="s">
        <v>214</v>
      </c>
      <c r="D153" s="136" t="s">
        <v>149</v>
      </c>
      <c r="E153" s="137" t="s">
        <v>432</v>
      </c>
      <c r="F153" s="138" t="s">
        <v>433</v>
      </c>
      <c r="G153" s="139" t="s">
        <v>331</v>
      </c>
      <c r="H153" s="140">
        <v>359.52499999999998</v>
      </c>
      <c r="I153" s="141"/>
      <c r="J153" s="142">
        <f>ROUND(I153*H153,2)</f>
        <v>0</v>
      </c>
      <c r="K153" s="138" t="s">
        <v>153</v>
      </c>
      <c r="L153" s="32"/>
      <c r="M153" s="143" t="s">
        <v>1</v>
      </c>
      <c r="N153" s="144" t="s">
        <v>42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142</v>
      </c>
      <c r="AT153" s="147" t="s">
        <v>149</v>
      </c>
      <c r="AU153" s="147" t="s">
        <v>87</v>
      </c>
      <c r="AY153" s="17" t="s">
        <v>143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85</v>
      </c>
      <c r="BK153" s="148">
        <f>ROUND(I153*H153,2)</f>
        <v>0</v>
      </c>
      <c r="BL153" s="17" t="s">
        <v>142</v>
      </c>
      <c r="BM153" s="147" t="s">
        <v>1377</v>
      </c>
    </row>
    <row r="154" spans="2:65" s="13" customFormat="1" ht="11.25">
      <c r="B154" s="156"/>
      <c r="D154" s="150" t="s">
        <v>156</v>
      </c>
      <c r="E154" s="157" t="s">
        <v>1</v>
      </c>
      <c r="F154" s="158" t="s">
        <v>1378</v>
      </c>
      <c r="H154" s="159">
        <v>733.82</v>
      </c>
      <c r="I154" s="160"/>
      <c r="L154" s="156"/>
      <c r="M154" s="161"/>
      <c r="T154" s="162"/>
      <c r="AT154" s="157" t="s">
        <v>156</v>
      </c>
      <c r="AU154" s="157" t="s">
        <v>87</v>
      </c>
      <c r="AV154" s="13" t="s">
        <v>87</v>
      </c>
      <c r="AW154" s="13" t="s">
        <v>33</v>
      </c>
      <c r="AX154" s="13" t="s">
        <v>77</v>
      </c>
      <c r="AY154" s="157" t="s">
        <v>143</v>
      </c>
    </row>
    <row r="155" spans="2:65" s="13" customFormat="1" ht="11.25">
      <c r="B155" s="156"/>
      <c r="D155" s="150" t="s">
        <v>156</v>
      </c>
      <c r="E155" s="157" t="s">
        <v>1</v>
      </c>
      <c r="F155" s="158" t="s">
        <v>1379</v>
      </c>
      <c r="H155" s="159">
        <v>-257.98500000000001</v>
      </c>
      <c r="I155" s="160"/>
      <c r="L155" s="156"/>
      <c r="M155" s="161"/>
      <c r="T155" s="162"/>
      <c r="AT155" s="157" t="s">
        <v>156</v>
      </c>
      <c r="AU155" s="157" t="s">
        <v>87</v>
      </c>
      <c r="AV155" s="13" t="s">
        <v>87</v>
      </c>
      <c r="AW155" s="13" t="s">
        <v>33</v>
      </c>
      <c r="AX155" s="13" t="s">
        <v>77</v>
      </c>
      <c r="AY155" s="157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1380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3" customFormat="1" ht="11.25">
      <c r="B157" s="156"/>
      <c r="D157" s="150" t="s">
        <v>156</v>
      </c>
      <c r="E157" s="157" t="s">
        <v>1</v>
      </c>
      <c r="F157" s="158" t="s">
        <v>1381</v>
      </c>
      <c r="H157" s="159">
        <v>-36.854999999999997</v>
      </c>
      <c r="I157" s="160"/>
      <c r="L157" s="156"/>
      <c r="M157" s="161"/>
      <c r="T157" s="162"/>
      <c r="AT157" s="157" t="s">
        <v>156</v>
      </c>
      <c r="AU157" s="157" t="s">
        <v>87</v>
      </c>
      <c r="AV157" s="13" t="s">
        <v>87</v>
      </c>
      <c r="AW157" s="13" t="s">
        <v>33</v>
      </c>
      <c r="AX157" s="13" t="s">
        <v>77</v>
      </c>
      <c r="AY157" s="157" t="s">
        <v>143</v>
      </c>
    </row>
    <row r="158" spans="2:65" s="12" customFormat="1" ht="11.25">
      <c r="B158" s="149"/>
      <c r="D158" s="150" t="s">
        <v>156</v>
      </c>
      <c r="E158" s="151" t="s">
        <v>1</v>
      </c>
      <c r="F158" s="152" t="s">
        <v>1382</v>
      </c>
      <c r="H158" s="151" t="s">
        <v>1</v>
      </c>
      <c r="I158" s="153"/>
      <c r="L158" s="149"/>
      <c r="M158" s="154"/>
      <c r="T158" s="155"/>
      <c r="AT158" s="151" t="s">
        <v>156</v>
      </c>
      <c r="AU158" s="151" t="s">
        <v>87</v>
      </c>
      <c r="AV158" s="12" t="s">
        <v>85</v>
      </c>
      <c r="AW158" s="12" t="s">
        <v>33</v>
      </c>
      <c r="AX158" s="12" t="s">
        <v>77</v>
      </c>
      <c r="AY158" s="151" t="s">
        <v>143</v>
      </c>
    </row>
    <row r="159" spans="2:65" s="13" customFormat="1" ht="11.25">
      <c r="B159" s="156"/>
      <c r="D159" s="150" t="s">
        <v>156</v>
      </c>
      <c r="E159" s="157" t="s">
        <v>1</v>
      </c>
      <c r="F159" s="158" t="s">
        <v>1383</v>
      </c>
      <c r="H159" s="159">
        <v>-57.186</v>
      </c>
      <c r="I159" s="160"/>
      <c r="L159" s="156"/>
      <c r="M159" s="161"/>
      <c r="T159" s="162"/>
      <c r="AT159" s="157" t="s">
        <v>156</v>
      </c>
      <c r="AU159" s="157" t="s">
        <v>87</v>
      </c>
      <c r="AV159" s="13" t="s">
        <v>87</v>
      </c>
      <c r="AW159" s="13" t="s">
        <v>33</v>
      </c>
      <c r="AX159" s="13" t="s">
        <v>77</v>
      </c>
      <c r="AY159" s="157" t="s">
        <v>143</v>
      </c>
    </row>
    <row r="160" spans="2:65" s="12" customFormat="1" ht="11.25">
      <c r="B160" s="149"/>
      <c r="D160" s="150" t="s">
        <v>156</v>
      </c>
      <c r="E160" s="151" t="s">
        <v>1</v>
      </c>
      <c r="F160" s="152" t="s">
        <v>1384</v>
      </c>
      <c r="H160" s="151" t="s">
        <v>1</v>
      </c>
      <c r="I160" s="153"/>
      <c r="L160" s="149"/>
      <c r="M160" s="154"/>
      <c r="T160" s="155"/>
      <c r="AT160" s="151" t="s">
        <v>156</v>
      </c>
      <c r="AU160" s="151" t="s">
        <v>87</v>
      </c>
      <c r="AV160" s="12" t="s">
        <v>85</v>
      </c>
      <c r="AW160" s="12" t="s">
        <v>33</v>
      </c>
      <c r="AX160" s="12" t="s">
        <v>77</v>
      </c>
      <c r="AY160" s="151" t="s">
        <v>143</v>
      </c>
    </row>
    <row r="161" spans="2:65" s="13" customFormat="1" ht="11.25">
      <c r="B161" s="156"/>
      <c r="D161" s="150" t="s">
        <v>156</v>
      </c>
      <c r="E161" s="157" t="s">
        <v>1</v>
      </c>
      <c r="F161" s="158" t="s">
        <v>1385</v>
      </c>
      <c r="H161" s="159">
        <v>-22.268999999999998</v>
      </c>
      <c r="I161" s="160"/>
      <c r="L161" s="156"/>
      <c r="M161" s="161"/>
      <c r="T161" s="162"/>
      <c r="AT161" s="157" t="s">
        <v>156</v>
      </c>
      <c r="AU161" s="157" t="s">
        <v>87</v>
      </c>
      <c r="AV161" s="13" t="s">
        <v>87</v>
      </c>
      <c r="AW161" s="13" t="s">
        <v>33</v>
      </c>
      <c r="AX161" s="13" t="s">
        <v>77</v>
      </c>
      <c r="AY161" s="157" t="s">
        <v>143</v>
      </c>
    </row>
    <row r="162" spans="2:65" s="12" customFormat="1" ht="11.25">
      <c r="B162" s="149"/>
      <c r="D162" s="150" t="s">
        <v>156</v>
      </c>
      <c r="E162" s="151" t="s">
        <v>1</v>
      </c>
      <c r="F162" s="152" t="s">
        <v>1180</v>
      </c>
      <c r="H162" s="151" t="s">
        <v>1</v>
      </c>
      <c r="I162" s="153"/>
      <c r="L162" s="149"/>
      <c r="M162" s="154"/>
      <c r="T162" s="155"/>
      <c r="AT162" s="151" t="s">
        <v>156</v>
      </c>
      <c r="AU162" s="151" t="s">
        <v>87</v>
      </c>
      <c r="AV162" s="12" t="s">
        <v>85</v>
      </c>
      <c r="AW162" s="12" t="s">
        <v>33</v>
      </c>
      <c r="AX162" s="12" t="s">
        <v>77</v>
      </c>
      <c r="AY162" s="151" t="s">
        <v>143</v>
      </c>
    </row>
    <row r="163" spans="2:65" s="14" customFormat="1" ht="11.25">
      <c r="B163" s="166"/>
      <c r="D163" s="150" t="s">
        <v>156</v>
      </c>
      <c r="E163" s="167" t="s">
        <v>1</v>
      </c>
      <c r="F163" s="168" t="s">
        <v>293</v>
      </c>
      <c r="H163" s="169">
        <v>359.52499999999998</v>
      </c>
      <c r="I163" s="170"/>
      <c r="L163" s="166"/>
      <c r="M163" s="171"/>
      <c r="T163" s="172"/>
      <c r="AT163" s="167" t="s">
        <v>156</v>
      </c>
      <c r="AU163" s="167" t="s">
        <v>87</v>
      </c>
      <c r="AV163" s="14" t="s">
        <v>142</v>
      </c>
      <c r="AW163" s="14" t="s">
        <v>33</v>
      </c>
      <c r="AX163" s="14" t="s">
        <v>85</v>
      </c>
      <c r="AY163" s="167" t="s">
        <v>143</v>
      </c>
    </row>
    <row r="164" spans="2:65" s="1" customFormat="1" ht="37.9" customHeight="1">
      <c r="B164" s="32"/>
      <c r="C164" s="136" t="s">
        <v>220</v>
      </c>
      <c r="D164" s="136" t="s">
        <v>149</v>
      </c>
      <c r="E164" s="137" t="s">
        <v>445</v>
      </c>
      <c r="F164" s="138" t="s">
        <v>446</v>
      </c>
      <c r="G164" s="139" t="s">
        <v>331</v>
      </c>
      <c r="H164" s="140">
        <v>223.696</v>
      </c>
      <c r="I164" s="141"/>
      <c r="J164" s="142">
        <f>ROUND(I164*H164,2)</f>
        <v>0</v>
      </c>
      <c r="K164" s="138" t="s">
        <v>153</v>
      </c>
      <c r="L164" s="32"/>
      <c r="M164" s="143" t="s">
        <v>1</v>
      </c>
      <c r="N164" s="144" t="s">
        <v>42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142</v>
      </c>
      <c r="AT164" s="147" t="s">
        <v>149</v>
      </c>
      <c r="AU164" s="147" t="s">
        <v>87</v>
      </c>
      <c r="AY164" s="17" t="s">
        <v>143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85</v>
      </c>
      <c r="BK164" s="148">
        <f>ROUND(I164*H164,2)</f>
        <v>0</v>
      </c>
      <c r="BL164" s="17" t="s">
        <v>142</v>
      </c>
      <c r="BM164" s="147" t="s">
        <v>1386</v>
      </c>
    </row>
    <row r="165" spans="2:65" s="12" customFormat="1" ht="11.25">
      <c r="B165" s="149"/>
      <c r="D165" s="150" t="s">
        <v>156</v>
      </c>
      <c r="E165" s="151" t="s">
        <v>1</v>
      </c>
      <c r="F165" s="152" t="s">
        <v>1387</v>
      </c>
      <c r="H165" s="151" t="s">
        <v>1</v>
      </c>
      <c r="I165" s="153"/>
      <c r="L165" s="149"/>
      <c r="M165" s="154"/>
      <c r="T165" s="155"/>
      <c r="AT165" s="151" t="s">
        <v>156</v>
      </c>
      <c r="AU165" s="151" t="s">
        <v>87</v>
      </c>
      <c r="AV165" s="12" t="s">
        <v>85</v>
      </c>
      <c r="AW165" s="12" t="s">
        <v>33</v>
      </c>
      <c r="AX165" s="12" t="s">
        <v>77</v>
      </c>
      <c r="AY165" s="151" t="s">
        <v>143</v>
      </c>
    </row>
    <row r="166" spans="2:65" s="13" customFormat="1" ht="11.25">
      <c r="B166" s="156"/>
      <c r="D166" s="150" t="s">
        <v>156</v>
      </c>
      <c r="E166" s="157" t="s">
        <v>1</v>
      </c>
      <c r="F166" s="158" t="s">
        <v>1388</v>
      </c>
      <c r="H166" s="159">
        <v>257.98500000000001</v>
      </c>
      <c r="I166" s="160"/>
      <c r="L166" s="156"/>
      <c r="M166" s="161"/>
      <c r="T166" s="162"/>
      <c r="AT166" s="157" t="s">
        <v>156</v>
      </c>
      <c r="AU166" s="157" t="s">
        <v>87</v>
      </c>
      <c r="AV166" s="13" t="s">
        <v>87</v>
      </c>
      <c r="AW166" s="13" t="s">
        <v>33</v>
      </c>
      <c r="AX166" s="13" t="s">
        <v>77</v>
      </c>
      <c r="AY166" s="157" t="s">
        <v>143</v>
      </c>
    </row>
    <row r="167" spans="2:65" s="15" customFormat="1" ht="11.25">
      <c r="B167" s="183"/>
      <c r="D167" s="150" t="s">
        <v>156</v>
      </c>
      <c r="E167" s="184" t="s">
        <v>1</v>
      </c>
      <c r="F167" s="185" t="s">
        <v>419</v>
      </c>
      <c r="H167" s="186">
        <v>257.98500000000001</v>
      </c>
      <c r="I167" s="187"/>
      <c r="L167" s="183"/>
      <c r="M167" s="188"/>
      <c r="T167" s="189"/>
      <c r="AT167" s="184" t="s">
        <v>156</v>
      </c>
      <c r="AU167" s="184" t="s">
        <v>87</v>
      </c>
      <c r="AV167" s="15" t="s">
        <v>164</v>
      </c>
      <c r="AW167" s="15" t="s">
        <v>33</v>
      </c>
      <c r="AX167" s="15" t="s">
        <v>77</v>
      </c>
      <c r="AY167" s="184" t="s">
        <v>143</v>
      </c>
    </row>
    <row r="168" spans="2:65" s="12" customFormat="1" ht="11.25">
      <c r="B168" s="149"/>
      <c r="D168" s="150" t="s">
        <v>156</v>
      </c>
      <c r="E168" s="151" t="s">
        <v>1</v>
      </c>
      <c r="F168" s="152" t="s">
        <v>1389</v>
      </c>
      <c r="H168" s="151" t="s">
        <v>1</v>
      </c>
      <c r="I168" s="153"/>
      <c r="L168" s="149"/>
      <c r="M168" s="154"/>
      <c r="T168" s="155"/>
      <c r="AT168" s="151" t="s">
        <v>156</v>
      </c>
      <c r="AU168" s="151" t="s">
        <v>87</v>
      </c>
      <c r="AV168" s="12" t="s">
        <v>85</v>
      </c>
      <c r="AW168" s="12" t="s">
        <v>33</v>
      </c>
      <c r="AX168" s="12" t="s">
        <v>77</v>
      </c>
      <c r="AY168" s="151" t="s">
        <v>143</v>
      </c>
    </row>
    <row r="169" spans="2:65" s="13" customFormat="1" ht="11.25">
      <c r="B169" s="156"/>
      <c r="D169" s="150" t="s">
        <v>156</v>
      </c>
      <c r="E169" s="157" t="s">
        <v>1</v>
      </c>
      <c r="F169" s="158" t="s">
        <v>1390</v>
      </c>
      <c r="H169" s="159">
        <v>-34.289000000000001</v>
      </c>
      <c r="I169" s="160"/>
      <c r="L169" s="156"/>
      <c r="M169" s="161"/>
      <c r="T169" s="162"/>
      <c r="AT169" s="157" t="s">
        <v>156</v>
      </c>
      <c r="AU169" s="157" t="s">
        <v>87</v>
      </c>
      <c r="AV169" s="13" t="s">
        <v>87</v>
      </c>
      <c r="AW169" s="13" t="s">
        <v>33</v>
      </c>
      <c r="AX169" s="13" t="s">
        <v>77</v>
      </c>
      <c r="AY169" s="157" t="s">
        <v>143</v>
      </c>
    </row>
    <row r="170" spans="2:65" s="14" customFormat="1" ht="11.25">
      <c r="B170" s="166"/>
      <c r="D170" s="150" t="s">
        <v>156</v>
      </c>
      <c r="E170" s="167" t="s">
        <v>1</v>
      </c>
      <c r="F170" s="168" t="s">
        <v>293</v>
      </c>
      <c r="H170" s="169">
        <v>223.696</v>
      </c>
      <c r="I170" s="170"/>
      <c r="L170" s="166"/>
      <c r="M170" s="171"/>
      <c r="T170" s="172"/>
      <c r="AT170" s="167" t="s">
        <v>156</v>
      </c>
      <c r="AU170" s="167" t="s">
        <v>87</v>
      </c>
      <c r="AV170" s="14" t="s">
        <v>142</v>
      </c>
      <c r="AW170" s="14" t="s">
        <v>33</v>
      </c>
      <c r="AX170" s="14" t="s">
        <v>85</v>
      </c>
      <c r="AY170" s="167" t="s">
        <v>143</v>
      </c>
    </row>
    <row r="171" spans="2:65" s="1" customFormat="1" ht="16.5" customHeight="1">
      <c r="B171" s="32"/>
      <c r="C171" s="173" t="s">
        <v>226</v>
      </c>
      <c r="D171" s="173" t="s">
        <v>413</v>
      </c>
      <c r="E171" s="174" t="s">
        <v>455</v>
      </c>
      <c r="F171" s="175" t="s">
        <v>456</v>
      </c>
      <c r="G171" s="176" t="s">
        <v>397</v>
      </c>
      <c r="H171" s="177">
        <v>447.392</v>
      </c>
      <c r="I171" s="178"/>
      <c r="J171" s="179">
        <f>ROUND(I171*H171,2)</f>
        <v>0</v>
      </c>
      <c r="K171" s="175" t="s">
        <v>153</v>
      </c>
      <c r="L171" s="180"/>
      <c r="M171" s="181" t="s">
        <v>1</v>
      </c>
      <c r="N171" s="182" t="s">
        <v>42</v>
      </c>
      <c r="P171" s="145">
        <f>O171*H171</f>
        <v>0</v>
      </c>
      <c r="Q171" s="145">
        <v>1</v>
      </c>
      <c r="R171" s="145">
        <f>Q171*H171</f>
        <v>447.392</v>
      </c>
      <c r="S171" s="145">
        <v>0</v>
      </c>
      <c r="T171" s="146">
        <f>S171*H171</f>
        <v>0</v>
      </c>
      <c r="AR171" s="147" t="s">
        <v>194</v>
      </c>
      <c r="AT171" s="147" t="s">
        <v>413</v>
      </c>
      <c r="AU171" s="147" t="s">
        <v>87</v>
      </c>
      <c r="AY171" s="17" t="s">
        <v>143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85</v>
      </c>
      <c r="BK171" s="148">
        <f>ROUND(I171*H171,2)</f>
        <v>0</v>
      </c>
      <c r="BL171" s="17" t="s">
        <v>142</v>
      </c>
      <c r="BM171" s="147" t="s">
        <v>1391</v>
      </c>
    </row>
    <row r="172" spans="2:65" s="13" customFormat="1" ht="11.25">
      <c r="B172" s="156"/>
      <c r="D172" s="150" t="s">
        <v>156</v>
      </c>
      <c r="E172" s="157" t="s">
        <v>1</v>
      </c>
      <c r="F172" s="158" t="s">
        <v>1392</v>
      </c>
      <c r="H172" s="159">
        <v>447.392</v>
      </c>
      <c r="I172" s="160"/>
      <c r="L172" s="156"/>
      <c r="M172" s="161"/>
      <c r="T172" s="162"/>
      <c r="AT172" s="157" t="s">
        <v>156</v>
      </c>
      <c r="AU172" s="157" t="s">
        <v>87</v>
      </c>
      <c r="AV172" s="13" t="s">
        <v>87</v>
      </c>
      <c r="AW172" s="13" t="s">
        <v>33</v>
      </c>
      <c r="AX172" s="13" t="s">
        <v>85</v>
      </c>
      <c r="AY172" s="157" t="s">
        <v>143</v>
      </c>
    </row>
    <row r="173" spans="2:65" s="11" customFormat="1" ht="22.9" customHeight="1">
      <c r="B173" s="124"/>
      <c r="D173" s="125" t="s">
        <v>76</v>
      </c>
      <c r="E173" s="134" t="s">
        <v>164</v>
      </c>
      <c r="F173" s="134" t="s">
        <v>1393</v>
      </c>
      <c r="I173" s="127"/>
      <c r="J173" s="135">
        <f>BK173</f>
        <v>0</v>
      </c>
      <c r="L173" s="124"/>
      <c r="M173" s="129"/>
      <c r="P173" s="130">
        <f>SUM(P174:P177)</f>
        <v>0</v>
      </c>
      <c r="R173" s="130">
        <f>SUM(R174:R177)</f>
        <v>0</v>
      </c>
      <c r="T173" s="131">
        <f>SUM(T174:T177)</f>
        <v>0</v>
      </c>
      <c r="AR173" s="125" t="s">
        <v>85</v>
      </c>
      <c r="AT173" s="132" t="s">
        <v>76</v>
      </c>
      <c r="AU173" s="132" t="s">
        <v>85</v>
      </c>
      <c r="AY173" s="125" t="s">
        <v>143</v>
      </c>
      <c r="BK173" s="133">
        <f>SUM(BK174:BK177)</f>
        <v>0</v>
      </c>
    </row>
    <row r="174" spans="2:65" s="1" customFormat="1" ht="16.5" customHeight="1">
      <c r="B174" s="32"/>
      <c r="C174" s="136" t="s">
        <v>233</v>
      </c>
      <c r="D174" s="136" t="s">
        <v>149</v>
      </c>
      <c r="E174" s="137" t="s">
        <v>1394</v>
      </c>
      <c r="F174" s="138" t="s">
        <v>1395</v>
      </c>
      <c r="G174" s="139" t="s">
        <v>316</v>
      </c>
      <c r="H174" s="140">
        <v>548.79999999999995</v>
      </c>
      <c r="I174" s="141"/>
      <c r="J174" s="142">
        <f>ROUND(I174*H174,2)</f>
        <v>0</v>
      </c>
      <c r="K174" s="138" t="s">
        <v>153</v>
      </c>
      <c r="L174" s="32"/>
      <c r="M174" s="143" t="s">
        <v>1</v>
      </c>
      <c r="N174" s="144" t="s">
        <v>42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142</v>
      </c>
      <c r="AT174" s="147" t="s">
        <v>149</v>
      </c>
      <c r="AU174" s="147" t="s">
        <v>87</v>
      </c>
      <c r="AY174" s="17" t="s">
        <v>143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7" t="s">
        <v>85</v>
      </c>
      <c r="BK174" s="148">
        <f>ROUND(I174*H174,2)</f>
        <v>0</v>
      </c>
      <c r="BL174" s="17" t="s">
        <v>142</v>
      </c>
      <c r="BM174" s="147" t="s">
        <v>1396</v>
      </c>
    </row>
    <row r="175" spans="2:65" s="13" customFormat="1" ht="11.25">
      <c r="B175" s="156"/>
      <c r="D175" s="150" t="s">
        <v>156</v>
      </c>
      <c r="E175" s="157" t="s">
        <v>1</v>
      </c>
      <c r="F175" s="158" t="s">
        <v>1397</v>
      </c>
      <c r="H175" s="159">
        <v>281</v>
      </c>
      <c r="I175" s="160"/>
      <c r="L175" s="156"/>
      <c r="M175" s="161"/>
      <c r="T175" s="162"/>
      <c r="AT175" s="157" t="s">
        <v>156</v>
      </c>
      <c r="AU175" s="157" t="s">
        <v>87</v>
      </c>
      <c r="AV175" s="13" t="s">
        <v>87</v>
      </c>
      <c r="AW175" s="13" t="s">
        <v>33</v>
      </c>
      <c r="AX175" s="13" t="s">
        <v>77</v>
      </c>
      <c r="AY175" s="157" t="s">
        <v>143</v>
      </c>
    </row>
    <row r="176" spans="2:65" s="13" customFormat="1" ht="11.25">
      <c r="B176" s="156"/>
      <c r="D176" s="150" t="s">
        <v>156</v>
      </c>
      <c r="E176" s="157" t="s">
        <v>1</v>
      </c>
      <c r="F176" s="158" t="s">
        <v>1398</v>
      </c>
      <c r="H176" s="159">
        <v>267.8</v>
      </c>
      <c r="I176" s="160"/>
      <c r="L176" s="156"/>
      <c r="M176" s="161"/>
      <c r="T176" s="162"/>
      <c r="AT176" s="157" t="s">
        <v>156</v>
      </c>
      <c r="AU176" s="157" t="s">
        <v>87</v>
      </c>
      <c r="AV176" s="13" t="s">
        <v>87</v>
      </c>
      <c r="AW176" s="13" t="s">
        <v>33</v>
      </c>
      <c r="AX176" s="13" t="s">
        <v>77</v>
      </c>
      <c r="AY176" s="157" t="s">
        <v>143</v>
      </c>
    </row>
    <row r="177" spans="2:65" s="14" customFormat="1" ht="11.25">
      <c r="B177" s="166"/>
      <c r="D177" s="150" t="s">
        <v>156</v>
      </c>
      <c r="E177" s="167" t="s">
        <v>1</v>
      </c>
      <c r="F177" s="168" t="s">
        <v>293</v>
      </c>
      <c r="H177" s="169">
        <v>548.79999999999995</v>
      </c>
      <c r="I177" s="170"/>
      <c r="L177" s="166"/>
      <c r="M177" s="171"/>
      <c r="T177" s="172"/>
      <c r="AT177" s="167" t="s">
        <v>156</v>
      </c>
      <c r="AU177" s="167" t="s">
        <v>87</v>
      </c>
      <c r="AV177" s="14" t="s">
        <v>142</v>
      </c>
      <c r="AW177" s="14" t="s">
        <v>33</v>
      </c>
      <c r="AX177" s="14" t="s">
        <v>85</v>
      </c>
      <c r="AY177" s="167" t="s">
        <v>143</v>
      </c>
    </row>
    <row r="178" spans="2:65" s="11" customFormat="1" ht="22.9" customHeight="1">
      <c r="B178" s="124"/>
      <c r="D178" s="125" t="s">
        <v>76</v>
      </c>
      <c r="E178" s="134" t="s">
        <v>142</v>
      </c>
      <c r="F178" s="134" t="s">
        <v>525</v>
      </c>
      <c r="I178" s="127"/>
      <c r="J178" s="135">
        <f>BK178</f>
        <v>0</v>
      </c>
      <c r="L178" s="124"/>
      <c r="M178" s="129"/>
      <c r="P178" s="130">
        <f>SUM(P179:P193)</f>
        <v>0</v>
      </c>
      <c r="R178" s="130">
        <f>SUM(R179:R193)</f>
        <v>2.0907200000000001</v>
      </c>
      <c r="T178" s="131">
        <f>SUM(T179:T193)</f>
        <v>0</v>
      </c>
      <c r="AR178" s="125" t="s">
        <v>85</v>
      </c>
      <c r="AT178" s="132" t="s">
        <v>76</v>
      </c>
      <c r="AU178" s="132" t="s">
        <v>85</v>
      </c>
      <c r="AY178" s="125" t="s">
        <v>143</v>
      </c>
      <c r="BK178" s="133">
        <f>SUM(BK179:BK193)</f>
        <v>0</v>
      </c>
    </row>
    <row r="179" spans="2:65" s="1" customFormat="1" ht="16.5" customHeight="1">
      <c r="B179" s="32"/>
      <c r="C179" s="136" t="s">
        <v>8</v>
      </c>
      <c r="D179" s="136" t="s">
        <v>149</v>
      </c>
      <c r="E179" s="137" t="s">
        <v>1187</v>
      </c>
      <c r="F179" s="138" t="s">
        <v>1188</v>
      </c>
      <c r="G179" s="139" t="s">
        <v>331</v>
      </c>
      <c r="H179" s="140">
        <v>57.186</v>
      </c>
      <c r="I179" s="141"/>
      <c r="J179" s="142">
        <f>ROUND(I179*H179,2)</f>
        <v>0</v>
      </c>
      <c r="K179" s="138" t="s">
        <v>153</v>
      </c>
      <c r="L179" s="32"/>
      <c r="M179" s="143" t="s">
        <v>1</v>
      </c>
      <c r="N179" s="144" t="s">
        <v>42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142</v>
      </c>
      <c r="AT179" s="147" t="s">
        <v>149</v>
      </c>
      <c r="AU179" s="147" t="s">
        <v>87</v>
      </c>
      <c r="AY179" s="17" t="s">
        <v>143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85</v>
      </c>
      <c r="BK179" s="148">
        <f>ROUND(I179*H179,2)</f>
        <v>0</v>
      </c>
      <c r="BL179" s="17" t="s">
        <v>142</v>
      </c>
      <c r="BM179" s="147" t="s">
        <v>1399</v>
      </c>
    </row>
    <row r="180" spans="2:65" s="12" customFormat="1" ht="11.25">
      <c r="B180" s="149"/>
      <c r="D180" s="150" t="s">
        <v>156</v>
      </c>
      <c r="E180" s="151" t="s">
        <v>1</v>
      </c>
      <c r="F180" s="152" t="s">
        <v>1190</v>
      </c>
      <c r="H180" s="151" t="s">
        <v>1</v>
      </c>
      <c r="I180" s="153"/>
      <c r="L180" s="149"/>
      <c r="M180" s="154"/>
      <c r="T180" s="155"/>
      <c r="AT180" s="151" t="s">
        <v>156</v>
      </c>
      <c r="AU180" s="151" t="s">
        <v>87</v>
      </c>
      <c r="AV180" s="12" t="s">
        <v>85</v>
      </c>
      <c r="AW180" s="12" t="s">
        <v>33</v>
      </c>
      <c r="AX180" s="12" t="s">
        <v>77</v>
      </c>
      <c r="AY180" s="151" t="s">
        <v>143</v>
      </c>
    </row>
    <row r="181" spans="2:65" s="12" customFormat="1" ht="11.25">
      <c r="B181" s="149"/>
      <c r="D181" s="150" t="s">
        <v>156</v>
      </c>
      <c r="E181" s="151" t="s">
        <v>1</v>
      </c>
      <c r="F181" s="152" t="s">
        <v>1191</v>
      </c>
      <c r="H181" s="151" t="s">
        <v>1</v>
      </c>
      <c r="I181" s="153"/>
      <c r="L181" s="149"/>
      <c r="M181" s="154"/>
      <c r="T181" s="155"/>
      <c r="AT181" s="151" t="s">
        <v>156</v>
      </c>
      <c r="AU181" s="151" t="s">
        <v>87</v>
      </c>
      <c r="AV181" s="12" t="s">
        <v>85</v>
      </c>
      <c r="AW181" s="12" t="s">
        <v>33</v>
      </c>
      <c r="AX181" s="12" t="s">
        <v>77</v>
      </c>
      <c r="AY181" s="151" t="s">
        <v>143</v>
      </c>
    </row>
    <row r="182" spans="2:65" s="13" customFormat="1" ht="11.25">
      <c r="B182" s="156"/>
      <c r="D182" s="150" t="s">
        <v>156</v>
      </c>
      <c r="E182" s="157" t="s">
        <v>1</v>
      </c>
      <c r="F182" s="158" t="s">
        <v>1400</v>
      </c>
      <c r="H182" s="159">
        <v>57.186</v>
      </c>
      <c r="I182" s="160"/>
      <c r="L182" s="156"/>
      <c r="M182" s="161"/>
      <c r="T182" s="162"/>
      <c r="AT182" s="157" t="s">
        <v>156</v>
      </c>
      <c r="AU182" s="157" t="s">
        <v>87</v>
      </c>
      <c r="AV182" s="13" t="s">
        <v>87</v>
      </c>
      <c r="AW182" s="13" t="s">
        <v>33</v>
      </c>
      <c r="AX182" s="13" t="s">
        <v>85</v>
      </c>
      <c r="AY182" s="157" t="s">
        <v>143</v>
      </c>
    </row>
    <row r="183" spans="2:65" s="1" customFormat="1" ht="21.75" customHeight="1">
      <c r="B183" s="32"/>
      <c r="C183" s="136" t="s">
        <v>323</v>
      </c>
      <c r="D183" s="136" t="s">
        <v>149</v>
      </c>
      <c r="E183" s="137" t="s">
        <v>532</v>
      </c>
      <c r="F183" s="138" t="s">
        <v>533</v>
      </c>
      <c r="G183" s="139" t="s">
        <v>331</v>
      </c>
      <c r="H183" s="140">
        <v>36.854999999999997</v>
      </c>
      <c r="I183" s="141"/>
      <c r="J183" s="142">
        <f>ROUND(I183*H183,2)</f>
        <v>0</v>
      </c>
      <c r="K183" s="138" t="s">
        <v>153</v>
      </c>
      <c r="L183" s="32"/>
      <c r="M183" s="143" t="s">
        <v>1</v>
      </c>
      <c r="N183" s="144" t="s">
        <v>42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142</v>
      </c>
      <c r="AT183" s="147" t="s">
        <v>149</v>
      </c>
      <c r="AU183" s="147" t="s">
        <v>87</v>
      </c>
      <c r="AY183" s="17" t="s">
        <v>143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7" t="s">
        <v>85</v>
      </c>
      <c r="BK183" s="148">
        <f>ROUND(I183*H183,2)</f>
        <v>0</v>
      </c>
      <c r="BL183" s="17" t="s">
        <v>142</v>
      </c>
      <c r="BM183" s="147" t="s">
        <v>1401</v>
      </c>
    </row>
    <row r="184" spans="2:65" s="12" customFormat="1" ht="11.25">
      <c r="B184" s="149"/>
      <c r="D184" s="150" t="s">
        <v>156</v>
      </c>
      <c r="E184" s="151" t="s">
        <v>1</v>
      </c>
      <c r="F184" s="152" t="s">
        <v>1402</v>
      </c>
      <c r="H184" s="151" t="s">
        <v>1</v>
      </c>
      <c r="I184" s="153"/>
      <c r="L184" s="149"/>
      <c r="M184" s="154"/>
      <c r="T184" s="155"/>
      <c r="AT184" s="151" t="s">
        <v>156</v>
      </c>
      <c r="AU184" s="151" t="s">
        <v>87</v>
      </c>
      <c r="AV184" s="12" t="s">
        <v>85</v>
      </c>
      <c r="AW184" s="12" t="s">
        <v>33</v>
      </c>
      <c r="AX184" s="12" t="s">
        <v>77</v>
      </c>
      <c r="AY184" s="151" t="s">
        <v>143</v>
      </c>
    </row>
    <row r="185" spans="2:65" s="13" customFormat="1" ht="11.25">
      <c r="B185" s="156"/>
      <c r="D185" s="150" t="s">
        <v>156</v>
      </c>
      <c r="E185" s="157" t="s">
        <v>1</v>
      </c>
      <c r="F185" s="158" t="s">
        <v>1403</v>
      </c>
      <c r="H185" s="159">
        <v>36.854999999999997</v>
      </c>
      <c r="I185" s="160"/>
      <c r="L185" s="156"/>
      <c r="M185" s="161"/>
      <c r="T185" s="162"/>
      <c r="AT185" s="157" t="s">
        <v>156</v>
      </c>
      <c r="AU185" s="157" t="s">
        <v>87</v>
      </c>
      <c r="AV185" s="13" t="s">
        <v>87</v>
      </c>
      <c r="AW185" s="13" t="s">
        <v>33</v>
      </c>
      <c r="AX185" s="13" t="s">
        <v>85</v>
      </c>
      <c r="AY185" s="157" t="s">
        <v>143</v>
      </c>
    </row>
    <row r="186" spans="2:65" s="1" customFormat="1" ht="16.5" customHeight="1">
      <c r="B186" s="32"/>
      <c r="C186" s="136" t="s">
        <v>328</v>
      </c>
      <c r="D186" s="136" t="s">
        <v>149</v>
      </c>
      <c r="E186" s="137" t="s">
        <v>1404</v>
      </c>
      <c r="F186" s="138" t="s">
        <v>1405</v>
      </c>
      <c r="G186" s="139" t="s">
        <v>540</v>
      </c>
      <c r="H186" s="140">
        <v>16</v>
      </c>
      <c r="I186" s="141"/>
      <c r="J186" s="142">
        <f>ROUND(I186*H186,2)</f>
        <v>0</v>
      </c>
      <c r="K186" s="138" t="s">
        <v>153</v>
      </c>
      <c r="L186" s="32"/>
      <c r="M186" s="143" t="s">
        <v>1</v>
      </c>
      <c r="N186" s="144" t="s">
        <v>42</v>
      </c>
      <c r="P186" s="145">
        <f>O186*H186</f>
        <v>0</v>
      </c>
      <c r="Q186" s="145">
        <v>8.7419999999999998E-2</v>
      </c>
      <c r="R186" s="145">
        <f>Q186*H186</f>
        <v>1.39872</v>
      </c>
      <c r="S186" s="145">
        <v>0</v>
      </c>
      <c r="T186" s="146">
        <f>S186*H186</f>
        <v>0</v>
      </c>
      <c r="AR186" s="147" t="s">
        <v>142</v>
      </c>
      <c r="AT186" s="147" t="s">
        <v>149</v>
      </c>
      <c r="AU186" s="147" t="s">
        <v>87</v>
      </c>
      <c r="AY186" s="17" t="s">
        <v>143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7" t="s">
        <v>85</v>
      </c>
      <c r="BK186" s="148">
        <f>ROUND(I186*H186,2)</f>
        <v>0</v>
      </c>
      <c r="BL186" s="17" t="s">
        <v>142</v>
      </c>
      <c r="BM186" s="147" t="s">
        <v>1406</v>
      </c>
    </row>
    <row r="187" spans="2:65" s="13" customFormat="1" ht="11.25">
      <c r="B187" s="156"/>
      <c r="D187" s="150" t="s">
        <v>156</v>
      </c>
      <c r="E187" s="157" t="s">
        <v>1</v>
      </c>
      <c r="F187" s="158" t="s">
        <v>1407</v>
      </c>
      <c r="H187" s="159">
        <v>16</v>
      </c>
      <c r="I187" s="160"/>
      <c r="L187" s="156"/>
      <c r="M187" s="161"/>
      <c r="T187" s="162"/>
      <c r="AT187" s="157" t="s">
        <v>156</v>
      </c>
      <c r="AU187" s="157" t="s">
        <v>87</v>
      </c>
      <c r="AV187" s="13" t="s">
        <v>87</v>
      </c>
      <c r="AW187" s="13" t="s">
        <v>33</v>
      </c>
      <c r="AX187" s="13" t="s">
        <v>85</v>
      </c>
      <c r="AY187" s="157" t="s">
        <v>143</v>
      </c>
    </row>
    <row r="188" spans="2:65" s="1" customFormat="1" ht="16.5" customHeight="1">
      <c r="B188" s="32"/>
      <c r="C188" s="173" t="s">
        <v>337</v>
      </c>
      <c r="D188" s="173" t="s">
        <v>413</v>
      </c>
      <c r="E188" s="174" t="s">
        <v>1408</v>
      </c>
      <c r="F188" s="175" t="s">
        <v>1409</v>
      </c>
      <c r="G188" s="176" t="s">
        <v>540</v>
      </c>
      <c r="H188" s="177">
        <v>4</v>
      </c>
      <c r="I188" s="178"/>
      <c r="J188" s="179">
        <f>ROUND(I188*H188,2)</f>
        <v>0</v>
      </c>
      <c r="K188" s="175" t="s">
        <v>153</v>
      </c>
      <c r="L188" s="180"/>
      <c r="M188" s="181" t="s">
        <v>1</v>
      </c>
      <c r="N188" s="182" t="s">
        <v>42</v>
      </c>
      <c r="P188" s="145">
        <f>O188*H188</f>
        <v>0</v>
      </c>
      <c r="Q188" s="145">
        <v>3.2000000000000001E-2</v>
      </c>
      <c r="R188" s="145">
        <f>Q188*H188</f>
        <v>0.128</v>
      </c>
      <c r="S188" s="145">
        <v>0</v>
      </c>
      <c r="T188" s="146">
        <f>S188*H188</f>
        <v>0</v>
      </c>
      <c r="AR188" s="147" t="s">
        <v>194</v>
      </c>
      <c r="AT188" s="147" t="s">
        <v>413</v>
      </c>
      <c r="AU188" s="147" t="s">
        <v>87</v>
      </c>
      <c r="AY188" s="17" t="s">
        <v>143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85</v>
      </c>
      <c r="BK188" s="148">
        <f>ROUND(I188*H188,2)</f>
        <v>0</v>
      </c>
      <c r="BL188" s="17" t="s">
        <v>142</v>
      </c>
      <c r="BM188" s="147" t="s">
        <v>1410</v>
      </c>
    </row>
    <row r="189" spans="2:65" s="13" customFormat="1" ht="11.25">
      <c r="B189" s="156"/>
      <c r="D189" s="150" t="s">
        <v>156</v>
      </c>
      <c r="E189" s="157" t="s">
        <v>1</v>
      </c>
      <c r="F189" s="158" t="s">
        <v>1411</v>
      </c>
      <c r="H189" s="159">
        <v>4</v>
      </c>
      <c r="I189" s="160"/>
      <c r="L189" s="156"/>
      <c r="M189" s="161"/>
      <c r="T189" s="162"/>
      <c r="AT189" s="157" t="s">
        <v>156</v>
      </c>
      <c r="AU189" s="157" t="s">
        <v>87</v>
      </c>
      <c r="AV189" s="13" t="s">
        <v>87</v>
      </c>
      <c r="AW189" s="13" t="s">
        <v>33</v>
      </c>
      <c r="AX189" s="13" t="s">
        <v>85</v>
      </c>
      <c r="AY189" s="157" t="s">
        <v>143</v>
      </c>
    </row>
    <row r="190" spans="2:65" s="1" customFormat="1" ht="16.5" customHeight="1">
      <c r="B190" s="32"/>
      <c r="C190" s="173" t="s">
        <v>342</v>
      </c>
      <c r="D190" s="173" t="s">
        <v>413</v>
      </c>
      <c r="E190" s="174" t="s">
        <v>1412</v>
      </c>
      <c r="F190" s="175" t="s">
        <v>1413</v>
      </c>
      <c r="G190" s="176" t="s">
        <v>540</v>
      </c>
      <c r="H190" s="177">
        <v>6</v>
      </c>
      <c r="I190" s="178"/>
      <c r="J190" s="179">
        <f>ROUND(I190*H190,2)</f>
        <v>0</v>
      </c>
      <c r="K190" s="175" t="s">
        <v>153</v>
      </c>
      <c r="L190" s="180"/>
      <c r="M190" s="181" t="s">
        <v>1</v>
      </c>
      <c r="N190" s="182" t="s">
        <v>42</v>
      </c>
      <c r="P190" s="145">
        <f>O190*H190</f>
        <v>0</v>
      </c>
      <c r="Q190" s="145">
        <v>4.1000000000000002E-2</v>
      </c>
      <c r="R190" s="145">
        <f>Q190*H190</f>
        <v>0.246</v>
      </c>
      <c r="S190" s="145">
        <v>0</v>
      </c>
      <c r="T190" s="146">
        <f>S190*H190</f>
        <v>0</v>
      </c>
      <c r="AR190" s="147" t="s">
        <v>194</v>
      </c>
      <c r="AT190" s="147" t="s">
        <v>413</v>
      </c>
      <c r="AU190" s="147" t="s">
        <v>87</v>
      </c>
      <c r="AY190" s="17" t="s">
        <v>143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7" t="s">
        <v>85</v>
      </c>
      <c r="BK190" s="148">
        <f>ROUND(I190*H190,2)</f>
        <v>0</v>
      </c>
      <c r="BL190" s="17" t="s">
        <v>142</v>
      </c>
      <c r="BM190" s="147" t="s">
        <v>1414</v>
      </c>
    </row>
    <row r="191" spans="2:65" s="13" customFormat="1" ht="11.25">
      <c r="B191" s="156"/>
      <c r="D191" s="150" t="s">
        <v>156</v>
      </c>
      <c r="E191" s="157" t="s">
        <v>1</v>
      </c>
      <c r="F191" s="158" t="s">
        <v>1415</v>
      </c>
      <c r="H191" s="159">
        <v>6</v>
      </c>
      <c r="I191" s="160"/>
      <c r="L191" s="156"/>
      <c r="M191" s="161"/>
      <c r="T191" s="162"/>
      <c r="AT191" s="157" t="s">
        <v>156</v>
      </c>
      <c r="AU191" s="157" t="s">
        <v>87</v>
      </c>
      <c r="AV191" s="13" t="s">
        <v>87</v>
      </c>
      <c r="AW191" s="13" t="s">
        <v>33</v>
      </c>
      <c r="AX191" s="13" t="s">
        <v>85</v>
      </c>
      <c r="AY191" s="157" t="s">
        <v>143</v>
      </c>
    </row>
    <row r="192" spans="2:65" s="1" customFormat="1" ht="16.5" customHeight="1">
      <c r="B192" s="32"/>
      <c r="C192" s="173" t="s">
        <v>350</v>
      </c>
      <c r="D192" s="173" t="s">
        <v>413</v>
      </c>
      <c r="E192" s="174" t="s">
        <v>1416</v>
      </c>
      <c r="F192" s="175" t="s">
        <v>1417</v>
      </c>
      <c r="G192" s="176" t="s">
        <v>540</v>
      </c>
      <c r="H192" s="177">
        <v>6</v>
      </c>
      <c r="I192" s="178"/>
      <c r="J192" s="179">
        <f>ROUND(I192*H192,2)</f>
        <v>0</v>
      </c>
      <c r="K192" s="175" t="s">
        <v>153</v>
      </c>
      <c r="L192" s="180"/>
      <c r="M192" s="181" t="s">
        <v>1</v>
      </c>
      <c r="N192" s="182" t="s">
        <v>42</v>
      </c>
      <c r="P192" s="145">
        <f>O192*H192</f>
        <v>0</v>
      </c>
      <c r="Q192" s="145">
        <v>5.2999999999999999E-2</v>
      </c>
      <c r="R192" s="145">
        <f>Q192*H192</f>
        <v>0.318</v>
      </c>
      <c r="S192" s="145">
        <v>0</v>
      </c>
      <c r="T192" s="146">
        <f>S192*H192</f>
        <v>0</v>
      </c>
      <c r="AR192" s="147" t="s">
        <v>194</v>
      </c>
      <c r="AT192" s="147" t="s">
        <v>413</v>
      </c>
      <c r="AU192" s="147" t="s">
        <v>87</v>
      </c>
      <c r="AY192" s="17" t="s">
        <v>143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85</v>
      </c>
      <c r="BK192" s="148">
        <f>ROUND(I192*H192,2)</f>
        <v>0</v>
      </c>
      <c r="BL192" s="17" t="s">
        <v>142</v>
      </c>
      <c r="BM192" s="147" t="s">
        <v>1418</v>
      </c>
    </row>
    <row r="193" spans="2:65" s="13" customFormat="1" ht="11.25">
      <c r="B193" s="156"/>
      <c r="D193" s="150" t="s">
        <v>156</v>
      </c>
      <c r="E193" s="157" t="s">
        <v>1</v>
      </c>
      <c r="F193" s="158" t="s">
        <v>1415</v>
      </c>
      <c r="H193" s="159">
        <v>6</v>
      </c>
      <c r="I193" s="160"/>
      <c r="L193" s="156"/>
      <c r="M193" s="161"/>
      <c r="T193" s="162"/>
      <c r="AT193" s="157" t="s">
        <v>156</v>
      </c>
      <c r="AU193" s="157" t="s">
        <v>87</v>
      </c>
      <c r="AV193" s="13" t="s">
        <v>87</v>
      </c>
      <c r="AW193" s="13" t="s">
        <v>33</v>
      </c>
      <c r="AX193" s="13" t="s">
        <v>85</v>
      </c>
      <c r="AY193" s="157" t="s">
        <v>143</v>
      </c>
    </row>
    <row r="194" spans="2:65" s="11" customFormat="1" ht="22.9" customHeight="1">
      <c r="B194" s="124"/>
      <c r="D194" s="125" t="s">
        <v>76</v>
      </c>
      <c r="E194" s="134" t="s">
        <v>194</v>
      </c>
      <c r="F194" s="134" t="s">
        <v>798</v>
      </c>
      <c r="I194" s="127"/>
      <c r="J194" s="135">
        <f>BK194</f>
        <v>0</v>
      </c>
      <c r="L194" s="124"/>
      <c r="M194" s="129"/>
      <c r="P194" s="130">
        <f>SUM(P195:P242)</f>
        <v>0</v>
      </c>
      <c r="R194" s="130">
        <f>SUM(R195:R242)</f>
        <v>63.16283450000001</v>
      </c>
      <c r="T194" s="131">
        <f>SUM(T195:T242)</f>
        <v>0</v>
      </c>
      <c r="AR194" s="125" t="s">
        <v>85</v>
      </c>
      <c r="AT194" s="132" t="s">
        <v>76</v>
      </c>
      <c r="AU194" s="132" t="s">
        <v>85</v>
      </c>
      <c r="AY194" s="125" t="s">
        <v>143</v>
      </c>
      <c r="BK194" s="133">
        <f>SUM(BK195:BK242)</f>
        <v>0</v>
      </c>
    </row>
    <row r="195" spans="2:65" s="1" customFormat="1" ht="16.5" customHeight="1">
      <c r="B195" s="32"/>
      <c r="C195" s="136" t="s">
        <v>7</v>
      </c>
      <c r="D195" s="136" t="s">
        <v>149</v>
      </c>
      <c r="E195" s="137" t="s">
        <v>1419</v>
      </c>
      <c r="F195" s="138" t="s">
        <v>1420</v>
      </c>
      <c r="G195" s="139" t="s">
        <v>316</v>
      </c>
      <c r="H195" s="140">
        <v>262.33999999999997</v>
      </c>
      <c r="I195" s="141"/>
      <c r="J195" s="142">
        <f>ROUND(I195*H195,2)</f>
        <v>0</v>
      </c>
      <c r="K195" s="138" t="s">
        <v>153</v>
      </c>
      <c r="L195" s="32"/>
      <c r="M195" s="143" t="s">
        <v>1</v>
      </c>
      <c r="N195" s="144" t="s">
        <v>42</v>
      </c>
      <c r="P195" s="145">
        <f>O195*H195</f>
        <v>0</v>
      </c>
      <c r="Q195" s="145">
        <v>3.0000000000000001E-5</v>
      </c>
      <c r="R195" s="145">
        <f>Q195*H195</f>
        <v>7.8701999999999991E-3</v>
      </c>
      <c r="S195" s="145">
        <v>0</v>
      </c>
      <c r="T195" s="146">
        <f>S195*H195</f>
        <v>0</v>
      </c>
      <c r="AR195" s="147" t="s">
        <v>142</v>
      </c>
      <c r="AT195" s="147" t="s">
        <v>149</v>
      </c>
      <c r="AU195" s="147" t="s">
        <v>87</v>
      </c>
      <c r="AY195" s="17" t="s">
        <v>143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7" t="s">
        <v>85</v>
      </c>
      <c r="BK195" s="148">
        <f>ROUND(I195*H195,2)</f>
        <v>0</v>
      </c>
      <c r="BL195" s="17" t="s">
        <v>142</v>
      </c>
      <c r="BM195" s="147" t="s">
        <v>1421</v>
      </c>
    </row>
    <row r="196" spans="2:65" s="13" customFormat="1" ht="11.25">
      <c r="B196" s="156"/>
      <c r="D196" s="150" t="s">
        <v>156</v>
      </c>
      <c r="E196" s="157" t="s">
        <v>1</v>
      </c>
      <c r="F196" s="158" t="s">
        <v>1422</v>
      </c>
      <c r="H196" s="159">
        <v>281</v>
      </c>
      <c r="I196" s="160"/>
      <c r="L196" s="156"/>
      <c r="M196" s="161"/>
      <c r="T196" s="162"/>
      <c r="AT196" s="157" t="s">
        <v>156</v>
      </c>
      <c r="AU196" s="157" t="s">
        <v>87</v>
      </c>
      <c r="AV196" s="13" t="s">
        <v>87</v>
      </c>
      <c r="AW196" s="13" t="s">
        <v>33</v>
      </c>
      <c r="AX196" s="13" t="s">
        <v>77</v>
      </c>
      <c r="AY196" s="157" t="s">
        <v>143</v>
      </c>
    </row>
    <row r="197" spans="2:65" s="13" customFormat="1" ht="11.25">
      <c r="B197" s="156"/>
      <c r="D197" s="150" t="s">
        <v>156</v>
      </c>
      <c r="E197" s="157" t="s">
        <v>1</v>
      </c>
      <c r="F197" s="158" t="s">
        <v>1423</v>
      </c>
      <c r="H197" s="159">
        <v>-8</v>
      </c>
      <c r="I197" s="160"/>
      <c r="L197" s="156"/>
      <c r="M197" s="161"/>
      <c r="T197" s="162"/>
      <c r="AT197" s="157" t="s">
        <v>156</v>
      </c>
      <c r="AU197" s="157" t="s">
        <v>87</v>
      </c>
      <c r="AV197" s="13" t="s">
        <v>87</v>
      </c>
      <c r="AW197" s="13" t="s">
        <v>33</v>
      </c>
      <c r="AX197" s="13" t="s">
        <v>77</v>
      </c>
      <c r="AY197" s="157" t="s">
        <v>143</v>
      </c>
    </row>
    <row r="198" spans="2:65" s="13" customFormat="1" ht="11.25">
      <c r="B198" s="156"/>
      <c r="D198" s="150" t="s">
        <v>156</v>
      </c>
      <c r="E198" s="157" t="s">
        <v>1</v>
      </c>
      <c r="F198" s="158" t="s">
        <v>1424</v>
      </c>
      <c r="H198" s="159">
        <v>-10.66</v>
      </c>
      <c r="I198" s="160"/>
      <c r="L198" s="156"/>
      <c r="M198" s="161"/>
      <c r="T198" s="162"/>
      <c r="AT198" s="157" t="s">
        <v>156</v>
      </c>
      <c r="AU198" s="157" t="s">
        <v>87</v>
      </c>
      <c r="AV198" s="13" t="s">
        <v>87</v>
      </c>
      <c r="AW198" s="13" t="s">
        <v>33</v>
      </c>
      <c r="AX198" s="13" t="s">
        <v>77</v>
      </c>
      <c r="AY198" s="157" t="s">
        <v>143</v>
      </c>
    </row>
    <row r="199" spans="2:65" s="14" customFormat="1" ht="11.25">
      <c r="B199" s="166"/>
      <c r="D199" s="150" t="s">
        <v>156</v>
      </c>
      <c r="E199" s="167" t="s">
        <v>1</v>
      </c>
      <c r="F199" s="168" t="s">
        <v>293</v>
      </c>
      <c r="H199" s="169">
        <v>262.33999999999997</v>
      </c>
      <c r="I199" s="170"/>
      <c r="L199" s="166"/>
      <c r="M199" s="171"/>
      <c r="T199" s="172"/>
      <c r="AT199" s="167" t="s">
        <v>156</v>
      </c>
      <c r="AU199" s="167" t="s">
        <v>87</v>
      </c>
      <c r="AV199" s="14" t="s">
        <v>142</v>
      </c>
      <c r="AW199" s="14" t="s">
        <v>33</v>
      </c>
      <c r="AX199" s="14" t="s">
        <v>85</v>
      </c>
      <c r="AY199" s="167" t="s">
        <v>143</v>
      </c>
    </row>
    <row r="200" spans="2:65" s="1" customFormat="1" ht="16.5" customHeight="1">
      <c r="B200" s="32"/>
      <c r="C200" s="173" t="s">
        <v>361</v>
      </c>
      <c r="D200" s="173" t="s">
        <v>413</v>
      </c>
      <c r="E200" s="174" t="s">
        <v>1425</v>
      </c>
      <c r="F200" s="175" t="s">
        <v>1426</v>
      </c>
      <c r="G200" s="176" t="s">
        <v>316</v>
      </c>
      <c r="H200" s="177">
        <v>270.20999999999998</v>
      </c>
      <c r="I200" s="178"/>
      <c r="J200" s="179">
        <f>ROUND(I200*H200,2)</f>
        <v>0</v>
      </c>
      <c r="K200" s="175" t="s">
        <v>153</v>
      </c>
      <c r="L200" s="180"/>
      <c r="M200" s="181" t="s">
        <v>1</v>
      </c>
      <c r="N200" s="182" t="s">
        <v>42</v>
      </c>
      <c r="P200" s="145">
        <f>O200*H200</f>
        <v>0</v>
      </c>
      <c r="Q200" s="145">
        <v>2.683E-2</v>
      </c>
      <c r="R200" s="145">
        <f>Q200*H200</f>
        <v>7.2497342999999992</v>
      </c>
      <c r="S200" s="145">
        <v>0</v>
      </c>
      <c r="T200" s="146">
        <f>S200*H200</f>
        <v>0</v>
      </c>
      <c r="AR200" s="147" t="s">
        <v>194</v>
      </c>
      <c r="AT200" s="147" t="s">
        <v>413</v>
      </c>
      <c r="AU200" s="147" t="s">
        <v>87</v>
      </c>
      <c r="AY200" s="17" t="s">
        <v>143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7" t="s">
        <v>85</v>
      </c>
      <c r="BK200" s="148">
        <f>ROUND(I200*H200,2)</f>
        <v>0</v>
      </c>
      <c r="BL200" s="17" t="s">
        <v>142</v>
      </c>
      <c r="BM200" s="147" t="s">
        <v>1427</v>
      </c>
    </row>
    <row r="201" spans="2:65" s="13" customFormat="1" ht="11.25">
      <c r="B201" s="156"/>
      <c r="D201" s="150" t="s">
        <v>156</v>
      </c>
      <c r="E201" s="157" t="s">
        <v>1</v>
      </c>
      <c r="F201" s="158" t="s">
        <v>1428</v>
      </c>
      <c r="H201" s="159">
        <v>262.33999999999997</v>
      </c>
      <c r="I201" s="160"/>
      <c r="L201" s="156"/>
      <c r="M201" s="161"/>
      <c r="T201" s="162"/>
      <c r="AT201" s="157" t="s">
        <v>156</v>
      </c>
      <c r="AU201" s="157" t="s">
        <v>87</v>
      </c>
      <c r="AV201" s="13" t="s">
        <v>87</v>
      </c>
      <c r="AW201" s="13" t="s">
        <v>33</v>
      </c>
      <c r="AX201" s="13" t="s">
        <v>85</v>
      </c>
      <c r="AY201" s="157" t="s">
        <v>143</v>
      </c>
    </row>
    <row r="202" spans="2:65" s="12" customFormat="1" ht="11.25">
      <c r="B202" s="149"/>
      <c r="D202" s="150" t="s">
        <v>156</v>
      </c>
      <c r="E202" s="151" t="s">
        <v>1</v>
      </c>
      <c r="F202" s="152" t="s">
        <v>1429</v>
      </c>
      <c r="H202" s="151" t="s">
        <v>1</v>
      </c>
      <c r="I202" s="153"/>
      <c r="L202" s="149"/>
      <c r="M202" s="154"/>
      <c r="T202" s="155"/>
      <c r="AT202" s="151" t="s">
        <v>156</v>
      </c>
      <c r="AU202" s="151" t="s">
        <v>87</v>
      </c>
      <c r="AV202" s="12" t="s">
        <v>85</v>
      </c>
      <c r="AW202" s="12" t="s">
        <v>33</v>
      </c>
      <c r="AX202" s="12" t="s">
        <v>77</v>
      </c>
      <c r="AY202" s="151" t="s">
        <v>143</v>
      </c>
    </row>
    <row r="203" spans="2:65" s="13" customFormat="1" ht="11.25">
      <c r="B203" s="156"/>
      <c r="D203" s="150" t="s">
        <v>156</v>
      </c>
      <c r="F203" s="158" t="s">
        <v>1430</v>
      </c>
      <c r="H203" s="159">
        <v>270.20999999999998</v>
      </c>
      <c r="I203" s="160"/>
      <c r="L203" s="156"/>
      <c r="M203" s="161"/>
      <c r="T203" s="162"/>
      <c r="AT203" s="157" t="s">
        <v>156</v>
      </c>
      <c r="AU203" s="157" t="s">
        <v>87</v>
      </c>
      <c r="AV203" s="13" t="s">
        <v>87</v>
      </c>
      <c r="AW203" s="13" t="s">
        <v>4</v>
      </c>
      <c r="AX203" s="13" t="s">
        <v>85</v>
      </c>
      <c r="AY203" s="157" t="s">
        <v>143</v>
      </c>
    </row>
    <row r="204" spans="2:65" s="1" customFormat="1" ht="24.2" customHeight="1">
      <c r="B204" s="32"/>
      <c r="C204" s="136" t="s">
        <v>367</v>
      </c>
      <c r="D204" s="136" t="s">
        <v>149</v>
      </c>
      <c r="E204" s="137" t="s">
        <v>839</v>
      </c>
      <c r="F204" s="138" t="s">
        <v>840</v>
      </c>
      <c r="G204" s="139" t="s">
        <v>540</v>
      </c>
      <c r="H204" s="140">
        <v>1</v>
      </c>
      <c r="I204" s="141"/>
      <c r="J204" s="142">
        <f>ROUND(I204*H204,2)</f>
        <v>0</v>
      </c>
      <c r="K204" s="138" t="s">
        <v>153</v>
      </c>
      <c r="L204" s="32"/>
      <c r="M204" s="143" t="s">
        <v>1</v>
      </c>
      <c r="N204" s="144" t="s">
        <v>42</v>
      </c>
      <c r="P204" s="145">
        <f>O204*H204</f>
        <v>0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142</v>
      </c>
      <c r="AT204" s="147" t="s">
        <v>149</v>
      </c>
      <c r="AU204" s="147" t="s">
        <v>87</v>
      </c>
      <c r="AY204" s="17" t="s">
        <v>143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85</v>
      </c>
      <c r="BK204" s="148">
        <f>ROUND(I204*H204,2)</f>
        <v>0</v>
      </c>
      <c r="BL204" s="17" t="s">
        <v>142</v>
      </c>
      <c r="BM204" s="147" t="s">
        <v>1431</v>
      </c>
    </row>
    <row r="205" spans="2:65" s="13" customFormat="1" ht="11.25">
      <c r="B205" s="156"/>
      <c r="D205" s="150" t="s">
        <v>156</v>
      </c>
      <c r="E205" s="157" t="s">
        <v>1</v>
      </c>
      <c r="F205" s="158" t="s">
        <v>1432</v>
      </c>
      <c r="H205" s="159">
        <v>1</v>
      </c>
      <c r="I205" s="160"/>
      <c r="L205" s="156"/>
      <c r="M205" s="161"/>
      <c r="T205" s="162"/>
      <c r="AT205" s="157" t="s">
        <v>156</v>
      </c>
      <c r="AU205" s="157" t="s">
        <v>87</v>
      </c>
      <c r="AV205" s="13" t="s">
        <v>87</v>
      </c>
      <c r="AW205" s="13" t="s">
        <v>33</v>
      </c>
      <c r="AX205" s="13" t="s">
        <v>85</v>
      </c>
      <c r="AY205" s="157" t="s">
        <v>143</v>
      </c>
    </row>
    <row r="206" spans="2:65" s="1" customFormat="1" ht="16.5" customHeight="1">
      <c r="B206" s="32"/>
      <c r="C206" s="173" t="s">
        <v>372</v>
      </c>
      <c r="D206" s="173" t="s">
        <v>413</v>
      </c>
      <c r="E206" s="174" t="s">
        <v>1433</v>
      </c>
      <c r="F206" s="175" t="s">
        <v>1434</v>
      </c>
      <c r="G206" s="176" t="s">
        <v>540</v>
      </c>
      <c r="H206" s="177">
        <v>1</v>
      </c>
      <c r="I206" s="178"/>
      <c r="J206" s="179">
        <f>ROUND(I206*H206,2)</f>
        <v>0</v>
      </c>
      <c r="K206" s="175" t="s">
        <v>153</v>
      </c>
      <c r="L206" s="180"/>
      <c r="M206" s="181" t="s">
        <v>1</v>
      </c>
      <c r="N206" s="182" t="s">
        <v>42</v>
      </c>
      <c r="P206" s="145">
        <f>O206*H206</f>
        <v>0</v>
      </c>
      <c r="Q206" s="145">
        <v>6.0000000000000002E-5</v>
      </c>
      <c r="R206" s="145">
        <f>Q206*H206</f>
        <v>6.0000000000000002E-5</v>
      </c>
      <c r="S206" s="145">
        <v>0</v>
      </c>
      <c r="T206" s="146">
        <f>S206*H206</f>
        <v>0</v>
      </c>
      <c r="AR206" s="147" t="s">
        <v>194</v>
      </c>
      <c r="AT206" s="147" t="s">
        <v>413</v>
      </c>
      <c r="AU206" s="147" t="s">
        <v>87</v>
      </c>
      <c r="AY206" s="17" t="s">
        <v>143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85</v>
      </c>
      <c r="BK206" s="148">
        <f>ROUND(I206*H206,2)</f>
        <v>0</v>
      </c>
      <c r="BL206" s="17" t="s">
        <v>142</v>
      </c>
      <c r="BM206" s="147" t="s">
        <v>1435</v>
      </c>
    </row>
    <row r="207" spans="2:65" s="13" customFormat="1" ht="11.25">
      <c r="B207" s="156"/>
      <c r="D207" s="150" t="s">
        <v>156</v>
      </c>
      <c r="E207" s="157" t="s">
        <v>1</v>
      </c>
      <c r="F207" s="158" t="s">
        <v>837</v>
      </c>
      <c r="H207" s="159">
        <v>1</v>
      </c>
      <c r="I207" s="160"/>
      <c r="L207" s="156"/>
      <c r="M207" s="161"/>
      <c r="T207" s="162"/>
      <c r="AT207" s="157" t="s">
        <v>156</v>
      </c>
      <c r="AU207" s="157" t="s">
        <v>87</v>
      </c>
      <c r="AV207" s="13" t="s">
        <v>87</v>
      </c>
      <c r="AW207" s="13" t="s">
        <v>33</v>
      </c>
      <c r="AX207" s="13" t="s">
        <v>85</v>
      </c>
      <c r="AY207" s="157" t="s">
        <v>143</v>
      </c>
    </row>
    <row r="208" spans="2:65" s="1" customFormat="1" ht="24.2" customHeight="1">
      <c r="B208" s="32"/>
      <c r="C208" s="136" t="s">
        <v>378</v>
      </c>
      <c r="D208" s="136" t="s">
        <v>149</v>
      </c>
      <c r="E208" s="137" t="s">
        <v>1436</v>
      </c>
      <c r="F208" s="138" t="s">
        <v>1437</v>
      </c>
      <c r="G208" s="139" t="s">
        <v>540</v>
      </c>
      <c r="H208" s="140">
        <v>13</v>
      </c>
      <c r="I208" s="141"/>
      <c r="J208" s="142">
        <f>ROUND(I208*H208,2)</f>
        <v>0</v>
      </c>
      <c r="K208" s="138" t="s">
        <v>153</v>
      </c>
      <c r="L208" s="32"/>
      <c r="M208" s="143" t="s">
        <v>1</v>
      </c>
      <c r="N208" s="144" t="s">
        <v>42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142</v>
      </c>
      <c r="AT208" s="147" t="s">
        <v>149</v>
      </c>
      <c r="AU208" s="147" t="s">
        <v>87</v>
      </c>
      <c r="AY208" s="17" t="s">
        <v>143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85</v>
      </c>
      <c r="BK208" s="148">
        <f>ROUND(I208*H208,2)</f>
        <v>0</v>
      </c>
      <c r="BL208" s="17" t="s">
        <v>142</v>
      </c>
      <c r="BM208" s="147" t="s">
        <v>1438</v>
      </c>
    </row>
    <row r="209" spans="2:65" s="13" customFormat="1" ht="11.25">
      <c r="B209" s="156"/>
      <c r="D209" s="150" t="s">
        <v>156</v>
      </c>
      <c r="E209" s="157" t="s">
        <v>1</v>
      </c>
      <c r="F209" s="158" t="s">
        <v>1439</v>
      </c>
      <c r="H209" s="159">
        <v>1</v>
      </c>
      <c r="I209" s="160"/>
      <c r="L209" s="156"/>
      <c r="M209" s="161"/>
      <c r="T209" s="162"/>
      <c r="AT209" s="157" t="s">
        <v>156</v>
      </c>
      <c r="AU209" s="157" t="s">
        <v>87</v>
      </c>
      <c r="AV209" s="13" t="s">
        <v>87</v>
      </c>
      <c r="AW209" s="13" t="s">
        <v>33</v>
      </c>
      <c r="AX209" s="13" t="s">
        <v>77</v>
      </c>
      <c r="AY209" s="157" t="s">
        <v>143</v>
      </c>
    </row>
    <row r="210" spans="2:65" s="13" customFormat="1" ht="11.25">
      <c r="B210" s="156"/>
      <c r="D210" s="150" t="s">
        <v>156</v>
      </c>
      <c r="E210" s="157" t="s">
        <v>1</v>
      </c>
      <c r="F210" s="158" t="s">
        <v>1440</v>
      </c>
      <c r="H210" s="159">
        <v>12</v>
      </c>
      <c r="I210" s="160"/>
      <c r="L210" s="156"/>
      <c r="M210" s="161"/>
      <c r="T210" s="162"/>
      <c r="AT210" s="157" t="s">
        <v>156</v>
      </c>
      <c r="AU210" s="157" t="s">
        <v>87</v>
      </c>
      <c r="AV210" s="13" t="s">
        <v>87</v>
      </c>
      <c r="AW210" s="13" t="s">
        <v>33</v>
      </c>
      <c r="AX210" s="13" t="s">
        <v>77</v>
      </c>
      <c r="AY210" s="157" t="s">
        <v>143</v>
      </c>
    </row>
    <row r="211" spans="2:65" s="14" customFormat="1" ht="11.25">
      <c r="B211" s="166"/>
      <c r="D211" s="150" t="s">
        <v>156</v>
      </c>
      <c r="E211" s="167" t="s">
        <v>1</v>
      </c>
      <c r="F211" s="168" t="s">
        <v>293</v>
      </c>
      <c r="H211" s="169">
        <v>13</v>
      </c>
      <c r="I211" s="170"/>
      <c r="L211" s="166"/>
      <c r="M211" s="171"/>
      <c r="T211" s="172"/>
      <c r="AT211" s="167" t="s">
        <v>156</v>
      </c>
      <c r="AU211" s="167" t="s">
        <v>87</v>
      </c>
      <c r="AV211" s="14" t="s">
        <v>142</v>
      </c>
      <c r="AW211" s="14" t="s">
        <v>33</v>
      </c>
      <c r="AX211" s="14" t="s">
        <v>85</v>
      </c>
      <c r="AY211" s="167" t="s">
        <v>143</v>
      </c>
    </row>
    <row r="212" spans="2:65" s="1" customFormat="1" ht="16.5" customHeight="1">
      <c r="B212" s="32"/>
      <c r="C212" s="173" t="s">
        <v>389</v>
      </c>
      <c r="D212" s="173" t="s">
        <v>413</v>
      </c>
      <c r="E212" s="174" t="s">
        <v>1441</v>
      </c>
      <c r="F212" s="175" t="s">
        <v>1442</v>
      </c>
      <c r="G212" s="176" t="s">
        <v>540</v>
      </c>
      <c r="H212" s="177">
        <v>1</v>
      </c>
      <c r="I212" s="178"/>
      <c r="J212" s="179">
        <f>ROUND(I212*H212,2)</f>
        <v>0</v>
      </c>
      <c r="K212" s="175" t="s">
        <v>153</v>
      </c>
      <c r="L212" s="180"/>
      <c r="M212" s="181" t="s">
        <v>1</v>
      </c>
      <c r="N212" s="182" t="s">
        <v>42</v>
      </c>
      <c r="P212" s="145">
        <f>O212*H212</f>
        <v>0</v>
      </c>
      <c r="Q212" s="145">
        <v>8.5000000000000006E-3</v>
      </c>
      <c r="R212" s="145">
        <f>Q212*H212</f>
        <v>8.5000000000000006E-3</v>
      </c>
      <c r="S212" s="145">
        <v>0</v>
      </c>
      <c r="T212" s="146">
        <f>S212*H212</f>
        <v>0</v>
      </c>
      <c r="AR212" s="147" t="s">
        <v>194</v>
      </c>
      <c r="AT212" s="147" t="s">
        <v>413</v>
      </c>
      <c r="AU212" s="147" t="s">
        <v>87</v>
      </c>
      <c r="AY212" s="17" t="s">
        <v>143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85</v>
      </c>
      <c r="BK212" s="148">
        <f>ROUND(I212*H212,2)</f>
        <v>0</v>
      </c>
      <c r="BL212" s="17" t="s">
        <v>142</v>
      </c>
      <c r="BM212" s="147" t="s">
        <v>1443</v>
      </c>
    </row>
    <row r="213" spans="2:65" s="13" customFormat="1" ht="11.25">
      <c r="B213" s="156"/>
      <c r="D213" s="150" t="s">
        <v>156</v>
      </c>
      <c r="E213" s="157" t="s">
        <v>1</v>
      </c>
      <c r="F213" s="158" t="s">
        <v>1444</v>
      </c>
      <c r="H213" s="159">
        <v>1</v>
      </c>
      <c r="I213" s="160"/>
      <c r="L213" s="156"/>
      <c r="M213" s="161"/>
      <c r="T213" s="162"/>
      <c r="AT213" s="157" t="s">
        <v>156</v>
      </c>
      <c r="AU213" s="157" t="s">
        <v>87</v>
      </c>
      <c r="AV213" s="13" t="s">
        <v>87</v>
      </c>
      <c r="AW213" s="13" t="s">
        <v>33</v>
      </c>
      <c r="AX213" s="13" t="s">
        <v>85</v>
      </c>
      <c r="AY213" s="157" t="s">
        <v>143</v>
      </c>
    </row>
    <row r="214" spans="2:65" s="1" customFormat="1" ht="16.5" customHeight="1">
      <c r="B214" s="32"/>
      <c r="C214" s="173" t="s">
        <v>394</v>
      </c>
      <c r="D214" s="173" t="s">
        <v>413</v>
      </c>
      <c r="E214" s="174" t="s">
        <v>1445</v>
      </c>
      <c r="F214" s="175" t="s">
        <v>1446</v>
      </c>
      <c r="G214" s="176" t="s">
        <v>540</v>
      </c>
      <c r="H214" s="177">
        <v>12</v>
      </c>
      <c r="I214" s="178"/>
      <c r="J214" s="179">
        <f>ROUND(I214*H214,2)</f>
        <v>0</v>
      </c>
      <c r="K214" s="175" t="s">
        <v>153</v>
      </c>
      <c r="L214" s="180"/>
      <c r="M214" s="181" t="s">
        <v>1</v>
      </c>
      <c r="N214" s="182" t="s">
        <v>42</v>
      </c>
      <c r="P214" s="145">
        <f>O214*H214</f>
        <v>0</v>
      </c>
      <c r="Q214" s="145">
        <v>1.01E-2</v>
      </c>
      <c r="R214" s="145">
        <f>Q214*H214</f>
        <v>0.1212</v>
      </c>
      <c r="S214" s="145">
        <v>0</v>
      </c>
      <c r="T214" s="146">
        <f>S214*H214</f>
        <v>0</v>
      </c>
      <c r="AR214" s="147" t="s">
        <v>194</v>
      </c>
      <c r="AT214" s="147" t="s">
        <v>413</v>
      </c>
      <c r="AU214" s="147" t="s">
        <v>87</v>
      </c>
      <c r="AY214" s="17" t="s">
        <v>143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85</v>
      </c>
      <c r="BK214" s="148">
        <f>ROUND(I214*H214,2)</f>
        <v>0</v>
      </c>
      <c r="BL214" s="17" t="s">
        <v>142</v>
      </c>
      <c r="BM214" s="147" t="s">
        <v>1447</v>
      </c>
    </row>
    <row r="215" spans="2:65" s="13" customFormat="1" ht="11.25">
      <c r="B215" s="156"/>
      <c r="D215" s="150" t="s">
        <v>156</v>
      </c>
      <c r="E215" s="157" t="s">
        <v>1</v>
      </c>
      <c r="F215" s="158" t="s">
        <v>1448</v>
      </c>
      <c r="H215" s="159">
        <v>12</v>
      </c>
      <c r="I215" s="160"/>
      <c r="L215" s="156"/>
      <c r="M215" s="161"/>
      <c r="T215" s="162"/>
      <c r="AT215" s="157" t="s">
        <v>156</v>
      </c>
      <c r="AU215" s="157" t="s">
        <v>87</v>
      </c>
      <c r="AV215" s="13" t="s">
        <v>87</v>
      </c>
      <c r="AW215" s="13" t="s">
        <v>33</v>
      </c>
      <c r="AX215" s="13" t="s">
        <v>85</v>
      </c>
      <c r="AY215" s="157" t="s">
        <v>143</v>
      </c>
    </row>
    <row r="216" spans="2:65" s="1" customFormat="1" ht="16.5" customHeight="1">
      <c r="B216" s="32"/>
      <c r="C216" s="136" t="s">
        <v>400</v>
      </c>
      <c r="D216" s="136" t="s">
        <v>149</v>
      </c>
      <c r="E216" s="137" t="s">
        <v>1449</v>
      </c>
      <c r="F216" s="138" t="s">
        <v>1450</v>
      </c>
      <c r="G216" s="139" t="s">
        <v>1451</v>
      </c>
      <c r="H216" s="140">
        <v>8</v>
      </c>
      <c r="I216" s="141"/>
      <c r="J216" s="142">
        <f>ROUND(I216*H216,2)</f>
        <v>0</v>
      </c>
      <c r="K216" s="138" t="s">
        <v>153</v>
      </c>
      <c r="L216" s="32"/>
      <c r="M216" s="143" t="s">
        <v>1</v>
      </c>
      <c r="N216" s="144" t="s">
        <v>42</v>
      </c>
      <c r="P216" s="145">
        <f>O216*H216</f>
        <v>0</v>
      </c>
      <c r="Q216" s="145">
        <v>2.5000000000000001E-4</v>
      </c>
      <c r="R216" s="145">
        <f>Q216*H216</f>
        <v>2E-3</v>
      </c>
      <c r="S216" s="145">
        <v>0</v>
      </c>
      <c r="T216" s="146">
        <f>S216*H216</f>
        <v>0</v>
      </c>
      <c r="AR216" s="147" t="s">
        <v>142</v>
      </c>
      <c r="AT216" s="147" t="s">
        <v>149</v>
      </c>
      <c r="AU216" s="147" t="s">
        <v>87</v>
      </c>
      <c r="AY216" s="17" t="s">
        <v>143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85</v>
      </c>
      <c r="BK216" s="148">
        <f>ROUND(I216*H216,2)</f>
        <v>0</v>
      </c>
      <c r="BL216" s="17" t="s">
        <v>142</v>
      </c>
      <c r="BM216" s="147" t="s">
        <v>1452</v>
      </c>
    </row>
    <row r="217" spans="2:65" s="13" customFormat="1" ht="11.25">
      <c r="B217" s="156"/>
      <c r="D217" s="150" t="s">
        <v>156</v>
      </c>
      <c r="E217" s="157" t="s">
        <v>1</v>
      </c>
      <c r="F217" s="158" t="s">
        <v>1453</v>
      </c>
      <c r="H217" s="159">
        <v>8</v>
      </c>
      <c r="I217" s="160"/>
      <c r="L217" s="156"/>
      <c r="M217" s="161"/>
      <c r="T217" s="162"/>
      <c r="AT217" s="157" t="s">
        <v>156</v>
      </c>
      <c r="AU217" s="157" t="s">
        <v>87</v>
      </c>
      <c r="AV217" s="13" t="s">
        <v>87</v>
      </c>
      <c r="AW217" s="13" t="s">
        <v>33</v>
      </c>
      <c r="AX217" s="13" t="s">
        <v>85</v>
      </c>
      <c r="AY217" s="157" t="s">
        <v>143</v>
      </c>
    </row>
    <row r="218" spans="2:65" s="1" customFormat="1" ht="24.2" customHeight="1">
      <c r="B218" s="32"/>
      <c r="C218" s="136" t="s">
        <v>406</v>
      </c>
      <c r="D218" s="136" t="s">
        <v>149</v>
      </c>
      <c r="E218" s="137" t="s">
        <v>1454</v>
      </c>
      <c r="F218" s="138" t="s">
        <v>1455</v>
      </c>
      <c r="G218" s="139" t="s">
        <v>540</v>
      </c>
      <c r="H218" s="140">
        <v>8</v>
      </c>
      <c r="I218" s="141"/>
      <c r="J218" s="142">
        <f>ROUND(I218*H218,2)</f>
        <v>0</v>
      </c>
      <c r="K218" s="138" t="s">
        <v>153</v>
      </c>
      <c r="L218" s="32"/>
      <c r="M218" s="143" t="s">
        <v>1</v>
      </c>
      <c r="N218" s="144" t="s">
        <v>42</v>
      </c>
      <c r="P218" s="145">
        <f>O218*H218</f>
        <v>0</v>
      </c>
      <c r="Q218" s="145">
        <v>2.2558199999999999</v>
      </c>
      <c r="R218" s="145">
        <f>Q218*H218</f>
        <v>18.046559999999999</v>
      </c>
      <c r="S218" s="145">
        <v>0</v>
      </c>
      <c r="T218" s="146">
        <f>S218*H218</f>
        <v>0</v>
      </c>
      <c r="AR218" s="147" t="s">
        <v>142</v>
      </c>
      <c r="AT218" s="147" t="s">
        <v>149</v>
      </c>
      <c r="AU218" s="147" t="s">
        <v>87</v>
      </c>
      <c r="AY218" s="17" t="s">
        <v>143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7" t="s">
        <v>85</v>
      </c>
      <c r="BK218" s="148">
        <f>ROUND(I218*H218,2)</f>
        <v>0</v>
      </c>
      <c r="BL218" s="17" t="s">
        <v>142</v>
      </c>
      <c r="BM218" s="147" t="s">
        <v>1456</v>
      </c>
    </row>
    <row r="219" spans="2:65" s="13" customFormat="1" ht="11.25">
      <c r="B219" s="156"/>
      <c r="D219" s="150" t="s">
        <v>156</v>
      </c>
      <c r="E219" s="157" t="s">
        <v>1</v>
      </c>
      <c r="F219" s="158" t="s">
        <v>1457</v>
      </c>
      <c r="H219" s="159">
        <v>8</v>
      </c>
      <c r="I219" s="160"/>
      <c r="L219" s="156"/>
      <c r="M219" s="161"/>
      <c r="T219" s="162"/>
      <c r="AT219" s="157" t="s">
        <v>156</v>
      </c>
      <c r="AU219" s="157" t="s">
        <v>87</v>
      </c>
      <c r="AV219" s="13" t="s">
        <v>87</v>
      </c>
      <c r="AW219" s="13" t="s">
        <v>33</v>
      </c>
      <c r="AX219" s="13" t="s">
        <v>85</v>
      </c>
      <c r="AY219" s="157" t="s">
        <v>143</v>
      </c>
    </row>
    <row r="220" spans="2:65" s="1" customFormat="1" ht="37.9" customHeight="1">
      <c r="B220" s="32"/>
      <c r="C220" s="136" t="s">
        <v>412</v>
      </c>
      <c r="D220" s="136" t="s">
        <v>149</v>
      </c>
      <c r="E220" s="137" t="s">
        <v>1458</v>
      </c>
      <c r="F220" s="138" t="s">
        <v>1459</v>
      </c>
      <c r="G220" s="139" t="s">
        <v>540</v>
      </c>
      <c r="H220" s="140">
        <v>1</v>
      </c>
      <c r="I220" s="141"/>
      <c r="J220" s="142">
        <f>ROUND(I220*H220,2)</f>
        <v>0</v>
      </c>
      <c r="K220" s="138" t="s">
        <v>153</v>
      </c>
      <c r="L220" s="32"/>
      <c r="M220" s="143" t="s">
        <v>1</v>
      </c>
      <c r="N220" s="144" t="s">
        <v>42</v>
      </c>
      <c r="P220" s="145">
        <f>O220*H220</f>
        <v>0</v>
      </c>
      <c r="Q220" s="145">
        <v>5.24491</v>
      </c>
      <c r="R220" s="145">
        <f>Q220*H220</f>
        <v>5.24491</v>
      </c>
      <c r="S220" s="145">
        <v>0</v>
      </c>
      <c r="T220" s="146">
        <f>S220*H220</f>
        <v>0</v>
      </c>
      <c r="AR220" s="147" t="s">
        <v>142</v>
      </c>
      <c r="AT220" s="147" t="s">
        <v>149</v>
      </c>
      <c r="AU220" s="147" t="s">
        <v>87</v>
      </c>
      <c r="AY220" s="17" t="s">
        <v>143</v>
      </c>
      <c r="BE220" s="148">
        <f>IF(N220="základní",J220,0)</f>
        <v>0</v>
      </c>
      <c r="BF220" s="148">
        <f>IF(N220="snížená",J220,0)</f>
        <v>0</v>
      </c>
      <c r="BG220" s="148">
        <f>IF(N220="zákl. přenesená",J220,0)</f>
        <v>0</v>
      </c>
      <c r="BH220" s="148">
        <f>IF(N220="sníž. přenesená",J220,0)</f>
        <v>0</v>
      </c>
      <c r="BI220" s="148">
        <f>IF(N220="nulová",J220,0)</f>
        <v>0</v>
      </c>
      <c r="BJ220" s="17" t="s">
        <v>85</v>
      </c>
      <c r="BK220" s="148">
        <f>ROUND(I220*H220,2)</f>
        <v>0</v>
      </c>
      <c r="BL220" s="17" t="s">
        <v>142</v>
      </c>
      <c r="BM220" s="147" t="s">
        <v>1460</v>
      </c>
    </row>
    <row r="221" spans="2:65" s="12" customFormat="1" ht="11.25">
      <c r="B221" s="149"/>
      <c r="D221" s="150" t="s">
        <v>156</v>
      </c>
      <c r="E221" s="151" t="s">
        <v>1</v>
      </c>
      <c r="F221" s="152" t="s">
        <v>1461</v>
      </c>
      <c r="H221" s="151" t="s">
        <v>1</v>
      </c>
      <c r="I221" s="153"/>
      <c r="L221" s="149"/>
      <c r="M221" s="154"/>
      <c r="T221" s="155"/>
      <c r="AT221" s="151" t="s">
        <v>156</v>
      </c>
      <c r="AU221" s="151" t="s">
        <v>87</v>
      </c>
      <c r="AV221" s="12" t="s">
        <v>85</v>
      </c>
      <c r="AW221" s="12" t="s">
        <v>33</v>
      </c>
      <c r="AX221" s="12" t="s">
        <v>77</v>
      </c>
      <c r="AY221" s="151" t="s">
        <v>143</v>
      </c>
    </row>
    <row r="222" spans="2:65" s="13" customFormat="1" ht="11.25">
      <c r="B222" s="156"/>
      <c r="D222" s="150" t="s">
        <v>156</v>
      </c>
      <c r="E222" s="157" t="s">
        <v>1</v>
      </c>
      <c r="F222" s="158" t="s">
        <v>1462</v>
      </c>
      <c r="H222" s="159">
        <v>1</v>
      </c>
      <c r="I222" s="160"/>
      <c r="L222" s="156"/>
      <c r="M222" s="161"/>
      <c r="T222" s="162"/>
      <c r="AT222" s="157" t="s">
        <v>156</v>
      </c>
      <c r="AU222" s="157" t="s">
        <v>87</v>
      </c>
      <c r="AV222" s="13" t="s">
        <v>87</v>
      </c>
      <c r="AW222" s="13" t="s">
        <v>33</v>
      </c>
      <c r="AX222" s="13" t="s">
        <v>85</v>
      </c>
      <c r="AY222" s="157" t="s">
        <v>143</v>
      </c>
    </row>
    <row r="223" spans="2:65" s="12" customFormat="1" ht="11.25">
      <c r="B223" s="149"/>
      <c r="D223" s="150" t="s">
        <v>156</v>
      </c>
      <c r="E223" s="151" t="s">
        <v>1</v>
      </c>
      <c r="F223" s="152" t="s">
        <v>1463</v>
      </c>
      <c r="H223" s="151" t="s">
        <v>1</v>
      </c>
      <c r="I223" s="153"/>
      <c r="L223" s="149"/>
      <c r="M223" s="154"/>
      <c r="T223" s="155"/>
      <c r="AT223" s="151" t="s">
        <v>156</v>
      </c>
      <c r="AU223" s="151" t="s">
        <v>87</v>
      </c>
      <c r="AV223" s="12" t="s">
        <v>85</v>
      </c>
      <c r="AW223" s="12" t="s">
        <v>33</v>
      </c>
      <c r="AX223" s="12" t="s">
        <v>77</v>
      </c>
      <c r="AY223" s="151" t="s">
        <v>143</v>
      </c>
    </row>
    <row r="224" spans="2:65" s="1" customFormat="1" ht="16.5" customHeight="1">
      <c r="B224" s="32"/>
      <c r="C224" s="173" t="s">
        <v>431</v>
      </c>
      <c r="D224" s="173" t="s">
        <v>413</v>
      </c>
      <c r="E224" s="174" t="s">
        <v>1464</v>
      </c>
      <c r="F224" s="175" t="s">
        <v>1465</v>
      </c>
      <c r="G224" s="176" t="s">
        <v>540</v>
      </c>
      <c r="H224" s="177">
        <v>8</v>
      </c>
      <c r="I224" s="178"/>
      <c r="J224" s="179">
        <f>ROUND(I224*H224,2)</f>
        <v>0</v>
      </c>
      <c r="K224" s="175" t="s">
        <v>153</v>
      </c>
      <c r="L224" s="180"/>
      <c r="M224" s="181" t="s">
        <v>1</v>
      </c>
      <c r="N224" s="182" t="s">
        <v>42</v>
      </c>
      <c r="P224" s="145">
        <f>O224*H224</f>
        <v>0</v>
      </c>
      <c r="Q224" s="145">
        <v>2.4169999999999998</v>
      </c>
      <c r="R224" s="145">
        <f>Q224*H224</f>
        <v>19.335999999999999</v>
      </c>
      <c r="S224" s="145">
        <v>0</v>
      </c>
      <c r="T224" s="146">
        <f>S224*H224</f>
        <v>0</v>
      </c>
      <c r="AR224" s="147" t="s">
        <v>194</v>
      </c>
      <c r="AT224" s="147" t="s">
        <v>413</v>
      </c>
      <c r="AU224" s="147" t="s">
        <v>87</v>
      </c>
      <c r="AY224" s="17" t="s">
        <v>143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85</v>
      </c>
      <c r="BK224" s="148">
        <f>ROUND(I224*H224,2)</f>
        <v>0</v>
      </c>
      <c r="BL224" s="17" t="s">
        <v>142</v>
      </c>
      <c r="BM224" s="147" t="s">
        <v>1466</v>
      </c>
    </row>
    <row r="225" spans="2:65" s="12" customFormat="1" ht="11.25">
      <c r="B225" s="149"/>
      <c r="D225" s="150" t="s">
        <v>156</v>
      </c>
      <c r="E225" s="151" t="s">
        <v>1</v>
      </c>
      <c r="F225" s="152" t="s">
        <v>1467</v>
      </c>
      <c r="H225" s="151" t="s">
        <v>1</v>
      </c>
      <c r="I225" s="153"/>
      <c r="L225" s="149"/>
      <c r="M225" s="154"/>
      <c r="T225" s="155"/>
      <c r="AT225" s="151" t="s">
        <v>156</v>
      </c>
      <c r="AU225" s="151" t="s">
        <v>87</v>
      </c>
      <c r="AV225" s="12" t="s">
        <v>85</v>
      </c>
      <c r="AW225" s="12" t="s">
        <v>33</v>
      </c>
      <c r="AX225" s="12" t="s">
        <v>77</v>
      </c>
      <c r="AY225" s="151" t="s">
        <v>143</v>
      </c>
    </row>
    <row r="226" spans="2:65" s="13" customFormat="1" ht="11.25">
      <c r="B226" s="156"/>
      <c r="D226" s="150" t="s">
        <v>156</v>
      </c>
      <c r="E226" s="157" t="s">
        <v>1</v>
      </c>
      <c r="F226" s="158" t="s">
        <v>1468</v>
      </c>
      <c r="H226" s="159">
        <v>8</v>
      </c>
      <c r="I226" s="160"/>
      <c r="L226" s="156"/>
      <c r="M226" s="161"/>
      <c r="T226" s="162"/>
      <c r="AT226" s="157" t="s">
        <v>156</v>
      </c>
      <c r="AU226" s="157" t="s">
        <v>87</v>
      </c>
      <c r="AV226" s="13" t="s">
        <v>87</v>
      </c>
      <c r="AW226" s="13" t="s">
        <v>33</v>
      </c>
      <c r="AX226" s="13" t="s">
        <v>85</v>
      </c>
      <c r="AY226" s="157" t="s">
        <v>143</v>
      </c>
    </row>
    <row r="227" spans="2:65" s="1" customFormat="1" ht="16.5" customHeight="1">
      <c r="B227" s="32"/>
      <c r="C227" s="173" t="s">
        <v>444</v>
      </c>
      <c r="D227" s="173" t="s">
        <v>413</v>
      </c>
      <c r="E227" s="174" t="s">
        <v>1469</v>
      </c>
      <c r="F227" s="175" t="s">
        <v>1470</v>
      </c>
      <c r="G227" s="176" t="s">
        <v>540</v>
      </c>
      <c r="H227" s="177">
        <v>4</v>
      </c>
      <c r="I227" s="178"/>
      <c r="J227" s="179">
        <f>ROUND(I227*H227,2)</f>
        <v>0</v>
      </c>
      <c r="K227" s="175" t="s">
        <v>153</v>
      </c>
      <c r="L227" s="180"/>
      <c r="M227" s="181" t="s">
        <v>1</v>
      </c>
      <c r="N227" s="182" t="s">
        <v>42</v>
      </c>
      <c r="P227" s="145">
        <f>O227*H227</f>
        <v>0</v>
      </c>
      <c r="Q227" s="145">
        <v>0.254</v>
      </c>
      <c r="R227" s="145">
        <f>Q227*H227</f>
        <v>1.016</v>
      </c>
      <c r="S227" s="145">
        <v>0</v>
      </c>
      <c r="T227" s="146">
        <f>S227*H227</f>
        <v>0</v>
      </c>
      <c r="AR227" s="147" t="s">
        <v>194</v>
      </c>
      <c r="AT227" s="147" t="s">
        <v>413</v>
      </c>
      <c r="AU227" s="147" t="s">
        <v>87</v>
      </c>
      <c r="AY227" s="17" t="s">
        <v>143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7" t="s">
        <v>85</v>
      </c>
      <c r="BK227" s="148">
        <f>ROUND(I227*H227,2)</f>
        <v>0</v>
      </c>
      <c r="BL227" s="17" t="s">
        <v>142</v>
      </c>
      <c r="BM227" s="147" t="s">
        <v>1471</v>
      </c>
    </row>
    <row r="228" spans="2:65" s="13" customFormat="1" ht="11.25">
      <c r="B228" s="156"/>
      <c r="D228" s="150" t="s">
        <v>156</v>
      </c>
      <c r="E228" s="157" t="s">
        <v>1</v>
      </c>
      <c r="F228" s="158" t="s">
        <v>1472</v>
      </c>
      <c r="H228" s="159">
        <v>4</v>
      </c>
      <c r="I228" s="160"/>
      <c r="L228" s="156"/>
      <c r="M228" s="161"/>
      <c r="T228" s="162"/>
      <c r="AT228" s="157" t="s">
        <v>156</v>
      </c>
      <c r="AU228" s="157" t="s">
        <v>87</v>
      </c>
      <c r="AV228" s="13" t="s">
        <v>87</v>
      </c>
      <c r="AW228" s="13" t="s">
        <v>33</v>
      </c>
      <c r="AX228" s="13" t="s">
        <v>85</v>
      </c>
      <c r="AY228" s="157" t="s">
        <v>143</v>
      </c>
    </row>
    <row r="229" spans="2:65" s="1" customFormat="1" ht="16.5" customHeight="1">
      <c r="B229" s="32"/>
      <c r="C229" s="173" t="s">
        <v>454</v>
      </c>
      <c r="D229" s="173" t="s">
        <v>413</v>
      </c>
      <c r="E229" s="174" t="s">
        <v>1473</v>
      </c>
      <c r="F229" s="175" t="s">
        <v>1474</v>
      </c>
      <c r="G229" s="176" t="s">
        <v>540</v>
      </c>
      <c r="H229" s="177">
        <v>5</v>
      </c>
      <c r="I229" s="178"/>
      <c r="J229" s="179">
        <f>ROUND(I229*H229,2)</f>
        <v>0</v>
      </c>
      <c r="K229" s="175" t="s">
        <v>153</v>
      </c>
      <c r="L229" s="180"/>
      <c r="M229" s="181" t="s">
        <v>1</v>
      </c>
      <c r="N229" s="182" t="s">
        <v>42</v>
      </c>
      <c r="P229" s="145">
        <f>O229*H229</f>
        <v>0</v>
      </c>
      <c r="Q229" s="145">
        <v>0.50600000000000001</v>
      </c>
      <c r="R229" s="145">
        <f>Q229*H229</f>
        <v>2.5300000000000002</v>
      </c>
      <c r="S229" s="145">
        <v>0</v>
      </c>
      <c r="T229" s="146">
        <f>S229*H229</f>
        <v>0</v>
      </c>
      <c r="AR229" s="147" t="s">
        <v>194</v>
      </c>
      <c r="AT229" s="147" t="s">
        <v>413</v>
      </c>
      <c r="AU229" s="147" t="s">
        <v>87</v>
      </c>
      <c r="AY229" s="17" t="s">
        <v>143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17" t="s">
        <v>85</v>
      </c>
      <c r="BK229" s="148">
        <f>ROUND(I229*H229,2)</f>
        <v>0</v>
      </c>
      <c r="BL229" s="17" t="s">
        <v>142</v>
      </c>
      <c r="BM229" s="147" t="s">
        <v>1475</v>
      </c>
    </row>
    <row r="230" spans="2:65" s="13" customFormat="1" ht="11.25">
      <c r="B230" s="156"/>
      <c r="D230" s="150" t="s">
        <v>156</v>
      </c>
      <c r="E230" s="157" t="s">
        <v>1</v>
      </c>
      <c r="F230" s="158" t="s">
        <v>1476</v>
      </c>
      <c r="H230" s="159">
        <v>5</v>
      </c>
      <c r="I230" s="160"/>
      <c r="L230" s="156"/>
      <c r="M230" s="161"/>
      <c r="T230" s="162"/>
      <c r="AT230" s="157" t="s">
        <v>156</v>
      </c>
      <c r="AU230" s="157" t="s">
        <v>87</v>
      </c>
      <c r="AV230" s="13" t="s">
        <v>87</v>
      </c>
      <c r="AW230" s="13" t="s">
        <v>33</v>
      </c>
      <c r="AX230" s="13" t="s">
        <v>85</v>
      </c>
      <c r="AY230" s="157" t="s">
        <v>143</v>
      </c>
    </row>
    <row r="231" spans="2:65" s="1" customFormat="1" ht="16.5" customHeight="1">
      <c r="B231" s="32"/>
      <c r="C231" s="173" t="s">
        <v>459</v>
      </c>
      <c r="D231" s="173" t="s">
        <v>413</v>
      </c>
      <c r="E231" s="174" t="s">
        <v>1477</v>
      </c>
      <c r="F231" s="175" t="s">
        <v>1478</v>
      </c>
      <c r="G231" s="176" t="s">
        <v>540</v>
      </c>
      <c r="H231" s="177">
        <v>3</v>
      </c>
      <c r="I231" s="178"/>
      <c r="J231" s="179">
        <f>ROUND(I231*H231,2)</f>
        <v>0</v>
      </c>
      <c r="K231" s="175" t="s">
        <v>153</v>
      </c>
      <c r="L231" s="180"/>
      <c r="M231" s="181" t="s">
        <v>1</v>
      </c>
      <c r="N231" s="182" t="s">
        <v>42</v>
      </c>
      <c r="P231" s="145">
        <f>O231*H231</f>
        <v>0</v>
      </c>
      <c r="Q231" s="145">
        <v>1.0129999999999999</v>
      </c>
      <c r="R231" s="145">
        <f>Q231*H231</f>
        <v>3.0389999999999997</v>
      </c>
      <c r="S231" s="145">
        <v>0</v>
      </c>
      <c r="T231" s="146">
        <f>S231*H231</f>
        <v>0</v>
      </c>
      <c r="AR231" s="147" t="s">
        <v>194</v>
      </c>
      <c r="AT231" s="147" t="s">
        <v>413</v>
      </c>
      <c r="AU231" s="147" t="s">
        <v>87</v>
      </c>
      <c r="AY231" s="17" t="s">
        <v>143</v>
      </c>
      <c r="BE231" s="148">
        <f>IF(N231="základní",J231,0)</f>
        <v>0</v>
      </c>
      <c r="BF231" s="148">
        <f>IF(N231="snížená",J231,0)</f>
        <v>0</v>
      </c>
      <c r="BG231" s="148">
        <f>IF(N231="zákl. přenesená",J231,0)</f>
        <v>0</v>
      </c>
      <c r="BH231" s="148">
        <f>IF(N231="sníž. přenesená",J231,0)</f>
        <v>0</v>
      </c>
      <c r="BI231" s="148">
        <f>IF(N231="nulová",J231,0)</f>
        <v>0</v>
      </c>
      <c r="BJ231" s="17" t="s">
        <v>85</v>
      </c>
      <c r="BK231" s="148">
        <f>ROUND(I231*H231,2)</f>
        <v>0</v>
      </c>
      <c r="BL231" s="17" t="s">
        <v>142</v>
      </c>
      <c r="BM231" s="147" t="s">
        <v>1479</v>
      </c>
    </row>
    <row r="232" spans="2:65" s="13" customFormat="1" ht="11.25">
      <c r="B232" s="156"/>
      <c r="D232" s="150" t="s">
        <v>156</v>
      </c>
      <c r="E232" s="157" t="s">
        <v>1</v>
      </c>
      <c r="F232" s="158" t="s">
        <v>1480</v>
      </c>
      <c r="H232" s="159">
        <v>3</v>
      </c>
      <c r="I232" s="160"/>
      <c r="L232" s="156"/>
      <c r="M232" s="161"/>
      <c r="T232" s="162"/>
      <c r="AT232" s="157" t="s">
        <v>156</v>
      </c>
      <c r="AU232" s="157" t="s">
        <v>87</v>
      </c>
      <c r="AV232" s="13" t="s">
        <v>87</v>
      </c>
      <c r="AW232" s="13" t="s">
        <v>33</v>
      </c>
      <c r="AX232" s="13" t="s">
        <v>85</v>
      </c>
      <c r="AY232" s="157" t="s">
        <v>143</v>
      </c>
    </row>
    <row r="233" spans="2:65" s="12" customFormat="1" ht="11.25">
      <c r="B233" s="149"/>
      <c r="D233" s="150" t="s">
        <v>156</v>
      </c>
      <c r="E233" s="151" t="s">
        <v>1</v>
      </c>
      <c r="F233" s="152" t="s">
        <v>1481</v>
      </c>
      <c r="H233" s="151" t="s">
        <v>1</v>
      </c>
      <c r="I233" s="153"/>
      <c r="L233" s="149"/>
      <c r="M233" s="154"/>
      <c r="T233" s="155"/>
      <c r="AT233" s="151" t="s">
        <v>156</v>
      </c>
      <c r="AU233" s="151" t="s">
        <v>87</v>
      </c>
      <c r="AV233" s="12" t="s">
        <v>85</v>
      </c>
      <c r="AW233" s="12" t="s">
        <v>33</v>
      </c>
      <c r="AX233" s="12" t="s">
        <v>77</v>
      </c>
      <c r="AY233" s="151" t="s">
        <v>143</v>
      </c>
    </row>
    <row r="234" spans="2:65" s="1" customFormat="1" ht="16.5" customHeight="1">
      <c r="B234" s="32"/>
      <c r="C234" s="173" t="s">
        <v>465</v>
      </c>
      <c r="D234" s="173" t="s">
        <v>413</v>
      </c>
      <c r="E234" s="174" t="s">
        <v>1482</v>
      </c>
      <c r="F234" s="175" t="s">
        <v>1483</v>
      </c>
      <c r="G234" s="176" t="s">
        <v>540</v>
      </c>
      <c r="H234" s="177">
        <v>9</v>
      </c>
      <c r="I234" s="178"/>
      <c r="J234" s="179">
        <f>ROUND(I234*H234,2)</f>
        <v>0</v>
      </c>
      <c r="K234" s="175" t="s">
        <v>153</v>
      </c>
      <c r="L234" s="180"/>
      <c r="M234" s="181" t="s">
        <v>1</v>
      </c>
      <c r="N234" s="182" t="s">
        <v>42</v>
      </c>
      <c r="P234" s="145">
        <f>O234*H234</f>
        <v>0</v>
      </c>
      <c r="Q234" s="145">
        <v>0.56999999999999995</v>
      </c>
      <c r="R234" s="145">
        <f>Q234*H234</f>
        <v>5.13</v>
      </c>
      <c r="S234" s="145">
        <v>0</v>
      </c>
      <c r="T234" s="146">
        <f>S234*H234</f>
        <v>0</v>
      </c>
      <c r="AR234" s="147" t="s">
        <v>194</v>
      </c>
      <c r="AT234" s="147" t="s">
        <v>413</v>
      </c>
      <c r="AU234" s="147" t="s">
        <v>87</v>
      </c>
      <c r="AY234" s="17" t="s">
        <v>143</v>
      </c>
      <c r="BE234" s="148">
        <f>IF(N234="základní",J234,0)</f>
        <v>0</v>
      </c>
      <c r="BF234" s="148">
        <f>IF(N234="snížená",J234,0)</f>
        <v>0</v>
      </c>
      <c r="BG234" s="148">
        <f>IF(N234="zákl. přenesená",J234,0)</f>
        <v>0</v>
      </c>
      <c r="BH234" s="148">
        <f>IF(N234="sníž. přenesená",J234,0)</f>
        <v>0</v>
      </c>
      <c r="BI234" s="148">
        <f>IF(N234="nulová",J234,0)</f>
        <v>0</v>
      </c>
      <c r="BJ234" s="17" t="s">
        <v>85</v>
      </c>
      <c r="BK234" s="148">
        <f>ROUND(I234*H234,2)</f>
        <v>0</v>
      </c>
      <c r="BL234" s="17" t="s">
        <v>142</v>
      </c>
      <c r="BM234" s="147" t="s">
        <v>1484</v>
      </c>
    </row>
    <row r="235" spans="2:65" s="13" customFormat="1" ht="11.25">
      <c r="B235" s="156"/>
      <c r="D235" s="150" t="s">
        <v>156</v>
      </c>
      <c r="E235" s="157" t="s">
        <v>1</v>
      </c>
      <c r="F235" s="158" t="s">
        <v>1485</v>
      </c>
      <c r="H235" s="159">
        <v>9</v>
      </c>
      <c r="I235" s="160"/>
      <c r="L235" s="156"/>
      <c r="M235" s="161"/>
      <c r="T235" s="162"/>
      <c r="AT235" s="157" t="s">
        <v>156</v>
      </c>
      <c r="AU235" s="157" t="s">
        <v>87</v>
      </c>
      <c r="AV235" s="13" t="s">
        <v>87</v>
      </c>
      <c r="AW235" s="13" t="s">
        <v>33</v>
      </c>
      <c r="AX235" s="13" t="s">
        <v>85</v>
      </c>
      <c r="AY235" s="157" t="s">
        <v>143</v>
      </c>
    </row>
    <row r="236" spans="2:65" s="1" customFormat="1" ht="24.2" customHeight="1">
      <c r="B236" s="32"/>
      <c r="C236" s="136" t="s">
        <v>470</v>
      </c>
      <c r="D236" s="136" t="s">
        <v>149</v>
      </c>
      <c r="E236" s="137" t="s">
        <v>1486</v>
      </c>
      <c r="F236" s="138" t="s">
        <v>1487</v>
      </c>
      <c r="G236" s="139" t="s">
        <v>540</v>
      </c>
      <c r="H236" s="140">
        <v>9</v>
      </c>
      <c r="I236" s="141"/>
      <c r="J236" s="142">
        <f>ROUND(I236*H236,2)</f>
        <v>0</v>
      </c>
      <c r="K236" s="138" t="s">
        <v>153</v>
      </c>
      <c r="L236" s="32"/>
      <c r="M236" s="143" t="s">
        <v>1</v>
      </c>
      <c r="N236" s="144" t="s">
        <v>42</v>
      </c>
      <c r="P236" s="145">
        <f>O236*H236</f>
        <v>0</v>
      </c>
      <c r="Q236" s="145">
        <v>0.09</v>
      </c>
      <c r="R236" s="145">
        <f>Q236*H236</f>
        <v>0.80999999999999994</v>
      </c>
      <c r="S236" s="145">
        <v>0</v>
      </c>
      <c r="T236" s="146">
        <f>S236*H236</f>
        <v>0</v>
      </c>
      <c r="AR236" s="147" t="s">
        <v>142</v>
      </c>
      <c r="AT236" s="147" t="s">
        <v>149</v>
      </c>
      <c r="AU236" s="147" t="s">
        <v>87</v>
      </c>
      <c r="AY236" s="17" t="s">
        <v>143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7" t="s">
        <v>85</v>
      </c>
      <c r="BK236" s="148">
        <f>ROUND(I236*H236,2)</f>
        <v>0</v>
      </c>
      <c r="BL236" s="17" t="s">
        <v>142</v>
      </c>
      <c r="BM236" s="147" t="s">
        <v>1488</v>
      </c>
    </row>
    <row r="237" spans="2:65" s="13" customFormat="1" ht="11.25">
      <c r="B237" s="156"/>
      <c r="D237" s="150" t="s">
        <v>156</v>
      </c>
      <c r="E237" s="157" t="s">
        <v>1</v>
      </c>
      <c r="F237" s="158" t="s">
        <v>1489</v>
      </c>
      <c r="H237" s="159">
        <v>9</v>
      </c>
      <c r="I237" s="160"/>
      <c r="L237" s="156"/>
      <c r="M237" s="161"/>
      <c r="T237" s="162"/>
      <c r="AT237" s="157" t="s">
        <v>156</v>
      </c>
      <c r="AU237" s="157" t="s">
        <v>87</v>
      </c>
      <c r="AV237" s="13" t="s">
        <v>87</v>
      </c>
      <c r="AW237" s="13" t="s">
        <v>33</v>
      </c>
      <c r="AX237" s="13" t="s">
        <v>85</v>
      </c>
      <c r="AY237" s="157" t="s">
        <v>143</v>
      </c>
    </row>
    <row r="238" spans="2:65" s="12" customFormat="1" ht="11.25">
      <c r="B238" s="149"/>
      <c r="D238" s="150" t="s">
        <v>156</v>
      </c>
      <c r="E238" s="151" t="s">
        <v>1</v>
      </c>
      <c r="F238" s="152" t="s">
        <v>1490</v>
      </c>
      <c r="H238" s="151" t="s">
        <v>1</v>
      </c>
      <c r="I238" s="153"/>
      <c r="L238" s="149"/>
      <c r="M238" s="154"/>
      <c r="T238" s="155"/>
      <c r="AT238" s="151" t="s">
        <v>156</v>
      </c>
      <c r="AU238" s="151" t="s">
        <v>87</v>
      </c>
      <c r="AV238" s="12" t="s">
        <v>85</v>
      </c>
      <c r="AW238" s="12" t="s">
        <v>33</v>
      </c>
      <c r="AX238" s="12" t="s">
        <v>77</v>
      </c>
      <c r="AY238" s="151" t="s">
        <v>143</v>
      </c>
    </row>
    <row r="239" spans="2:65" s="1" customFormat="1" ht="21.75" customHeight="1">
      <c r="B239" s="32"/>
      <c r="C239" s="173" t="s">
        <v>475</v>
      </c>
      <c r="D239" s="173" t="s">
        <v>413</v>
      </c>
      <c r="E239" s="174" t="s">
        <v>1491</v>
      </c>
      <c r="F239" s="175" t="s">
        <v>1492</v>
      </c>
      <c r="G239" s="176" t="s">
        <v>540</v>
      </c>
      <c r="H239" s="177">
        <v>9</v>
      </c>
      <c r="I239" s="178"/>
      <c r="J239" s="179">
        <f>ROUND(I239*H239,2)</f>
        <v>0</v>
      </c>
      <c r="K239" s="175" t="s">
        <v>153</v>
      </c>
      <c r="L239" s="180"/>
      <c r="M239" s="181" t="s">
        <v>1</v>
      </c>
      <c r="N239" s="182" t="s">
        <v>42</v>
      </c>
      <c r="P239" s="145">
        <f>O239*H239</f>
        <v>0</v>
      </c>
      <c r="Q239" s="145">
        <v>6.9000000000000006E-2</v>
      </c>
      <c r="R239" s="145">
        <f>Q239*H239</f>
        <v>0.621</v>
      </c>
      <c r="S239" s="145">
        <v>0</v>
      </c>
      <c r="T239" s="146">
        <f>S239*H239</f>
        <v>0</v>
      </c>
      <c r="AR239" s="147" t="s">
        <v>194</v>
      </c>
      <c r="AT239" s="147" t="s">
        <v>413</v>
      </c>
      <c r="AU239" s="147" t="s">
        <v>87</v>
      </c>
      <c r="AY239" s="17" t="s">
        <v>143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7" t="s">
        <v>85</v>
      </c>
      <c r="BK239" s="148">
        <f>ROUND(I239*H239,2)</f>
        <v>0</v>
      </c>
      <c r="BL239" s="17" t="s">
        <v>142</v>
      </c>
      <c r="BM239" s="147" t="s">
        <v>1493</v>
      </c>
    </row>
    <row r="240" spans="2:65" s="13" customFormat="1" ht="11.25">
      <c r="B240" s="156"/>
      <c r="D240" s="150" t="s">
        <v>156</v>
      </c>
      <c r="E240" s="157" t="s">
        <v>1</v>
      </c>
      <c r="F240" s="158" t="s">
        <v>1494</v>
      </c>
      <c r="H240" s="159">
        <v>9</v>
      </c>
      <c r="I240" s="160"/>
      <c r="L240" s="156"/>
      <c r="M240" s="161"/>
      <c r="T240" s="162"/>
      <c r="AT240" s="157" t="s">
        <v>156</v>
      </c>
      <c r="AU240" s="157" t="s">
        <v>87</v>
      </c>
      <c r="AV240" s="13" t="s">
        <v>87</v>
      </c>
      <c r="AW240" s="13" t="s">
        <v>33</v>
      </c>
      <c r="AX240" s="13" t="s">
        <v>85</v>
      </c>
      <c r="AY240" s="157" t="s">
        <v>143</v>
      </c>
    </row>
    <row r="241" spans="2:65" s="12" customFormat="1" ht="11.25">
      <c r="B241" s="149"/>
      <c r="D241" s="150" t="s">
        <v>156</v>
      </c>
      <c r="E241" s="151" t="s">
        <v>1</v>
      </c>
      <c r="F241" s="152" t="s">
        <v>1495</v>
      </c>
      <c r="H241" s="151" t="s">
        <v>1</v>
      </c>
      <c r="I241" s="153"/>
      <c r="L241" s="149"/>
      <c r="M241" s="154"/>
      <c r="T241" s="155"/>
      <c r="AT241" s="151" t="s">
        <v>156</v>
      </c>
      <c r="AU241" s="151" t="s">
        <v>87</v>
      </c>
      <c r="AV241" s="12" t="s">
        <v>85</v>
      </c>
      <c r="AW241" s="12" t="s">
        <v>33</v>
      </c>
      <c r="AX241" s="12" t="s">
        <v>77</v>
      </c>
      <c r="AY241" s="151" t="s">
        <v>143</v>
      </c>
    </row>
    <row r="242" spans="2:65" s="12" customFormat="1" ht="11.25">
      <c r="B242" s="149"/>
      <c r="D242" s="150" t="s">
        <v>156</v>
      </c>
      <c r="E242" s="151" t="s">
        <v>1</v>
      </c>
      <c r="F242" s="152" t="s">
        <v>1496</v>
      </c>
      <c r="H242" s="151" t="s">
        <v>1</v>
      </c>
      <c r="I242" s="153"/>
      <c r="L242" s="149"/>
      <c r="M242" s="154"/>
      <c r="T242" s="155"/>
      <c r="AT242" s="151" t="s">
        <v>156</v>
      </c>
      <c r="AU242" s="151" t="s">
        <v>87</v>
      </c>
      <c r="AV242" s="12" t="s">
        <v>85</v>
      </c>
      <c r="AW242" s="12" t="s">
        <v>33</v>
      </c>
      <c r="AX242" s="12" t="s">
        <v>77</v>
      </c>
      <c r="AY242" s="151" t="s">
        <v>143</v>
      </c>
    </row>
    <row r="243" spans="2:65" s="11" customFormat="1" ht="22.9" customHeight="1">
      <c r="B243" s="124"/>
      <c r="D243" s="125" t="s">
        <v>76</v>
      </c>
      <c r="E243" s="134" t="s">
        <v>1121</v>
      </c>
      <c r="F243" s="134" t="s">
        <v>1122</v>
      </c>
      <c r="I243" s="127"/>
      <c r="J243" s="135">
        <f>BK243</f>
        <v>0</v>
      </c>
      <c r="L243" s="124"/>
      <c r="M243" s="129"/>
      <c r="P243" s="130">
        <f>P244</f>
        <v>0</v>
      </c>
      <c r="R243" s="130">
        <f>R244</f>
        <v>0</v>
      </c>
      <c r="T243" s="131">
        <f>T244</f>
        <v>0</v>
      </c>
      <c r="AR243" s="125" t="s">
        <v>85</v>
      </c>
      <c r="AT243" s="132" t="s">
        <v>76</v>
      </c>
      <c r="AU243" s="132" t="s">
        <v>85</v>
      </c>
      <c r="AY243" s="125" t="s">
        <v>143</v>
      </c>
      <c r="BK243" s="133">
        <f>BK244</f>
        <v>0</v>
      </c>
    </row>
    <row r="244" spans="2:65" s="1" customFormat="1" ht="24.2" customHeight="1">
      <c r="B244" s="32"/>
      <c r="C244" s="136" t="s">
        <v>480</v>
      </c>
      <c r="D244" s="136" t="s">
        <v>149</v>
      </c>
      <c r="E244" s="137" t="s">
        <v>1347</v>
      </c>
      <c r="F244" s="138" t="s">
        <v>1348</v>
      </c>
      <c r="G244" s="139" t="s">
        <v>397</v>
      </c>
      <c r="H244" s="140">
        <v>513.82500000000005</v>
      </c>
      <c r="I244" s="141"/>
      <c r="J244" s="142">
        <f>ROUND(I244*H244,2)</f>
        <v>0</v>
      </c>
      <c r="K244" s="138" t="s">
        <v>153</v>
      </c>
      <c r="L244" s="32"/>
      <c r="M244" s="193" t="s">
        <v>1</v>
      </c>
      <c r="N244" s="194" t="s">
        <v>42</v>
      </c>
      <c r="O244" s="195"/>
      <c r="P244" s="196">
        <f>O244*H244</f>
        <v>0</v>
      </c>
      <c r="Q244" s="196">
        <v>0</v>
      </c>
      <c r="R244" s="196">
        <f>Q244*H244</f>
        <v>0</v>
      </c>
      <c r="S244" s="196">
        <v>0</v>
      </c>
      <c r="T244" s="197">
        <f>S244*H244</f>
        <v>0</v>
      </c>
      <c r="AR244" s="147" t="s">
        <v>142</v>
      </c>
      <c r="AT244" s="147" t="s">
        <v>149</v>
      </c>
      <c r="AU244" s="147" t="s">
        <v>87</v>
      </c>
      <c r="AY244" s="17" t="s">
        <v>143</v>
      </c>
      <c r="BE244" s="148">
        <f>IF(N244="základní",J244,0)</f>
        <v>0</v>
      </c>
      <c r="BF244" s="148">
        <f>IF(N244="snížená",J244,0)</f>
        <v>0</v>
      </c>
      <c r="BG244" s="148">
        <f>IF(N244="zákl. přenesená",J244,0)</f>
        <v>0</v>
      </c>
      <c r="BH244" s="148">
        <f>IF(N244="sníž. přenesená",J244,0)</f>
        <v>0</v>
      </c>
      <c r="BI244" s="148">
        <f>IF(N244="nulová",J244,0)</f>
        <v>0</v>
      </c>
      <c r="BJ244" s="17" t="s">
        <v>85</v>
      </c>
      <c r="BK244" s="148">
        <f>ROUND(I244*H244,2)</f>
        <v>0</v>
      </c>
      <c r="BL244" s="17" t="s">
        <v>142</v>
      </c>
      <c r="BM244" s="147" t="s">
        <v>1349</v>
      </c>
    </row>
    <row r="245" spans="2:65" s="1" customFormat="1" ht="6.95" customHeight="1">
      <c r="B245" s="44"/>
      <c r="C245" s="45"/>
      <c r="D245" s="45"/>
      <c r="E245" s="45"/>
      <c r="F245" s="45"/>
      <c r="G245" s="45"/>
      <c r="H245" s="45"/>
      <c r="I245" s="45"/>
      <c r="J245" s="45"/>
      <c r="K245" s="45"/>
      <c r="L245" s="32"/>
    </row>
  </sheetData>
  <sheetProtection algorithmName="SHA-512" hashValue="Y0lMEfVMXlfEFZxuLhHDkdJbC0gxJFj6lhsJyk4cHCgpCa6OqRtq+/Se5nFv9qXTeesBMg7wbEOkqEQCyRRyMQ==" saltValue="TfSDTjWjH+V+oAbTe5hmpS+IOn8SNCriRxc9PGLR4LGOlHUQvTKvWJuCdHpfBjYFXl2WsFFAoqz23/oE2AUWMA==" spinCount="100000" sheet="1" objects="1" scenarios="1" formatColumns="0" formatRows="0" autoFilter="0"/>
  <autoFilter ref="C121:K244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1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105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ht="12" customHeight="1">
      <c r="B8" s="20"/>
      <c r="D8" s="27" t="s">
        <v>113</v>
      </c>
      <c r="L8" s="20"/>
    </row>
    <row r="9" spans="2:46" s="1" customFormat="1" ht="16.5" customHeight="1">
      <c r="B9" s="32"/>
      <c r="E9" s="240" t="s">
        <v>1497</v>
      </c>
      <c r="F9" s="242"/>
      <c r="G9" s="242"/>
      <c r="H9" s="242"/>
      <c r="L9" s="32"/>
    </row>
    <row r="10" spans="2:46" s="1" customFormat="1" ht="12" customHeight="1">
      <c r="B10" s="32"/>
      <c r="D10" s="27" t="s">
        <v>1498</v>
      </c>
      <c r="L10" s="32"/>
    </row>
    <row r="11" spans="2:46" s="1" customFormat="1" ht="16.5" customHeight="1">
      <c r="B11" s="32"/>
      <c r="E11" s="198" t="s">
        <v>1499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24. 3. 2025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31</v>
      </c>
      <c r="L22" s="32"/>
    </row>
    <row r="23" spans="2:12" s="1" customFormat="1" ht="18" customHeight="1">
      <c r="B23" s="32"/>
      <c r="E23" s="25" t="s">
        <v>32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4"/>
      <c r="E29" s="229" t="s">
        <v>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ROUND((SUM(BE125:BE214)),  2)</f>
        <v>0</v>
      </c>
      <c r="I35" s="96">
        <v>0.21</v>
      </c>
      <c r="J35" s="86">
        <f>ROUND(((SUM(BE125:BE214))*I35),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ROUND((SUM(BF125:BF214)),  2)</f>
        <v>0</v>
      </c>
      <c r="I36" s="96">
        <v>0.15</v>
      </c>
      <c r="J36" s="86">
        <f>ROUND(((SUM(BF125:BF214))*I36),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ROUND((SUM(BG125:BG214)),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ROUND((SUM(BH125:BH214)),  2)</f>
        <v>0</v>
      </c>
      <c r="I38" s="96">
        <v>0.15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ROUND((SUM(BI125:BI214)),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115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12" ht="12" customHeight="1">
      <c r="B86" s="20"/>
      <c r="C86" s="27" t="s">
        <v>113</v>
      </c>
      <c r="L86" s="20"/>
    </row>
    <row r="87" spans="2:12" s="1" customFormat="1" ht="16.5" customHeight="1">
      <c r="B87" s="32"/>
      <c r="E87" s="240" t="s">
        <v>1497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1498</v>
      </c>
      <c r="L88" s="32"/>
    </row>
    <row r="89" spans="2:12" s="1" customFormat="1" ht="16.5" customHeight="1">
      <c r="B89" s="32"/>
      <c r="E89" s="198" t="str">
        <f>E11</f>
        <v>303a - Vodovodní přípojky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Třeboň</v>
      </c>
      <c r="I91" s="27" t="s">
        <v>22</v>
      </c>
      <c r="J91" s="52" t="str">
        <f>IF(J14="","",J14)</f>
        <v>24. 3. 2025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Třeboň</v>
      </c>
      <c r="I93" s="27" t="s">
        <v>30</v>
      </c>
      <c r="J93" s="30" t="str">
        <f>E23</f>
        <v>WAY project s.r.o.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34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116</v>
      </c>
      <c r="D96" s="97"/>
      <c r="E96" s="97"/>
      <c r="F96" s="97"/>
      <c r="G96" s="97"/>
      <c r="H96" s="97"/>
      <c r="I96" s="97"/>
      <c r="J96" s="106" t="s">
        <v>117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118</v>
      </c>
      <c r="J98" s="66">
        <f>J125</f>
        <v>0</v>
      </c>
      <c r="L98" s="32"/>
      <c r="AU98" s="17" t="s">
        <v>119</v>
      </c>
    </row>
    <row r="99" spans="2:47" s="8" customFormat="1" ht="24.95" customHeight="1">
      <c r="B99" s="108"/>
      <c r="D99" s="109" t="s">
        <v>244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>
      <c r="B100" s="112"/>
      <c r="D100" s="113" t="s">
        <v>245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9" customFormat="1" ht="19.899999999999999" customHeight="1">
      <c r="B101" s="112"/>
      <c r="D101" s="113" t="s">
        <v>247</v>
      </c>
      <c r="E101" s="114"/>
      <c r="F101" s="114"/>
      <c r="G101" s="114"/>
      <c r="H101" s="114"/>
      <c r="I101" s="114"/>
      <c r="J101" s="115">
        <f>J167</f>
        <v>0</v>
      </c>
      <c r="L101" s="112"/>
    </row>
    <row r="102" spans="2:47" s="9" customFormat="1" ht="19.899999999999999" customHeight="1">
      <c r="B102" s="112"/>
      <c r="D102" s="113" t="s">
        <v>249</v>
      </c>
      <c r="E102" s="114"/>
      <c r="F102" s="114"/>
      <c r="G102" s="114"/>
      <c r="H102" s="114"/>
      <c r="I102" s="114"/>
      <c r="J102" s="115">
        <f>J175</f>
        <v>0</v>
      </c>
      <c r="L102" s="112"/>
    </row>
    <row r="103" spans="2:47" s="9" customFormat="1" ht="19.899999999999999" customHeight="1">
      <c r="B103" s="112"/>
      <c r="D103" s="113" t="s">
        <v>252</v>
      </c>
      <c r="E103" s="114"/>
      <c r="F103" s="114"/>
      <c r="G103" s="114"/>
      <c r="H103" s="114"/>
      <c r="I103" s="114"/>
      <c r="J103" s="115">
        <f>J213</f>
        <v>0</v>
      </c>
      <c r="L103" s="112"/>
    </row>
    <row r="104" spans="2:47" s="1" customFormat="1" ht="21.75" customHeight="1">
      <c r="B104" s="32"/>
      <c r="L104" s="32"/>
    </row>
    <row r="105" spans="2:47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>
      <c r="B110" s="32"/>
      <c r="C110" s="21" t="s">
        <v>127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0" t="str">
        <f>E7</f>
        <v>Stavební úpravy MK ul. Nádražní v Třeboni</v>
      </c>
      <c r="F113" s="241"/>
      <c r="G113" s="241"/>
      <c r="H113" s="241"/>
      <c r="L113" s="32"/>
    </row>
    <row r="114" spans="2:65" ht="12" customHeight="1">
      <c r="B114" s="20"/>
      <c r="C114" s="27" t="s">
        <v>113</v>
      </c>
      <c r="L114" s="20"/>
    </row>
    <row r="115" spans="2:65" s="1" customFormat="1" ht="16.5" customHeight="1">
      <c r="B115" s="32"/>
      <c r="E115" s="240" t="s">
        <v>1497</v>
      </c>
      <c r="F115" s="242"/>
      <c r="G115" s="242"/>
      <c r="H115" s="242"/>
      <c r="L115" s="32"/>
    </row>
    <row r="116" spans="2:65" s="1" customFormat="1" ht="12" customHeight="1">
      <c r="B116" s="32"/>
      <c r="C116" s="27" t="s">
        <v>1498</v>
      </c>
      <c r="L116" s="32"/>
    </row>
    <row r="117" spans="2:65" s="1" customFormat="1" ht="16.5" customHeight="1">
      <c r="B117" s="32"/>
      <c r="E117" s="198" t="str">
        <f>E11</f>
        <v>303a - Vodovodní přípojky</v>
      </c>
      <c r="F117" s="242"/>
      <c r="G117" s="242"/>
      <c r="H117" s="24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F14</f>
        <v>Třeboň</v>
      </c>
      <c r="I119" s="27" t="s">
        <v>22</v>
      </c>
      <c r="J119" s="52" t="str">
        <f>IF(J14="","",J14)</f>
        <v>24. 3. 2025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E17</f>
        <v>Město Třeboň</v>
      </c>
      <c r="I121" s="27" t="s">
        <v>30</v>
      </c>
      <c r="J121" s="30" t="str">
        <f>E23</f>
        <v>WAY project s.r.o.</v>
      </c>
      <c r="L121" s="32"/>
    </row>
    <row r="122" spans="2:65" s="1" customFormat="1" ht="15.2" customHeight="1">
      <c r="B122" s="32"/>
      <c r="C122" s="27" t="s">
        <v>28</v>
      </c>
      <c r="F122" s="25" t="str">
        <f>IF(E20="","",E20)</f>
        <v>Vyplň údaj</v>
      </c>
      <c r="I122" s="27" t="s">
        <v>34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128</v>
      </c>
      <c r="D124" s="118" t="s">
        <v>62</v>
      </c>
      <c r="E124" s="118" t="s">
        <v>58</v>
      </c>
      <c r="F124" s="118" t="s">
        <v>59</v>
      </c>
      <c r="G124" s="118" t="s">
        <v>129</v>
      </c>
      <c r="H124" s="118" t="s">
        <v>130</v>
      </c>
      <c r="I124" s="118" t="s">
        <v>131</v>
      </c>
      <c r="J124" s="118" t="s">
        <v>117</v>
      </c>
      <c r="K124" s="119" t="s">
        <v>132</v>
      </c>
      <c r="L124" s="116"/>
      <c r="M124" s="59" t="s">
        <v>1</v>
      </c>
      <c r="N124" s="60" t="s">
        <v>41</v>
      </c>
      <c r="O124" s="60" t="s">
        <v>133</v>
      </c>
      <c r="P124" s="60" t="s">
        <v>134</v>
      </c>
      <c r="Q124" s="60" t="s">
        <v>135</v>
      </c>
      <c r="R124" s="60" t="s">
        <v>136</v>
      </c>
      <c r="S124" s="60" t="s">
        <v>137</v>
      </c>
      <c r="T124" s="61" t="s">
        <v>138</v>
      </c>
    </row>
    <row r="125" spans="2:65" s="1" customFormat="1" ht="22.9" customHeight="1">
      <c r="B125" s="32"/>
      <c r="C125" s="64" t="s">
        <v>139</v>
      </c>
      <c r="J125" s="120">
        <f>BK125</f>
        <v>0</v>
      </c>
      <c r="L125" s="32"/>
      <c r="M125" s="62"/>
      <c r="N125" s="53"/>
      <c r="O125" s="53"/>
      <c r="P125" s="121">
        <f>P126</f>
        <v>0</v>
      </c>
      <c r="Q125" s="53"/>
      <c r="R125" s="121">
        <f>R126</f>
        <v>1.2851633099999999</v>
      </c>
      <c r="S125" s="53"/>
      <c r="T125" s="122">
        <f>T126</f>
        <v>1.5400000000000001E-3</v>
      </c>
      <c r="AT125" s="17" t="s">
        <v>76</v>
      </c>
      <c r="AU125" s="17" t="s">
        <v>119</v>
      </c>
      <c r="BK125" s="123">
        <f>BK126</f>
        <v>0</v>
      </c>
    </row>
    <row r="126" spans="2:65" s="11" customFormat="1" ht="25.9" customHeight="1">
      <c r="B126" s="124"/>
      <c r="D126" s="125" t="s">
        <v>76</v>
      </c>
      <c r="E126" s="126" t="s">
        <v>253</v>
      </c>
      <c r="F126" s="126" t="s">
        <v>254</v>
      </c>
      <c r="I126" s="127"/>
      <c r="J126" s="128">
        <f>BK126</f>
        <v>0</v>
      </c>
      <c r="L126" s="124"/>
      <c r="M126" s="129"/>
      <c r="P126" s="130">
        <f>P127+P167+P175+P213</f>
        <v>0</v>
      </c>
      <c r="R126" s="130">
        <f>R127+R167+R175+R213</f>
        <v>1.2851633099999999</v>
      </c>
      <c r="T126" s="131">
        <f>T127+T167+T175+T213</f>
        <v>1.5400000000000001E-3</v>
      </c>
      <c r="AR126" s="125" t="s">
        <v>85</v>
      </c>
      <c r="AT126" s="132" t="s">
        <v>76</v>
      </c>
      <c r="AU126" s="132" t="s">
        <v>77</v>
      </c>
      <c r="AY126" s="125" t="s">
        <v>143</v>
      </c>
      <c r="BK126" s="133">
        <f>BK127+BK167+BK175+BK213</f>
        <v>0</v>
      </c>
    </row>
    <row r="127" spans="2:65" s="11" customFormat="1" ht="22.9" customHeight="1">
      <c r="B127" s="124"/>
      <c r="D127" s="125" t="s">
        <v>76</v>
      </c>
      <c r="E127" s="134" t="s">
        <v>85</v>
      </c>
      <c r="F127" s="134" t="s">
        <v>255</v>
      </c>
      <c r="I127" s="127"/>
      <c r="J127" s="135">
        <f>BK127</f>
        <v>0</v>
      </c>
      <c r="L127" s="124"/>
      <c r="M127" s="129"/>
      <c r="P127" s="130">
        <f>SUM(P128:P166)</f>
        <v>0</v>
      </c>
      <c r="R127" s="130">
        <f>SUM(R128:R166)</f>
        <v>1.1674144</v>
      </c>
      <c r="T127" s="131">
        <f>SUM(T128:T166)</f>
        <v>0</v>
      </c>
      <c r="AR127" s="125" t="s">
        <v>85</v>
      </c>
      <c r="AT127" s="132" t="s">
        <v>76</v>
      </c>
      <c r="AU127" s="132" t="s">
        <v>85</v>
      </c>
      <c r="AY127" s="125" t="s">
        <v>143</v>
      </c>
      <c r="BK127" s="133">
        <f>SUM(BK128:BK166)</f>
        <v>0</v>
      </c>
    </row>
    <row r="128" spans="2:65" s="1" customFormat="1" ht="16.5" customHeight="1">
      <c r="B128" s="32"/>
      <c r="C128" s="136" t="s">
        <v>85</v>
      </c>
      <c r="D128" s="136" t="s">
        <v>149</v>
      </c>
      <c r="E128" s="137" t="s">
        <v>1500</v>
      </c>
      <c r="F128" s="138" t="s">
        <v>1501</v>
      </c>
      <c r="G128" s="139" t="s">
        <v>1139</v>
      </c>
      <c r="H128" s="140">
        <v>8</v>
      </c>
      <c r="I128" s="141"/>
      <c r="J128" s="142">
        <f>ROUND(I128*H128,2)</f>
        <v>0</v>
      </c>
      <c r="K128" s="138" t="s">
        <v>153</v>
      </c>
      <c r="L128" s="32"/>
      <c r="M128" s="143" t="s">
        <v>1</v>
      </c>
      <c r="N128" s="144" t="s">
        <v>42</v>
      </c>
      <c r="P128" s="145">
        <f>O128*H128</f>
        <v>0</v>
      </c>
      <c r="Q128" s="145">
        <v>3.0000000000000001E-5</v>
      </c>
      <c r="R128" s="145">
        <f>Q128*H128</f>
        <v>2.4000000000000001E-4</v>
      </c>
      <c r="S128" s="145">
        <v>0</v>
      </c>
      <c r="T128" s="146">
        <f>S128*H128</f>
        <v>0</v>
      </c>
      <c r="AR128" s="147" t="s">
        <v>142</v>
      </c>
      <c r="AT128" s="147" t="s">
        <v>149</v>
      </c>
      <c r="AU128" s="147" t="s">
        <v>87</v>
      </c>
      <c r="AY128" s="17" t="s">
        <v>143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85</v>
      </c>
      <c r="BK128" s="148">
        <f>ROUND(I128*H128,2)</f>
        <v>0</v>
      </c>
      <c r="BL128" s="17" t="s">
        <v>142</v>
      </c>
      <c r="BM128" s="147" t="s">
        <v>1502</v>
      </c>
    </row>
    <row r="129" spans="2:65" s="12" customFormat="1" ht="11.25">
      <c r="B129" s="149"/>
      <c r="D129" s="150" t="s">
        <v>156</v>
      </c>
      <c r="E129" s="151" t="s">
        <v>1</v>
      </c>
      <c r="F129" s="152" t="s">
        <v>1141</v>
      </c>
      <c r="H129" s="151" t="s">
        <v>1</v>
      </c>
      <c r="I129" s="153"/>
      <c r="L129" s="149"/>
      <c r="M129" s="154"/>
      <c r="T129" s="155"/>
      <c r="AT129" s="151" t="s">
        <v>156</v>
      </c>
      <c r="AU129" s="151" t="s">
        <v>87</v>
      </c>
      <c r="AV129" s="12" t="s">
        <v>85</v>
      </c>
      <c r="AW129" s="12" t="s">
        <v>33</v>
      </c>
      <c r="AX129" s="12" t="s">
        <v>77</v>
      </c>
      <c r="AY129" s="151" t="s">
        <v>143</v>
      </c>
    </row>
    <row r="130" spans="2:65" s="13" customFormat="1" ht="11.25">
      <c r="B130" s="156"/>
      <c r="D130" s="150" t="s">
        <v>156</v>
      </c>
      <c r="E130" s="157" t="s">
        <v>1</v>
      </c>
      <c r="F130" s="158" t="s">
        <v>1503</v>
      </c>
      <c r="H130" s="159">
        <v>8</v>
      </c>
      <c r="I130" s="160"/>
      <c r="L130" s="156"/>
      <c r="M130" s="161"/>
      <c r="T130" s="162"/>
      <c r="AT130" s="157" t="s">
        <v>156</v>
      </c>
      <c r="AU130" s="157" t="s">
        <v>87</v>
      </c>
      <c r="AV130" s="13" t="s">
        <v>87</v>
      </c>
      <c r="AW130" s="13" t="s">
        <v>33</v>
      </c>
      <c r="AX130" s="13" t="s">
        <v>85</v>
      </c>
      <c r="AY130" s="157" t="s">
        <v>143</v>
      </c>
    </row>
    <row r="131" spans="2:65" s="1" customFormat="1" ht="24.2" customHeight="1">
      <c r="B131" s="32"/>
      <c r="C131" s="136" t="s">
        <v>87</v>
      </c>
      <c r="D131" s="136" t="s">
        <v>149</v>
      </c>
      <c r="E131" s="137" t="s">
        <v>1504</v>
      </c>
      <c r="F131" s="138" t="s">
        <v>1505</v>
      </c>
      <c r="G131" s="139" t="s">
        <v>331</v>
      </c>
      <c r="H131" s="140">
        <v>2.46</v>
      </c>
      <c r="I131" s="141"/>
      <c r="J131" s="142">
        <f>ROUND(I131*H131,2)</f>
        <v>0</v>
      </c>
      <c r="K131" s="138" t="s">
        <v>153</v>
      </c>
      <c r="L131" s="32"/>
      <c r="M131" s="143" t="s">
        <v>1</v>
      </c>
      <c r="N131" s="144" t="s">
        <v>42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142</v>
      </c>
      <c r="AT131" s="147" t="s">
        <v>149</v>
      </c>
      <c r="AU131" s="147" t="s">
        <v>87</v>
      </c>
      <c r="AY131" s="17" t="s">
        <v>143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7" t="s">
        <v>85</v>
      </c>
      <c r="BK131" s="148">
        <f>ROUND(I131*H131,2)</f>
        <v>0</v>
      </c>
      <c r="BL131" s="17" t="s">
        <v>142</v>
      </c>
      <c r="BM131" s="147" t="s">
        <v>1506</v>
      </c>
    </row>
    <row r="132" spans="2:65" s="13" customFormat="1" ht="11.25">
      <c r="B132" s="156"/>
      <c r="D132" s="150" t="s">
        <v>156</v>
      </c>
      <c r="E132" s="157" t="s">
        <v>1</v>
      </c>
      <c r="F132" s="158" t="s">
        <v>1507</v>
      </c>
      <c r="H132" s="159">
        <v>2.46</v>
      </c>
      <c r="I132" s="160"/>
      <c r="L132" s="156"/>
      <c r="M132" s="161"/>
      <c r="T132" s="162"/>
      <c r="AT132" s="157" t="s">
        <v>156</v>
      </c>
      <c r="AU132" s="157" t="s">
        <v>87</v>
      </c>
      <c r="AV132" s="13" t="s">
        <v>87</v>
      </c>
      <c r="AW132" s="13" t="s">
        <v>33</v>
      </c>
      <c r="AX132" s="13" t="s">
        <v>85</v>
      </c>
      <c r="AY132" s="157" t="s">
        <v>143</v>
      </c>
    </row>
    <row r="133" spans="2:65" s="12" customFormat="1" ht="11.25">
      <c r="B133" s="149"/>
      <c r="D133" s="150" t="s">
        <v>156</v>
      </c>
      <c r="E133" s="151" t="s">
        <v>1</v>
      </c>
      <c r="F133" s="152" t="s">
        <v>1147</v>
      </c>
      <c r="H133" s="151" t="s">
        <v>1</v>
      </c>
      <c r="I133" s="153"/>
      <c r="L133" s="149"/>
      <c r="M133" s="154"/>
      <c r="T133" s="155"/>
      <c r="AT133" s="151" t="s">
        <v>156</v>
      </c>
      <c r="AU133" s="151" t="s">
        <v>87</v>
      </c>
      <c r="AV133" s="12" t="s">
        <v>85</v>
      </c>
      <c r="AW133" s="12" t="s">
        <v>33</v>
      </c>
      <c r="AX133" s="12" t="s">
        <v>77</v>
      </c>
      <c r="AY133" s="151" t="s">
        <v>143</v>
      </c>
    </row>
    <row r="134" spans="2:65" s="12" customFormat="1" ht="11.25">
      <c r="B134" s="149"/>
      <c r="D134" s="150" t="s">
        <v>156</v>
      </c>
      <c r="E134" s="151" t="s">
        <v>1</v>
      </c>
      <c r="F134" s="152" t="s">
        <v>1508</v>
      </c>
      <c r="H134" s="151" t="s">
        <v>1</v>
      </c>
      <c r="I134" s="153"/>
      <c r="L134" s="149"/>
      <c r="M134" s="154"/>
      <c r="T134" s="155"/>
      <c r="AT134" s="151" t="s">
        <v>156</v>
      </c>
      <c r="AU134" s="151" t="s">
        <v>87</v>
      </c>
      <c r="AV134" s="12" t="s">
        <v>85</v>
      </c>
      <c r="AW134" s="12" t="s">
        <v>33</v>
      </c>
      <c r="AX134" s="12" t="s">
        <v>77</v>
      </c>
      <c r="AY134" s="151" t="s">
        <v>143</v>
      </c>
    </row>
    <row r="135" spans="2:65" s="1" customFormat="1" ht="24.2" customHeight="1">
      <c r="B135" s="32"/>
      <c r="C135" s="136" t="s">
        <v>164</v>
      </c>
      <c r="D135" s="136" t="s">
        <v>149</v>
      </c>
      <c r="E135" s="137" t="s">
        <v>1149</v>
      </c>
      <c r="F135" s="138" t="s">
        <v>1150</v>
      </c>
      <c r="G135" s="139" t="s">
        <v>331</v>
      </c>
      <c r="H135" s="140">
        <v>1.23</v>
      </c>
      <c r="I135" s="141"/>
      <c r="J135" s="142">
        <f>ROUND(I135*H135,2)</f>
        <v>0</v>
      </c>
      <c r="K135" s="138" t="s">
        <v>153</v>
      </c>
      <c r="L135" s="32"/>
      <c r="M135" s="143" t="s">
        <v>1</v>
      </c>
      <c r="N135" s="144" t="s">
        <v>42</v>
      </c>
      <c r="P135" s="145">
        <f>O135*H135</f>
        <v>0</v>
      </c>
      <c r="Q135" s="145">
        <v>0</v>
      </c>
      <c r="R135" s="145">
        <f>Q135*H135</f>
        <v>0</v>
      </c>
      <c r="S135" s="145">
        <v>0</v>
      </c>
      <c r="T135" s="146">
        <f>S135*H135</f>
        <v>0</v>
      </c>
      <c r="AR135" s="147" t="s">
        <v>142</v>
      </c>
      <c r="AT135" s="147" t="s">
        <v>149</v>
      </c>
      <c r="AU135" s="147" t="s">
        <v>87</v>
      </c>
      <c r="AY135" s="17" t="s">
        <v>143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85</v>
      </c>
      <c r="BK135" s="148">
        <f>ROUND(I135*H135,2)</f>
        <v>0</v>
      </c>
      <c r="BL135" s="17" t="s">
        <v>142</v>
      </c>
      <c r="BM135" s="147" t="s">
        <v>1509</v>
      </c>
    </row>
    <row r="136" spans="2:65" s="12" customFormat="1" ht="11.25">
      <c r="B136" s="149"/>
      <c r="D136" s="150" t="s">
        <v>156</v>
      </c>
      <c r="E136" s="151" t="s">
        <v>1</v>
      </c>
      <c r="F136" s="152" t="s">
        <v>1510</v>
      </c>
      <c r="H136" s="151" t="s">
        <v>1</v>
      </c>
      <c r="I136" s="153"/>
      <c r="L136" s="149"/>
      <c r="M136" s="154"/>
      <c r="T136" s="155"/>
      <c r="AT136" s="151" t="s">
        <v>156</v>
      </c>
      <c r="AU136" s="151" t="s">
        <v>87</v>
      </c>
      <c r="AV136" s="12" t="s">
        <v>85</v>
      </c>
      <c r="AW136" s="12" t="s">
        <v>33</v>
      </c>
      <c r="AX136" s="12" t="s">
        <v>77</v>
      </c>
      <c r="AY136" s="151" t="s">
        <v>143</v>
      </c>
    </row>
    <row r="137" spans="2:65" s="13" customFormat="1" ht="11.25">
      <c r="B137" s="156"/>
      <c r="D137" s="150" t="s">
        <v>156</v>
      </c>
      <c r="E137" s="157" t="s">
        <v>1</v>
      </c>
      <c r="F137" s="158" t="s">
        <v>1511</v>
      </c>
      <c r="H137" s="159">
        <v>1.23</v>
      </c>
      <c r="I137" s="160"/>
      <c r="L137" s="156"/>
      <c r="M137" s="161"/>
      <c r="T137" s="162"/>
      <c r="AT137" s="157" t="s">
        <v>156</v>
      </c>
      <c r="AU137" s="157" t="s">
        <v>87</v>
      </c>
      <c r="AV137" s="13" t="s">
        <v>87</v>
      </c>
      <c r="AW137" s="13" t="s">
        <v>33</v>
      </c>
      <c r="AX137" s="13" t="s">
        <v>85</v>
      </c>
      <c r="AY137" s="157" t="s">
        <v>143</v>
      </c>
    </row>
    <row r="138" spans="2:65" s="1" customFormat="1" ht="21.75" customHeight="1">
      <c r="B138" s="32"/>
      <c r="C138" s="136" t="s">
        <v>142</v>
      </c>
      <c r="D138" s="136" t="s">
        <v>149</v>
      </c>
      <c r="E138" s="137" t="s">
        <v>362</v>
      </c>
      <c r="F138" s="138" t="s">
        <v>363</v>
      </c>
      <c r="G138" s="139" t="s">
        <v>258</v>
      </c>
      <c r="H138" s="140">
        <v>6.16</v>
      </c>
      <c r="I138" s="141"/>
      <c r="J138" s="142">
        <f>ROUND(I138*H138,2)</f>
        <v>0</v>
      </c>
      <c r="K138" s="138" t="s">
        <v>153</v>
      </c>
      <c r="L138" s="32"/>
      <c r="M138" s="143" t="s">
        <v>1</v>
      </c>
      <c r="N138" s="144" t="s">
        <v>42</v>
      </c>
      <c r="P138" s="145">
        <f>O138*H138</f>
        <v>0</v>
      </c>
      <c r="Q138" s="145">
        <v>8.4000000000000003E-4</v>
      </c>
      <c r="R138" s="145">
        <f>Q138*H138</f>
        <v>5.1744E-3</v>
      </c>
      <c r="S138" s="145">
        <v>0</v>
      </c>
      <c r="T138" s="146">
        <f>S138*H138</f>
        <v>0</v>
      </c>
      <c r="AR138" s="147" t="s">
        <v>142</v>
      </c>
      <c r="AT138" s="147" t="s">
        <v>149</v>
      </c>
      <c r="AU138" s="147" t="s">
        <v>87</v>
      </c>
      <c r="AY138" s="17" t="s">
        <v>143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7" t="s">
        <v>85</v>
      </c>
      <c r="BK138" s="148">
        <f>ROUND(I138*H138,2)</f>
        <v>0</v>
      </c>
      <c r="BL138" s="17" t="s">
        <v>142</v>
      </c>
      <c r="BM138" s="147" t="s">
        <v>1512</v>
      </c>
    </row>
    <row r="139" spans="2:65" s="12" customFormat="1" ht="11.25">
      <c r="B139" s="149"/>
      <c r="D139" s="150" t="s">
        <v>156</v>
      </c>
      <c r="E139" s="151" t="s">
        <v>1</v>
      </c>
      <c r="F139" s="152" t="s">
        <v>1513</v>
      </c>
      <c r="H139" s="151" t="s">
        <v>1</v>
      </c>
      <c r="I139" s="153"/>
      <c r="L139" s="149"/>
      <c r="M139" s="154"/>
      <c r="T139" s="155"/>
      <c r="AT139" s="151" t="s">
        <v>156</v>
      </c>
      <c r="AU139" s="151" t="s">
        <v>87</v>
      </c>
      <c r="AV139" s="12" t="s">
        <v>85</v>
      </c>
      <c r="AW139" s="12" t="s">
        <v>33</v>
      </c>
      <c r="AX139" s="12" t="s">
        <v>77</v>
      </c>
      <c r="AY139" s="151" t="s">
        <v>143</v>
      </c>
    </row>
    <row r="140" spans="2:65" s="13" customFormat="1" ht="11.25">
      <c r="B140" s="156"/>
      <c r="D140" s="150" t="s">
        <v>156</v>
      </c>
      <c r="E140" s="157" t="s">
        <v>1</v>
      </c>
      <c r="F140" s="158" t="s">
        <v>1514</v>
      </c>
      <c r="H140" s="159">
        <v>6.16</v>
      </c>
      <c r="I140" s="160"/>
      <c r="L140" s="156"/>
      <c r="M140" s="161"/>
      <c r="T140" s="162"/>
      <c r="AT140" s="157" t="s">
        <v>156</v>
      </c>
      <c r="AU140" s="157" t="s">
        <v>87</v>
      </c>
      <c r="AV140" s="13" t="s">
        <v>87</v>
      </c>
      <c r="AW140" s="13" t="s">
        <v>33</v>
      </c>
      <c r="AX140" s="13" t="s">
        <v>85</v>
      </c>
      <c r="AY140" s="157" t="s">
        <v>143</v>
      </c>
    </row>
    <row r="141" spans="2:65" s="1" customFormat="1" ht="24.2" customHeight="1">
      <c r="B141" s="32"/>
      <c r="C141" s="136" t="s">
        <v>146</v>
      </c>
      <c r="D141" s="136" t="s">
        <v>149</v>
      </c>
      <c r="E141" s="137" t="s">
        <v>368</v>
      </c>
      <c r="F141" s="138" t="s">
        <v>369</v>
      </c>
      <c r="G141" s="139" t="s">
        <v>258</v>
      </c>
      <c r="H141" s="140">
        <v>6.16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142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142</v>
      </c>
      <c r="BM141" s="147" t="s">
        <v>1515</v>
      </c>
    </row>
    <row r="142" spans="2:65" s="13" customFormat="1" ht="11.25">
      <c r="B142" s="156"/>
      <c r="D142" s="150" t="s">
        <v>156</v>
      </c>
      <c r="E142" s="157" t="s">
        <v>1</v>
      </c>
      <c r="F142" s="158" t="s">
        <v>1516</v>
      </c>
      <c r="H142" s="159">
        <v>6.16</v>
      </c>
      <c r="I142" s="160"/>
      <c r="L142" s="156"/>
      <c r="M142" s="161"/>
      <c r="T142" s="162"/>
      <c r="AT142" s="157" t="s">
        <v>156</v>
      </c>
      <c r="AU142" s="157" t="s">
        <v>87</v>
      </c>
      <c r="AV142" s="13" t="s">
        <v>87</v>
      </c>
      <c r="AW142" s="13" t="s">
        <v>33</v>
      </c>
      <c r="AX142" s="13" t="s">
        <v>85</v>
      </c>
      <c r="AY142" s="157" t="s">
        <v>143</v>
      </c>
    </row>
    <row r="143" spans="2:65" s="1" customFormat="1" ht="37.9" customHeight="1">
      <c r="B143" s="32"/>
      <c r="C143" s="136" t="s">
        <v>180</v>
      </c>
      <c r="D143" s="136" t="s">
        <v>149</v>
      </c>
      <c r="E143" s="137" t="s">
        <v>379</v>
      </c>
      <c r="F143" s="138" t="s">
        <v>380</v>
      </c>
      <c r="G143" s="139" t="s">
        <v>331</v>
      </c>
      <c r="H143" s="140">
        <v>1.0209999999999999</v>
      </c>
      <c r="I143" s="141"/>
      <c r="J143" s="142">
        <f>ROUND(I143*H143,2)</f>
        <v>0</v>
      </c>
      <c r="K143" s="138" t="s">
        <v>153</v>
      </c>
      <c r="L143" s="32"/>
      <c r="M143" s="143" t="s">
        <v>1</v>
      </c>
      <c r="N143" s="144" t="s">
        <v>42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142</v>
      </c>
      <c r="AT143" s="147" t="s">
        <v>149</v>
      </c>
      <c r="AU143" s="147" t="s">
        <v>87</v>
      </c>
      <c r="AY143" s="17" t="s">
        <v>143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7" t="s">
        <v>85</v>
      </c>
      <c r="BK143" s="148">
        <f>ROUND(I143*H143,2)</f>
        <v>0</v>
      </c>
      <c r="BL143" s="17" t="s">
        <v>142</v>
      </c>
      <c r="BM143" s="147" t="s">
        <v>1517</v>
      </c>
    </row>
    <row r="144" spans="2:65" s="12" customFormat="1" ht="11.25">
      <c r="B144" s="149"/>
      <c r="D144" s="150" t="s">
        <v>156</v>
      </c>
      <c r="E144" s="151" t="s">
        <v>1</v>
      </c>
      <c r="F144" s="152" t="s">
        <v>383</v>
      </c>
      <c r="H144" s="151" t="s">
        <v>1</v>
      </c>
      <c r="I144" s="153"/>
      <c r="L144" s="149"/>
      <c r="M144" s="154"/>
      <c r="T144" s="155"/>
      <c r="AT144" s="151" t="s">
        <v>156</v>
      </c>
      <c r="AU144" s="151" t="s">
        <v>87</v>
      </c>
      <c r="AV144" s="12" t="s">
        <v>85</v>
      </c>
      <c r="AW144" s="12" t="s">
        <v>33</v>
      </c>
      <c r="AX144" s="12" t="s">
        <v>77</v>
      </c>
      <c r="AY144" s="151" t="s">
        <v>143</v>
      </c>
    </row>
    <row r="145" spans="2:65" s="13" customFormat="1" ht="11.25">
      <c r="B145" s="156"/>
      <c r="D145" s="150" t="s">
        <v>156</v>
      </c>
      <c r="E145" s="157" t="s">
        <v>1</v>
      </c>
      <c r="F145" s="158" t="s">
        <v>1518</v>
      </c>
      <c r="H145" s="159">
        <v>2.46</v>
      </c>
      <c r="I145" s="160"/>
      <c r="L145" s="156"/>
      <c r="M145" s="161"/>
      <c r="T145" s="162"/>
      <c r="AT145" s="157" t="s">
        <v>156</v>
      </c>
      <c r="AU145" s="157" t="s">
        <v>87</v>
      </c>
      <c r="AV145" s="13" t="s">
        <v>87</v>
      </c>
      <c r="AW145" s="13" t="s">
        <v>33</v>
      </c>
      <c r="AX145" s="13" t="s">
        <v>77</v>
      </c>
      <c r="AY145" s="157" t="s">
        <v>143</v>
      </c>
    </row>
    <row r="146" spans="2:65" s="13" customFormat="1" ht="11.25">
      <c r="B146" s="156"/>
      <c r="D146" s="150" t="s">
        <v>156</v>
      </c>
      <c r="E146" s="157" t="s">
        <v>1</v>
      </c>
      <c r="F146" s="158" t="s">
        <v>1519</v>
      </c>
      <c r="H146" s="159">
        <v>-1.4390000000000001</v>
      </c>
      <c r="I146" s="160"/>
      <c r="L146" s="156"/>
      <c r="M146" s="161"/>
      <c r="T146" s="162"/>
      <c r="AT146" s="157" t="s">
        <v>156</v>
      </c>
      <c r="AU146" s="157" t="s">
        <v>87</v>
      </c>
      <c r="AV146" s="13" t="s">
        <v>87</v>
      </c>
      <c r="AW146" s="13" t="s">
        <v>33</v>
      </c>
      <c r="AX146" s="13" t="s">
        <v>77</v>
      </c>
      <c r="AY146" s="157" t="s">
        <v>143</v>
      </c>
    </row>
    <row r="147" spans="2:65" s="14" customFormat="1" ht="11.25">
      <c r="B147" s="166"/>
      <c r="D147" s="150" t="s">
        <v>156</v>
      </c>
      <c r="E147" s="167" t="s">
        <v>1</v>
      </c>
      <c r="F147" s="168" t="s">
        <v>293</v>
      </c>
      <c r="H147" s="169">
        <v>1.0209999999999999</v>
      </c>
      <c r="I147" s="170"/>
      <c r="L147" s="166"/>
      <c r="M147" s="171"/>
      <c r="T147" s="172"/>
      <c r="AT147" s="167" t="s">
        <v>156</v>
      </c>
      <c r="AU147" s="167" t="s">
        <v>87</v>
      </c>
      <c r="AV147" s="14" t="s">
        <v>142</v>
      </c>
      <c r="AW147" s="14" t="s">
        <v>33</v>
      </c>
      <c r="AX147" s="14" t="s">
        <v>85</v>
      </c>
      <c r="AY147" s="167" t="s">
        <v>143</v>
      </c>
    </row>
    <row r="148" spans="2:65" s="1" customFormat="1" ht="37.9" customHeight="1">
      <c r="B148" s="32"/>
      <c r="C148" s="136" t="s">
        <v>187</v>
      </c>
      <c r="D148" s="136" t="s">
        <v>149</v>
      </c>
      <c r="E148" s="137" t="s">
        <v>390</v>
      </c>
      <c r="F148" s="138" t="s">
        <v>391</v>
      </c>
      <c r="G148" s="139" t="s">
        <v>331</v>
      </c>
      <c r="H148" s="140">
        <v>9.1890000000000001</v>
      </c>
      <c r="I148" s="141"/>
      <c r="J148" s="142">
        <f>ROUND(I148*H148,2)</f>
        <v>0</v>
      </c>
      <c r="K148" s="138" t="s">
        <v>153</v>
      </c>
      <c r="L148" s="32"/>
      <c r="M148" s="143" t="s">
        <v>1</v>
      </c>
      <c r="N148" s="144" t="s">
        <v>42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142</v>
      </c>
      <c r="AT148" s="147" t="s">
        <v>149</v>
      </c>
      <c r="AU148" s="147" t="s">
        <v>87</v>
      </c>
      <c r="AY148" s="17" t="s">
        <v>143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85</v>
      </c>
      <c r="BK148" s="148">
        <f>ROUND(I148*H148,2)</f>
        <v>0</v>
      </c>
      <c r="BL148" s="17" t="s">
        <v>142</v>
      </c>
      <c r="BM148" s="147" t="s">
        <v>1520</v>
      </c>
    </row>
    <row r="149" spans="2:65" s="12" customFormat="1" ht="11.25">
      <c r="B149" s="149"/>
      <c r="D149" s="150" t="s">
        <v>156</v>
      </c>
      <c r="E149" s="151" t="s">
        <v>1</v>
      </c>
      <c r="F149" s="152" t="s">
        <v>383</v>
      </c>
      <c r="H149" s="151" t="s">
        <v>1</v>
      </c>
      <c r="I149" s="153"/>
      <c r="L149" s="149"/>
      <c r="M149" s="154"/>
      <c r="T149" s="155"/>
      <c r="AT149" s="151" t="s">
        <v>156</v>
      </c>
      <c r="AU149" s="151" t="s">
        <v>87</v>
      </c>
      <c r="AV149" s="12" t="s">
        <v>85</v>
      </c>
      <c r="AW149" s="12" t="s">
        <v>33</v>
      </c>
      <c r="AX149" s="12" t="s">
        <v>77</v>
      </c>
      <c r="AY149" s="151" t="s">
        <v>143</v>
      </c>
    </row>
    <row r="150" spans="2:65" s="13" customFormat="1" ht="11.25">
      <c r="B150" s="156"/>
      <c r="D150" s="150" t="s">
        <v>156</v>
      </c>
      <c r="E150" s="157" t="s">
        <v>1</v>
      </c>
      <c r="F150" s="158" t="s">
        <v>1521</v>
      </c>
      <c r="H150" s="159">
        <v>9.1890000000000001</v>
      </c>
      <c r="I150" s="160"/>
      <c r="L150" s="156"/>
      <c r="M150" s="161"/>
      <c r="T150" s="162"/>
      <c r="AT150" s="157" t="s">
        <v>156</v>
      </c>
      <c r="AU150" s="157" t="s">
        <v>87</v>
      </c>
      <c r="AV150" s="13" t="s">
        <v>87</v>
      </c>
      <c r="AW150" s="13" t="s">
        <v>33</v>
      </c>
      <c r="AX150" s="13" t="s">
        <v>85</v>
      </c>
      <c r="AY150" s="157" t="s">
        <v>143</v>
      </c>
    </row>
    <row r="151" spans="2:65" s="1" customFormat="1" ht="24.2" customHeight="1">
      <c r="B151" s="32"/>
      <c r="C151" s="136" t="s">
        <v>194</v>
      </c>
      <c r="D151" s="136" t="s">
        <v>149</v>
      </c>
      <c r="E151" s="137" t="s">
        <v>395</v>
      </c>
      <c r="F151" s="138" t="s">
        <v>396</v>
      </c>
      <c r="G151" s="139" t="s">
        <v>397</v>
      </c>
      <c r="H151" s="140">
        <v>1.8380000000000001</v>
      </c>
      <c r="I151" s="141"/>
      <c r="J151" s="142">
        <f>ROUND(I151*H151,2)</f>
        <v>0</v>
      </c>
      <c r="K151" s="138" t="s">
        <v>153</v>
      </c>
      <c r="L151" s="32"/>
      <c r="M151" s="143" t="s">
        <v>1</v>
      </c>
      <c r="N151" s="144" t="s">
        <v>42</v>
      </c>
      <c r="P151" s="145">
        <f>O151*H151</f>
        <v>0</v>
      </c>
      <c r="Q151" s="145">
        <v>0</v>
      </c>
      <c r="R151" s="145">
        <f>Q151*H151</f>
        <v>0</v>
      </c>
      <c r="S151" s="145">
        <v>0</v>
      </c>
      <c r="T151" s="146">
        <f>S151*H151</f>
        <v>0</v>
      </c>
      <c r="AR151" s="147" t="s">
        <v>142</v>
      </c>
      <c r="AT151" s="147" t="s">
        <v>149</v>
      </c>
      <c r="AU151" s="147" t="s">
        <v>87</v>
      </c>
      <c r="AY151" s="17" t="s">
        <v>143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7" t="s">
        <v>85</v>
      </c>
      <c r="BK151" s="148">
        <f>ROUND(I151*H151,2)</f>
        <v>0</v>
      </c>
      <c r="BL151" s="17" t="s">
        <v>142</v>
      </c>
      <c r="BM151" s="147" t="s">
        <v>1522</v>
      </c>
    </row>
    <row r="152" spans="2:65" s="13" customFormat="1" ht="11.25">
      <c r="B152" s="156"/>
      <c r="D152" s="150" t="s">
        <v>156</v>
      </c>
      <c r="E152" s="157" t="s">
        <v>1</v>
      </c>
      <c r="F152" s="158" t="s">
        <v>1523</v>
      </c>
      <c r="H152" s="159">
        <v>1.8380000000000001</v>
      </c>
      <c r="I152" s="160"/>
      <c r="L152" s="156"/>
      <c r="M152" s="161"/>
      <c r="T152" s="162"/>
      <c r="AT152" s="157" t="s">
        <v>156</v>
      </c>
      <c r="AU152" s="157" t="s">
        <v>87</v>
      </c>
      <c r="AV152" s="13" t="s">
        <v>87</v>
      </c>
      <c r="AW152" s="13" t="s">
        <v>33</v>
      </c>
      <c r="AX152" s="13" t="s">
        <v>85</v>
      </c>
      <c r="AY152" s="157" t="s">
        <v>143</v>
      </c>
    </row>
    <row r="153" spans="2:65" s="1" customFormat="1" ht="24.2" customHeight="1">
      <c r="B153" s="32"/>
      <c r="C153" s="136" t="s">
        <v>199</v>
      </c>
      <c r="D153" s="136" t="s">
        <v>149</v>
      </c>
      <c r="E153" s="137" t="s">
        <v>432</v>
      </c>
      <c r="F153" s="138" t="s">
        <v>433</v>
      </c>
      <c r="G153" s="139" t="s">
        <v>331</v>
      </c>
      <c r="H153" s="140">
        <v>1.4390000000000001</v>
      </c>
      <c r="I153" s="141"/>
      <c r="J153" s="142">
        <f>ROUND(I153*H153,2)</f>
        <v>0</v>
      </c>
      <c r="K153" s="138" t="s">
        <v>153</v>
      </c>
      <c r="L153" s="32"/>
      <c r="M153" s="143" t="s">
        <v>1</v>
      </c>
      <c r="N153" s="144" t="s">
        <v>42</v>
      </c>
      <c r="P153" s="145">
        <f>O153*H153</f>
        <v>0</v>
      </c>
      <c r="Q153" s="145">
        <v>0</v>
      </c>
      <c r="R153" s="145">
        <f>Q153*H153</f>
        <v>0</v>
      </c>
      <c r="S153" s="145">
        <v>0</v>
      </c>
      <c r="T153" s="146">
        <f>S153*H153</f>
        <v>0</v>
      </c>
      <c r="AR153" s="147" t="s">
        <v>142</v>
      </c>
      <c r="AT153" s="147" t="s">
        <v>149</v>
      </c>
      <c r="AU153" s="147" t="s">
        <v>87</v>
      </c>
      <c r="AY153" s="17" t="s">
        <v>143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7" t="s">
        <v>85</v>
      </c>
      <c r="BK153" s="148">
        <f>ROUND(I153*H153,2)</f>
        <v>0</v>
      </c>
      <c r="BL153" s="17" t="s">
        <v>142</v>
      </c>
      <c r="BM153" s="147" t="s">
        <v>1524</v>
      </c>
    </row>
    <row r="154" spans="2:65" s="13" customFormat="1" ht="11.25">
      <c r="B154" s="156"/>
      <c r="D154" s="150" t="s">
        <v>156</v>
      </c>
      <c r="E154" s="157" t="s">
        <v>1</v>
      </c>
      <c r="F154" s="158" t="s">
        <v>1525</v>
      </c>
      <c r="H154" s="159">
        <v>2.46</v>
      </c>
      <c r="I154" s="160"/>
      <c r="L154" s="156"/>
      <c r="M154" s="161"/>
      <c r="T154" s="162"/>
      <c r="AT154" s="157" t="s">
        <v>156</v>
      </c>
      <c r="AU154" s="157" t="s">
        <v>87</v>
      </c>
      <c r="AV154" s="13" t="s">
        <v>87</v>
      </c>
      <c r="AW154" s="13" t="s">
        <v>33</v>
      </c>
      <c r="AX154" s="13" t="s">
        <v>77</v>
      </c>
      <c r="AY154" s="157" t="s">
        <v>143</v>
      </c>
    </row>
    <row r="155" spans="2:65" s="13" customFormat="1" ht="11.25">
      <c r="B155" s="156"/>
      <c r="D155" s="150" t="s">
        <v>156</v>
      </c>
      <c r="E155" s="157" t="s">
        <v>1</v>
      </c>
      <c r="F155" s="158" t="s">
        <v>1526</v>
      </c>
      <c r="H155" s="159">
        <v>-0.58099999999999996</v>
      </c>
      <c r="I155" s="160"/>
      <c r="L155" s="156"/>
      <c r="M155" s="161"/>
      <c r="T155" s="162"/>
      <c r="AT155" s="157" t="s">
        <v>156</v>
      </c>
      <c r="AU155" s="157" t="s">
        <v>87</v>
      </c>
      <c r="AV155" s="13" t="s">
        <v>87</v>
      </c>
      <c r="AW155" s="13" t="s">
        <v>33</v>
      </c>
      <c r="AX155" s="13" t="s">
        <v>77</v>
      </c>
      <c r="AY155" s="157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1527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3" customFormat="1" ht="11.25">
      <c r="B157" s="156"/>
      <c r="D157" s="150" t="s">
        <v>156</v>
      </c>
      <c r="E157" s="157" t="s">
        <v>1</v>
      </c>
      <c r="F157" s="158" t="s">
        <v>1528</v>
      </c>
      <c r="H157" s="159">
        <v>-0.17599999999999999</v>
      </c>
      <c r="I157" s="160"/>
      <c r="L157" s="156"/>
      <c r="M157" s="161"/>
      <c r="T157" s="162"/>
      <c r="AT157" s="157" t="s">
        <v>156</v>
      </c>
      <c r="AU157" s="157" t="s">
        <v>87</v>
      </c>
      <c r="AV157" s="13" t="s">
        <v>87</v>
      </c>
      <c r="AW157" s="13" t="s">
        <v>33</v>
      </c>
      <c r="AX157" s="13" t="s">
        <v>77</v>
      </c>
      <c r="AY157" s="157" t="s">
        <v>143</v>
      </c>
    </row>
    <row r="158" spans="2:65" s="12" customFormat="1" ht="11.25">
      <c r="B158" s="149"/>
      <c r="D158" s="150" t="s">
        <v>156</v>
      </c>
      <c r="E158" s="151" t="s">
        <v>1</v>
      </c>
      <c r="F158" s="152" t="s">
        <v>1382</v>
      </c>
      <c r="H158" s="151" t="s">
        <v>1</v>
      </c>
      <c r="I158" s="153"/>
      <c r="L158" s="149"/>
      <c r="M158" s="154"/>
      <c r="T158" s="155"/>
      <c r="AT158" s="151" t="s">
        <v>156</v>
      </c>
      <c r="AU158" s="151" t="s">
        <v>87</v>
      </c>
      <c r="AV158" s="12" t="s">
        <v>85</v>
      </c>
      <c r="AW158" s="12" t="s">
        <v>33</v>
      </c>
      <c r="AX158" s="12" t="s">
        <v>77</v>
      </c>
      <c r="AY158" s="151" t="s">
        <v>143</v>
      </c>
    </row>
    <row r="159" spans="2:65" s="13" customFormat="1" ht="11.25">
      <c r="B159" s="156"/>
      <c r="D159" s="150" t="s">
        <v>156</v>
      </c>
      <c r="E159" s="157" t="s">
        <v>1</v>
      </c>
      <c r="F159" s="158" t="s">
        <v>1529</v>
      </c>
      <c r="H159" s="159">
        <v>-0.26400000000000001</v>
      </c>
      <c r="I159" s="160"/>
      <c r="L159" s="156"/>
      <c r="M159" s="161"/>
      <c r="T159" s="162"/>
      <c r="AT159" s="157" t="s">
        <v>156</v>
      </c>
      <c r="AU159" s="157" t="s">
        <v>87</v>
      </c>
      <c r="AV159" s="13" t="s">
        <v>87</v>
      </c>
      <c r="AW159" s="13" t="s">
        <v>33</v>
      </c>
      <c r="AX159" s="13" t="s">
        <v>77</v>
      </c>
      <c r="AY159" s="157" t="s">
        <v>143</v>
      </c>
    </row>
    <row r="160" spans="2:65" s="12" customFormat="1" ht="11.25">
      <c r="B160" s="149"/>
      <c r="D160" s="150" t="s">
        <v>156</v>
      </c>
      <c r="E160" s="151" t="s">
        <v>1</v>
      </c>
      <c r="F160" s="152" t="s">
        <v>1180</v>
      </c>
      <c r="H160" s="151" t="s">
        <v>1</v>
      </c>
      <c r="I160" s="153"/>
      <c r="L160" s="149"/>
      <c r="M160" s="154"/>
      <c r="T160" s="155"/>
      <c r="AT160" s="151" t="s">
        <v>156</v>
      </c>
      <c r="AU160" s="151" t="s">
        <v>87</v>
      </c>
      <c r="AV160" s="12" t="s">
        <v>85</v>
      </c>
      <c r="AW160" s="12" t="s">
        <v>33</v>
      </c>
      <c r="AX160" s="12" t="s">
        <v>77</v>
      </c>
      <c r="AY160" s="151" t="s">
        <v>143</v>
      </c>
    </row>
    <row r="161" spans="2:65" s="14" customFormat="1" ht="11.25">
      <c r="B161" s="166"/>
      <c r="D161" s="150" t="s">
        <v>156</v>
      </c>
      <c r="E161" s="167" t="s">
        <v>1</v>
      </c>
      <c r="F161" s="168" t="s">
        <v>293</v>
      </c>
      <c r="H161" s="169">
        <v>1.4390000000000001</v>
      </c>
      <c r="I161" s="170"/>
      <c r="L161" s="166"/>
      <c r="M161" s="171"/>
      <c r="T161" s="172"/>
      <c r="AT161" s="167" t="s">
        <v>156</v>
      </c>
      <c r="AU161" s="167" t="s">
        <v>87</v>
      </c>
      <c r="AV161" s="14" t="s">
        <v>142</v>
      </c>
      <c r="AW161" s="14" t="s">
        <v>33</v>
      </c>
      <c r="AX161" s="14" t="s">
        <v>85</v>
      </c>
      <c r="AY161" s="167" t="s">
        <v>143</v>
      </c>
    </row>
    <row r="162" spans="2:65" s="1" customFormat="1" ht="37.9" customHeight="1">
      <c r="B162" s="32"/>
      <c r="C162" s="136" t="s">
        <v>207</v>
      </c>
      <c r="D162" s="136" t="s">
        <v>149</v>
      </c>
      <c r="E162" s="137" t="s">
        <v>445</v>
      </c>
      <c r="F162" s="138" t="s">
        <v>446</v>
      </c>
      <c r="G162" s="139" t="s">
        <v>331</v>
      </c>
      <c r="H162" s="140">
        <v>0.58099999999999996</v>
      </c>
      <c r="I162" s="141"/>
      <c r="J162" s="142">
        <f>ROUND(I162*H162,2)</f>
        <v>0</v>
      </c>
      <c r="K162" s="138" t="s">
        <v>153</v>
      </c>
      <c r="L162" s="32"/>
      <c r="M162" s="143" t="s">
        <v>1</v>
      </c>
      <c r="N162" s="144" t="s">
        <v>42</v>
      </c>
      <c r="P162" s="145">
        <f>O162*H162</f>
        <v>0</v>
      </c>
      <c r="Q162" s="145">
        <v>0</v>
      </c>
      <c r="R162" s="145">
        <f>Q162*H162</f>
        <v>0</v>
      </c>
      <c r="S162" s="145">
        <v>0</v>
      </c>
      <c r="T162" s="146">
        <f>S162*H162</f>
        <v>0</v>
      </c>
      <c r="AR162" s="147" t="s">
        <v>142</v>
      </c>
      <c r="AT162" s="147" t="s">
        <v>149</v>
      </c>
      <c r="AU162" s="147" t="s">
        <v>87</v>
      </c>
      <c r="AY162" s="17" t="s">
        <v>143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7" t="s">
        <v>85</v>
      </c>
      <c r="BK162" s="148">
        <f>ROUND(I162*H162,2)</f>
        <v>0</v>
      </c>
      <c r="BL162" s="17" t="s">
        <v>142</v>
      </c>
      <c r="BM162" s="147" t="s">
        <v>1530</v>
      </c>
    </row>
    <row r="163" spans="2:65" s="12" customFormat="1" ht="11.25">
      <c r="B163" s="149"/>
      <c r="D163" s="150" t="s">
        <v>156</v>
      </c>
      <c r="E163" s="151" t="s">
        <v>1</v>
      </c>
      <c r="F163" s="152" t="s">
        <v>1531</v>
      </c>
      <c r="H163" s="151" t="s">
        <v>1</v>
      </c>
      <c r="I163" s="153"/>
      <c r="L163" s="149"/>
      <c r="M163" s="154"/>
      <c r="T163" s="155"/>
      <c r="AT163" s="151" t="s">
        <v>156</v>
      </c>
      <c r="AU163" s="151" t="s">
        <v>87</v>
      </c>
      <c r="AV163" s="12" t="s">
        <v>85</v>
      </c>
      <c r="AW163" s="12" t="s">
        <v>33</v>
      </c>
      <c r="AX163" s="12" t="s">
        <v>77</v>
      </c>
      <c r="AY163" s="151" t="s">
        <v>143</v>
      </c>
    </row>
    <row r="164" spans="2:65" s="13" customFormat="1" ht="11.25">
      <c r="B164" s="156"/>
      <c r="D164" s="150" t="s">
        <v>156</v>
      </c>
      <c r="E164" s="157" t="s">
        <v>1</v>
      </c>
      <c r="F164" s="158" t="s">
        <v>1532</v>
      </c>
      <c r="H164" s="159">
        <v>0.58099999999999996</v>
      </c>
      <c r="I164" s="160"/>
      <c r="L164" s="156"/>
      <c r="M164" s="161"/>
      <c r="T164" s="162"/>
      <c r="AT164" s="157" t="s">
        <v>156</v>
      </c>
      <c r="AU164" s="157" t="s">
        <v>87</v>
      </c>
      <c r="AV164" s="13" t="s">
        <v>87</v>
      </c>
      <c r="AW164" s="13" t="s">
        <v>33</v>
      </c>
      <c r="AX164" s="13" t="s">
        <v>85</v>
      </c>
      <c r="AY164" s="157" t="s">
        <v>143</v>
      </c>
    </row>
    <row r="165" spans="2:65" s="1" customFormat="1" ht="16.5" customHeight="1">
      <c r="B165" s="32"/>
      <c r="C165" s="173" t="s">
        <v>214</v>
      </c>
      <c r="D165" s="173" t="s">
        <v>413</v>
      </c>
      <c r="E165" s="174" t="s">
        <v>455</v>
      </c>
      <c r="F165" s="175" t="s">
        <v>456</v>
      </c>
      <c r="G165" s="176" t="s">
        <v>397</v>
      </c>
      <c r="H165" s="177">
        <v>1.1619999999999999</v>
      </c>
      <c r="I165" s="178"/>
      <c r="J165" s="179">
        <f>ROUND(I165*H165,2)</f>
        <v>0</v>
      </c>
      <c r="K165" s="175" t="s">
        <v>153</v>
      </c>
      <c r="L165" s="180"/>
      <c r="M165" s="181" t="s">
        <v>1</v>
      </c>
      <c r="N165" s="182" t="s">
        <v>42</v>
      </c>
      <c r="P165" s="145">
        <f>O165*H165</f>
        <v>0</v>
      </c>
      <c r="Q165" s="145">
        <v>1</v>
      </c>
      <c r="R165" s="145">
        <f>Q165*H165</f>
        <v>1.1619999999999999</v>
      </c>
      <c r="S165" s="145">
        <v>0</v>
      </c>
      <c r="T165" s="146">
        <f>S165*H165</f>
        <v>0</v>
      </c>
      <c r="AR165" s="147" t="s">
        <v>194</v>
      </c>
      <c r="AT165" s="147" t="s">
        <v>413</v>
      </c>
      <c r="AU165" s="147" t="s">
        <v>87</v>
      </c>
      <c r="AY165" s="17" t="s">
        <v>143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85</v>
      </c>
      <c r="BK165" s="148">
        <f>ROUND(I165*H165,2)</f>
        <v>0</v>
      </c>
      <c r="BL165" s="17" t="s">
        <v>142</v>
      </c>
      <c r="BM165" s="147" t="s">
        <v>1533</v>
      </c>
    </row>
    <row r="166" spans="2:65" s="13" customFormat="1" ht="11.25">
      <c r="B166" s="156"/>
      <c r="D166" s="150" t="s">
        <v>156</v>
      </c>
      <c r="E166" s="157" t="s">
        <v>1</v>
      </c>
      <c r="F166" s="158" t="s">
        <v>1534</v>
      </c>
      <c r="H166" s="159">
        <v>1.1619999999999999</v>
      </c>
      <c r="I166" s="160"/>
      <c r="L166" s="156"/>
      <c r="M166" s="161"/>
      <c r="T166" s="162"/>
      <c r="AT166" s="157" t="s">
        <v>156</v>
      </c>
      <c r="AU166" s="157" t="s">
        <v>87</v>
      </c>
      <c r="AV166" s="13" t="s">
        <v>87</v>
      </c>
      <c r="AW166" s="13" t="s">
        <v>33</v>
      </c>
      <c r="AX166" s="13" t="s">
        <v>85</v>
      </c>
      <c r="AY166" s="157" t="s">
        <v>143</v>
      </c>
    </row>
    <row r="167" spans="2:65" s="11" customFormat="1" ht="22.9" customHeight="1">
      <c r="B167" s="124"/>
      <c r="D167" s="125" t="s">
        <v>76</v>
      </c>
      <c r="E167" s="134" t="s">
        <v>142</v>
      </c>
      <c r="F167" s="134" t="s">
        <v>525</v>
      </c>
      <c r="I167" s="127"/>
      <c r="J167" s="135">
        <f>BK167</f>
        <v>0</v>
      </c>
      <c r="L167" s="124"/>
      <c r="M167" s="129"/>
      <c r="P167" s="130">
        <f>SUM(P168:P174)</f>
        <v>0</v>
      </c>
      <c r="R167" s="130">
        <f>SUM(R168:R174)</f>
        <v>0</v>
      </c>
      <c r="T167" s="131">
        <f>SUM(T168:T174)</f>
        <v>0</v>
      </c>
      <c r="AR167" s="125" t="s">
        <v>85</v>
      </c>
      <c r="AT167" s="132" t="s">
        <v>76</v>
      </c>
      <c r="AU167" s="132" t="s">
        <v>85</v>
      </c>
      <c r="AY167" s="125" t="s">
        <v>143</v>
      </c>
      <c r="BK167" s="133">
        <f>SUM(BK168:BK174)</f>
        <v>0</v>
      </c>
    </row>
    <row r="168" spans="2:65" s="1" customFormat="1" ht="16.5" customHeight="1">
      <c r="B168" s="32"/>
      <c r="C168" s="136" t="s">
        <v>220</v>
      </c>
      <c r="D168" s="136" t="s">
        <v>149</v>
      </c>
      <c r="E168" s="137" t="s">
        <v>1187</v>
      </c>
      <c r="F168" s="138" t="s">
        <v>1188</v>
      </c>
      <c r="G168" s="139" t="s">
        <v>331</v>
      </c>
      <c r="H168" s="140">
        <v>0.26400000000000001</v>
      </c>
      <c r="I168" s="141"/>
      <c r="J168" s="142">
        <f>ROUND(I168*H168,2)</f>
        <v>0</v>
      </c>
      <c r="K168" s="138" t="s">
        <v>153</v>
      </c>
      <c r="L168" s="32"/>
      <c r="M168" s="143" t="s">
        <v>1</v>
      </c>
      <c r="N168" s="144" t="s">
        <v>42</v>
      </c>
      <c r="P168" s="145">
        <f>O168*H168</f>
        <v>0</v>
      </c>
      <c r="Q168" s="145">
        <v>0</v>
      </c>
      <c r="R168" s="145">
        <f>Q168*H168</f>
        <v>0</v>
      </c>
      <c r="S168" s="145">
        <v>0</v>
      </c>
      <c r="T168" s="146">
        <f>S168*H168</f>
        <v>0</v>
      </c>
      <c r="AR168" s="147" t="s">
        <v>142</v>
      </c>
      <c r="AT168" s="147" t="s">
        <v>149</v>
      </c>
      <c r="AU168" s="147" t="s">
        <v>87</v>
      </c>
      <c r="AY168" s="17" t="s">
        <v>143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7" t="s">
        <v>85</v>
      </c>
      <c r="BK168" s="148">
        <f>ROUND(I168*H168,2)</f>
        <v>0</v>
      </c>
      <c r="BL168" s="17" t="s">
        <v>142</v>
      </c>
      <c r="BM168" s="147" t="s">
        <v>1535</v>
      </c>
    </row>
    <row r="169" spans="2:65" s="12" customFormat="1" ht="11.25">
      <c r="B169" s="149"/>
      <c r="D169" s="150" t="s">
        <v>156</v>
      </c>
      <c r="E169" s="151" t="s">
        <v>1</v>
      </c>
      <c r="F169" s="152" t="s">
        <v>1190</v>
      </c>
      <c r="H169" s="151" t="s">
        <v>1</v>
      </c>
      <c r="I169" s="153"/>
      <c r="L169" s="149"/>
      <c r="M169" s="154"/>
      <c r="T169" s="155"/>
      <c r="AT169" s="151" t="s">
        <v>156</v>
      </c>
      <c r="AU169" s="151" t="s">
        <v>87</v>
      </c>
      <c r="AV169" s="12" t="s">
        <v>85</v>
      </c>
      <c r="AW169" s="12" t="s">
        <v>33</v>
      </c>
      <c r="AX169" s="12" t="s">
        <v>77</v>
      </c>
      <c r="AY169" s="151" t="s">
        <v>143</v>
      </c>
    </row>
    <row r="170" spans="2:65" s="12" customFormat="1" ht="11.25">
      <c r="B170" s="149"/>
      <c r="D170" s="150" t="s">
        <v>156</v>
      </c>
      <c r="E170" s="151" t="s">
        <v>1</v>
      </c>
      <c r="F170" s="152" t="s">
        <v>1191</v>
      </c>
      <c r="H170" s="151" t="s">
        <v>1</v>
      </c>
      <c r="I170" s="153"/>
      <c r="L170" s="149"/>
      <c r="M170" s="154"/>
      <c r="T170" s="155"/>
      <c r="AT170" s="151" t="s">
        <v>156</v>
      </c>
      <c r="AU170" s="151" t="s">
        <v>87</v>
      </c>
      <c r="AV170" s="12" t="s">
        <v>85</v>
      </c>
      <c r="AW170" s="12" t="s">
        <v>33</v>
      </c>
      <c r="AX170" s="12" t="s">
        <v>77</v>
      </c>
      <c r="AY170" s="151" t="s">
        <v>143</v>
      </c>
    </row>
    <row r="171" spans="2:65" s="13" customFormat="1" ht="11.25">
      <c r="B171" s="156"/>
      <c r="D171" s="150" t="s">
        <v>156</v>
      </c>
      <c r="E171" s="157" t="s">
        <v>1</v>
      </c>
      <c r="F171" s="158" t="s">
        <v>1536</v>
      </c>
      <c r="H171" s="159">
        <v>0.26400000000000001</v>
      </c>
      <c r="I171" s="160"/>
      <c r="L171" s="156"/>
      <c r="M171" s="161"/>
      <c r="T171" s="162"/>
      <c r="AT171" s="157" t="s">
        <v>156</v>
      </c>
      <c r="AU171" s="157" t="s">
        <v>87</v>
      </c>
      <c r="AV171" s="13" t="s">
        <v>87</v>
      </c>
      <c r="AW171" s="13" t="s">
        <v>33</v>
      </c>
      <c r="AX171" s="13" t="s">
        <v>85</v>
      </c>
      <c r="AY171" s="157" t="s">
        <v>143</v>
      </c>
    </row>
    <row r="172" spans="2:65" s="1" customFormat="1" ht="21.75" customHeight="1">
      <c r="B172" s="32"/>
      <c r="C172" s="136" t="s">
        <v>226</v>
      </c>
      <c r="D172" s="136" t="s">
        <v>149</v>
      </c>
      <c r="E172" s="137" t="s">
        <v>532</v>
      </c>
      <c r="F172" s="138" t="s">
        <v>533</v>
      </c>
      <c r="G172" s="139" t="s">
        <v>331</v>
      </c>
      <c r="H172" s="140">
        <v>0.17599999999999999</v>
      </c>
      <c r="I172" s="141"/>
      <c r="J172" s="142">
        <f>ROUND(I172*H172,2)</f>
        <v>0</v>
      </c>
      <c r="K172" s="138" t="s">
        <v>153</v>
      </c>
      <c r="L172" s="32"/>
      <c r="M172" s="143" t="s">
        <v>1</v>
      </c>
      <c r="N172" s="144" t="s">
        <v>42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142</v>
      </c>
      <c r="AT172" s="147" t="s">
        <v>149</v>
      </c>
      <c r="AU172" s="147" t="s">
        <v>87</v>
      </c>
      <c r="AY172" s="17" t="s">
        <v>143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7" t="s">
        <v>85</v>
      </c>
      <c r="BK172" s="148">
        <f>ROUND(I172*H172,2)</f>
        <v>0</v>
      </c>
      <c r="BL172" s="17" t="s">
        <v>142</v>
      </c>
      <c r="BM172" s="147" t="s">
        <v>1537</v>
      </c>
    </row>
    <row r="173" spans="2:65" s="12" customFormat="1" ht="11.25">
      <c r="B173" s="149"/>
      <c r="D173" s="150" t="s">
        <v>156</v>
      </c>
      <c r="E173" s="151" t="s">
        <v>1</v>
      </c>
      <c r="F173" s="152" t="s">
        <v>1538</v>
      </c>
      <c r="H173" s="151" t="s">
        <v>1</v>
      </c>
      <c r="I173" s="153"/>
      <c r="L173" s="149"/>
      <c r="M173" s="154"/>
      <c r="T173" s="155"/>
      <c r="AT173" s="151" t="s">
        <v>156</v>
      </c>
      <c r="AU173" s="151" t="s">
        <v>87</v>
      </c>
      <c r="AV173" s="12" t="s">
        <v>85</v>
      </c>
      <c r="AW173" s="12" t="s">
        <v>33</v>
      </c>
      <c r="AX173" s="12" t="s">
        <v>77</v>
      </c>
      <c r="AY173" s="151" t="s">
        <v>143</v>
      </c>
    </row>
    <row r="174" spans="2:65" s="13" customFormat="1" ht="11.25">
      <c r="B174" s="156"/>
      <c r="D174" s="150" t="s">
        <v>156</v>
      </c>
      <c r="E174" s="157" t="s">
        <v>1</v>
      </c>
      <c r="F174" s="158" t="s">
        <v>1539</v>
      </c>
      <c r="H174" s="159">
        <v>0.17599999999999999</v>
      </c>
      <c r="I174" s="160"/>
      <c r="L174" s="156"/>
      <c r="M174" s="161"/>
      <c r="T174" s="162"/>
      <c r="AT174" s="157" t="s">
        <v>156</v>
      </c>
      <c r="AU174" s="157" t="s">
        <v>87</v>
      </c>
      <c r="AV174" s="13" t="s">
        <v>87</v>
      </c>
      <c r="AW174" s="13" t="s">
        <v>33</v>
      </c>
      <c r="AX174" s="13" t="s">
        <v>85</v>
      </c>
      <c r="AY174" s="157" t="s">
        <v>143</v>
      </c>
    </row>
    <row r="175" spans="2:65" s="11" customFormat="1" ht="22.9" customHeight="1">
      <c r="B175" s="124"/>
      <c r="D175" s="125" t="s">
        <v>76</v>
      </c>
      <c r="E175" s="134" t="s">
        <v>194</v>
      </c>
      <c r="F175" s="134" t="s">
        <v>798</v>
      </c>
      <c r="I175" s="127"/>
      <c r="J175" s="135">
        <f>BK175</f>
        <v>0</v>
      </c>
      <c r="L175" s="124"/>
      <c r="M175" s="129"/>
      <c r="P175" s="130">
        <f>SUM(P176:P212)</f>
        <v>0</v>
      </c>
      <c r="R175" s="130">
        <f>SUM(R176:R212)</f>
        <v>0.11774891</v>
      </c>
      <c r="T175" s="131">
        <f>SUM(T176:T212)</f>
        <v>1.5400000000000001E-3</v>
      </c>
      <c r="AR175" s="125" t="s">
        <v>85</v>
      </c>
      <c r="AT175" s="132" t="s">
        <v>76</v>
      </c>
      <c r="AU175" s="132" t="s">
        <v>85</v>
      </c>
      <c r="AY175" s="125" t="s">
        <v>143</v>
      </c>
      <c r="BK175" s="133">
        <f>SUM(BK176:BK212)</f>
        <v>0</v>
      </c>
    </row>
    <row r="176" spans="2:65" s="1" customFormat="1" ht="16.5" customHeight="1">
      <c r="B176" s="32"/>
      <c r="C176" s="136" t="s">
        <v>233</v>
      </c>
      <c r="D176" s="136" t="s">
        <v>149</v>
      </c>
      <c r="E176" s="137" t="s">
        <v>1540</v>
      </c>
      <c r="F176" s="138" t="s">
        <v>1541</v>
      </c>
      <c r="G176" s="139" t="s">
        <v>316</v>
      </c>
      <c r="H176" s="140">
        <v>2.2000000000000002</v>
      </c>
      <c r="I176" s="141"/>
      <c r="J176" s="142">
        <f>ROUND(I176*H176,2)</f>
        <v>0</v>
      </c>
      <c r="K176" s="138" t="s">
        <v>153</v>
      </c>
      <c r="L176" s="32"/>
      <c r="M176" s="143" t="s">
        <v>1</v>
      </c>
      <c r="N176" s="144" t="s">
        <v>42</v>
      </c>
      <c r="P176" s="145">
        <f>O176*H176</f>
        <v>0</v>
      </c>
      <c r="Q176" s="145">
        <v>0</v>
      </c>
      <c r="R176" s="145">
        <f>Q176*H176</f>
        <v>0</v>
      </c>
      <c r="S176" s="145">
        <v>6.9999999999999999E-4</v>
      </c>
      <c r="T176" s="146">
        <f>S176*H176</f>
        <v>1.5400000000000001E-3</v>
      </c>
      <c r="AR176" s="147" t="s">
        <v>142</v>
      </c>
      <c r="AT176" s="147" t="s">
        <v>149</v>
      </c>
      <c r="AU176" s="147" t="s">
        <v>87</v>
      </c>
      <c r="AY176" s="17" t="s">
        <v>143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85</v>
      </c>
      <c r="BK176" s="148">
        <f>ROUND(I176*H176,2)</f>
        <v>0</v>
      </c>
      <c r="BL176" s="17" t="s">
        <v>142</v>
      </c>
      <c r="BM176" s="147" t="s">
        <v>1542</v>
      </c>
    </row>
    <row r="177" spans="2:65" s="12" customFormat="1" ht="11.25">
      <c r="B177" s="149"/>
      <c r="D177" s="150" t="s">
        <v>156</v>
      </c>
      <c r="E177" s="151" t="s">
        <v>1</v>
      </c>
      <c r="F177" s="152" t="s">
        <v>1543</v>
      </c>
      <c r="H177" s="151" t="s">
        <v>1</v>
      </c>
      <c r="I177" s="153"/>
      <c r="L177" s="149"/>
      <c r="M177" s="154"/>
      <c r="T177" s="155"/>
      <c r="AT177" s="151" t="s">
        <v>156</v>
      </c>
      <c r="AU177" s="151" t="s">
        <v>87</v>
      </c>
      <c r="AV177" s="12" t="s">
        <v>85</v>
      </c>
      <c r="AW177" s="12" t="s">
        <v>33</v>
      </c>
      <c r="AX177" s="12" t="s">
        <v>77</v>
      </c>
      <c r="AY177" s="151" t="s">
        <v>143</v>
      </c>
    </row>
    <row r="178" spans="2:65" s="13" customFormat="1" ht="11.25">
      <c r="B178" s="156"/>
      <c r="D178" s="150" t="s">
        <v>156</v>
      </c>
      <c r="E178" s="157" t="s">
        <v>1</v>
      </c>
      <c r="F178" s="158" t="s">
        <v>1544</v>
      </c>
      <c r="H178" s="159">
        <v>2.2000000000000002</v>
      </c>
      <c r="I178" s="160"/>
      <c r="L178" s="156"/>
      <c r="M178" s="161"/>
      <c r="T178" s="162"/>
      <c r="AT178" s="157" t="s">
        <v>156</v>
      </c>
      <c r="AU178" s="157" t="s">
        <v>87</v>
      </c>
      <c r="AV178" s="13" t="s">
        <v>87</v>
      </c>
      <c r="AW178" s="13" t="s">
        <v>33</v>
      </c>
      <c r="AX178" s="13" t="s">
        <v>85</v>
      </c>
      <c r="AY178" s="157" t="s">
        <v>143</v>
      </c>
    </row>
    <row r="179" spans="2:65" s="12" customFormat="1" ht="11.25">
      <c r="B179" s="149"/>
      <c r="D179" s="150" t="s">
        <v>156</v>
      </c>
      <c r="E179" s="151" t="s">
        <v>1</v>
      </c>
      <c r="F179" s="152" t="s">
        <v>1545</v>
      </c>
      <c r="H179" s="151" t="s">
        <v>1</v>
      </c>
      <c r="I179" s="153"/>
      <c r="L179" s="149"/>
      <c r="M179" s="154"/>
      <c r="T179" s="155"/>
      <c r="AT179" s="151" t="s">
        <v>156</v>
      </c>
      <c r="AU179" s="151" t="s">
        <v>87</v>
      </c>
      <c r="AV179" s="12" t="s">
        <v>85</v>
      </c>
      <c r="AW179" s="12" t="s">
        <v>33</v>
      </c>
      <c r="AX179" s="12" t="s">
        <v>77</v>
      </c>
      <c r="AY179" s="151" t="s">
        <v>143</v>
      </c>
    </row>
    <row r="180" spans="2:65" s="12" customFormat="1" ht="11.25">
      <c r="B180" s="149"/>
      <c r="D180" s="150" t="s">
        <v>156</v>
      </c>
      <c r="E180" s="151" t="s">
        <v>1</v>
      </c>
      <c r="F180" s="152" t="s">
        <v>1546</v>
      </c>
      <c r="H180" s="151" t="s">
        <v>1</v>
      </c>
      <c r="I180" s="153"/>
      <c r="L180" s="149"/>
      <c r="M180" s="154"/>
      <c r="T180" s="155"/>
      <c r="AT180" s="151" t="s">
        <v>156</v>
      </c>
      <c r="AU180" s="151" t="s">
        <v>87</v>
      </c>
      <c r="AV180" s="12" t="s">
        <v>85</v>
      </c>
      <c r="AW180" s="12" t="s">
        <v>33</v>
      </c>
      <c r="AX180" s="12" t="s">
        <v>77</v>
      </c>
      <c r="AY180" s="151" t="s">
        <v>143</v>
      </c>
    </row>
    <row r="181" spans="2:65" s="1" customFormat="1" ht="24.2" customHeight="1">
      <c r="B181" s="32"/>
      <c r="C181" s="136" t="s">
        <v>8</v>
      </c>
      <c r="D181" s="136" t="s">
        <v>149</v>
      </c>
      <c r="E181" s="137" t="s">
        <v>1215</v>
      </c>
      <c r="F181" s="138" t="s">
        <v>1216</v>
      </c>
      <c r="G181" s="139" t="s">
        <v>316</v>
      </c>
      <c r="H181" s="140">
        <v>2.2000000000000002</v>
      </c>
      <c r="I181" s="141"/>
      <c r="J181" s="142">
        <f>ROUND(I181*H181,2)</f>
        <v>0</v>
      </c>
      <c r="K181" s="138" t="s">
        <v>153</v>
      </c>
      <c r="L181" s="32"/>
      <c r="M181" s="143" t="s">
        <v>1</v>
      </c>
      <c r="N181" s="144" t="s">
        <v>42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142</v>
      </c>
      <c r="AT181" s="147" t="s">
        <v>149</v>
      </c>
      <c r="AU181" s="147" t="s">
        <v>87</v>
      </c>
      <c r="AY181" s="17" t="s">
        <v>143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17" t="s">
        <v>85</v>
      </c>
      <c r="BK181" s="148">
        <f>ROUND(I181*H181,2)</f>
        <v>0</v>
      </c>
      <c r="BL181" s="17" t="s">
        <v>142</v>
      </c>
      <c r="BM181" s="147" t="s">
        <v>1547</v>
      </c>
    </row>
    <row r="182" spans="2:65" s="13" customFormat="1" ht="11.25">
      <c r="B182" s="156"/>
      <c r="D182" s="150" t="s">
        <v>156</v>
      </c>
      <c r="E182" s="157" t="s">
        <v>1</v>
      </c>
      <c r="F182" s="158" t="s">
        <v>1548</v>
      </c>
      <c r="H182" s="159">
        <v>2.2000000000000002</v>
      </c>
      <c r="I182" s="160"/>
      <c r="L182" s="156"/>
      <c r="M182" s="161"/>
      <c r="T182" s="162"/>
      <c r="AT182" s="157" t="s">
        <v>156</v>
      </c>
      <c r="AU182" s="157" t="s">
        <v>87</v>
      </c>
      <c r="AV182" s="13" t="s">
        <v>87</v>
      </c>
      <c r="AW182" s="13" t="s">
        <v>33</v>
      </c>
      <c r="AX182" s="13" t="s">
        <v>85</v>
      </c>
      <c r="AY182" s="157" t="s">
        <v>143</v>
      </c>
    </row>
    <row r="183" spans="2:65" s="1" customFormat="1" ht="16.5" customHeight="1">
      <c r="B183" s="32"/>
      <c r="C183" s="173" t="s">
        <v>323</v>
      </c>
      <c r="D183" s="173" t="s">
        <v>413</v>
      </c>
      <c r="E183" s="174" t="s">
        <v>1549</v>
      </c>
      <c r="F183" s="175" t="s">
        <v>1550</v>
      </c>
      <c r="G183" s="176" t="s">
        <v>316</v>
      </c>
      <c r="H183" s="177">
        <v>2.2330000000000001</v>
      </c>
      <c r="I183" s="178"/>
      <c r="J183" s="179">
        <f>ROUND(I183*H183,2)</f>
        <v>0</v>
      </c>
      <c r="K183" s="175" t="s">
        <v>153</v>
      </c>
      <c r="L183" s="180"/>
      <c r="M183" s="181" t="s">
        <v>1</v>
      </c>
      <c r="N183" s="182" t="s">
        <v>42</v>
      </c>
      <c r="P183" s="145">
        <f>O183*H183</f>
        <v>0</v>
      </c>
      <c r="Q183" s="145">
        <v>2.7E-4</v>
      </c>
      <c r="R183" s="145">
        <f>Q183*H183</f>
        <v>6.0291000000000001E-4</v>
      </c>
      <c r="S183" s="145">
        <v>0</v>
      </c>
      <c r="T183" s="146">
        <f>S183*H183</f>
        <v>0</v>
      </c>
      <c r="AR183" s="147" t="s">
        <v>194</v>
      </c>
      <c r="AT183" s="147" t="s">
        <v>413</v>
      </c>
      <c r="AU183" s="147" t="s">
        <v>87</v>
      </c>
      <c r="AY183" s="17" t="s">
        <v>143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17" t="s">
        <v>85</v>
      </c>
      <c r="BK183" s="148">
        <f>ROUND(I183*H183,2)</f>
        <v>0</v>
      </c>
      <c r="BL183" s="17" t="s">
        <v>142</v>
      </c>
      <c r="BM183" s="147" t="s">
        <v>1551</v>
      </c>
    </row>
    <row r="184" spans="2:65" s="13" customFormat="1" ht="11.25">
      <c r="B184" s="156"/>
      <c r="D184" s="150" t="s">
        <v>156</v>
      </c>
      <c r="E184" s="157" t="s">
        <v>1</v>
      </c>
      <c r="F184" s="158" t="s">
        <v>1552</v>
      </c>
      <c r="H184" s="159">
        <v>2.2000000000000002</v>
      </c>
      <c r="I184" s="160"/>
      <c r="L184" s="156"/>
      <c r="M184" s="161"/>
      <c r="T184" s="162"/>
      <c r="AT184" s="157" t="s">
        <v>156</v>
      </c>
      <c r="AU184" s="157" t="s">
        <v>87</v>
      </c>
      <c r="AV184" s="13" t="s">
        <v>87</v>
      </c>
      <c r="AW184" s="13" t="s">
        <v>33</v>
      </c>
      <c r="AX184" s="13" t="s">
        <v>85</v>
      </c>
      <c r="AY184" s="157" t="s">
        <v>143</v>
      </c>
    </row>
    <row r="185" spans="2:65" s="13" customFormat="1" ht="11.25">
      <c r="B185" s="156"/>
      <c r="D185" s="150" t="s">
        <v>156</v>
      </c>
      <c r="F185" s="158" t="s">
        <v>1553</v>
      </c>
      <c r="H185" s="159">
        <v>2.2330000000000001</v>
      </c>
      <c r="I185" s="160"/>
      <c r="L185" s="156"/>
      <c r="M185" s="161"/>
      <c r="T185" s="162"/>
      <c r="AT185" s="157" t="s">
        <v>156</v>
      </c>
      <c r="AU185" s="157" t="s">
        <v>87</v>
      </c>
      <c r="AV185" s="13" t="s">
        <v>87</v>
      </c>
      <c r="AW185" s="13" t="s">
        <v>4</v>
      </c>
      <c r="AX185" s="13" t="s">
        <v>85</v>
      </c>
      <c r="AY185" s="157" t="s">
        <v>143</v>
      </c>
    </row>
    <row r="186" spans="2:65" s="1" customFormat="1" ht="16.5" customHeight="1">
      <c r="B186" s="32"/>
      <c r="C186" s="136" t="s">
        <v>328</v>
      </c>
      <c r="D186" s="136" t="s">
        <v>149</v>
      </c>
      <c r="E186" s="137" t="s">
        <v>1554</v>
      </c>
      <c r="F186" s="138" t="s">
        <v>1555</v>
      </c>
      <c r="G186" s="139" t="s">
        <v>540</v>
      </c>
      <c r="H186" s="140">
        <v>2</v>
      </c>
      <c r="I186" s="141"/>
      <c r="J186" s="142">
        <f>ROUND(I186*H186,2)</f>
        <v>0</v>
      </c>
      <c r="K186" s="138" t="s">
        <v>153</v>
      </c>
      <c r="L186" s="32"/>
      <c r="M186" s="143" t="s">
        <v>1</v>
      </c>
      <c r="N186" s="144" t="s">
        <v>42</v>
      </c>
      <c r="P186" s="145">
        <f>O186*H186</f>
        <v>0</v>
      </c>
      <c r="Q186" s="145">
        <v>3.8000000000000002E-4</v>
      </c>
      <c r="R186" s="145">
        <f>Q186*H186</f>
        <v>7.6000000000000004E-4</v>
      </c>
      <c r="S186" s="145">
        <v>0</v>
      </c>
      <c r="T186" s="146">
        <f>S186*H186</f>
        <v>0</v>
      </c>
      <c r="AR186" s="147" t="s">
        <v>142</v>
      </c>
      <c r="AT186" s="147" t="s">
        <v>149</v>
      </c>
      <c r="AU186" s="147" t="s">
        <v>87</v>
      </c>
      <c r="AY186" s="17" t="s">
        <v>143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7" t="s">
        <v>85</v>
      </c>
      <c r="BK186" s="148">
        <f>ROUND(I186*H186,2)</f>
        <v>0</v>
      </c>
      <c r="BL186" s="17" t="s">
        <v>142</v>
      </c>
      <c r="BM186" s="147" t="s">
        <v>1556</v>
      </c>
    </row>
    <row r="187" spans="2:65" s="12" customFormat="1" ht="11.25">
      <c r="B187" s="149"/>
      <c r="D187" s="150" t="s">
        <v>156</v>
      </c>
      <c r="E187" s="151" t="s">
        <v>1</v>
      </c>
      <c r="F187" s="152" t="s">
        <v>1557</v>
      </c>
      <c r="H187" s="151" t="s">
        <v>1</v>
      </c>
      <c r="I187" s="153"/>
      <c r="L187" s="149"/>
      <c r="M187" s="154"/>
      <c r="T187" s="155"/>
      <c r="AT187" s="151" t="s">
        <v>156</v>
      </c>
      <c r="AU187" s="151" t="s">
        <v>87</v>
      </c>
      <c r="AV187" s="12" t="s">
        <v>85</v>
      </c>
      <c r="AW187" s="12" t="s">
        <v>33</v>
      </c>
      <c r="AX187" s="12" t="s">
        <v>77</v>
      </c>
      <c r="AY187" s="151" t="s">
        <v>143</v>
      </c>
    </row>
    <row r="188" spans="2:65" s="12" customFormat="1" ht="11.25">
      <c r="B188" s="149"/>
      <c r="D188" s="150" t="s">
        <v>156</v>
      </c>
      <c r="E188" s="151" t="s">
        <v>1</v>
      </c>
      <c r="F188" s="152" t="s">
        <v>1558</v>
      </c>
      <c r="H188" s="151" t="s">
        <v>1</v>
      </c>
      <c r="I188" s="153"/>
      <c r="L188" s="149"/>
      <c r="M188" s="154"/>
      <c r="T188" s="155"/>
      <c r="AT188" s="151" t="s">
        <v>156</v>
      </c>
      <c r="AU188" s="151" t="s">
        <v>87</v>
      </c>
      <c r="AV188" s="12" t="s">
        <v>85</v>
      </c>
      <c r="AW188" s="12" t="s">
        <v>33</v>
      </c>
      <c r="AX188" s="12" t="s">
        <v>77</v>
      </c>
      <c r="AY188" s="151" t="s">
        <v>143</v>
      </c>
    </row>
    <row r="189" spans="2:65" s="13" customFormat="1" ht="11.25">
      <c r="B189" s="156"/>
      <c r="D189" s="150" t="s">
        <v>156</v>
      </c>
      <c r="E189" s="157" t="s">
        <v>1</v>
      </c>
      <c r="F189" s="158" t="s">
        <v>1559</v>
      </c>
      <c r="H189" s="159">
        <v>2</v>
      </c>
      <c r="I189" s="160"/>
      <c r="L189" s="156"/>
      <c r="M189" s="161"/>
      <c r="T189" s="162"/>
      <c r="AT189" s="157" t="s">
        <v>156</v>
      </c>
      <c r="AU189" s="157" t="s">
        <v>87</v>
      </c>
      <c r="AV189" s="13" t="s">
        <v>87</v>
      </c>
      <c r="AW189" s="13" t="s">
        <v>33</v>
      </c>
      <c r="AX189" s="13" t="s">
        <v>85</v>
      </c>
      <c r="AY189" s="157" t="s">
        <v>143</v>
      </c>
    </row>
    <row r="190" spans="2:65" s="1" customFormat="1" ht="24.2" customHeight="1">
      <c r="B190" s="32"/>
      <c r="C190" s="136" t="s">
        <v>337</v>
      </c>
      <c r="D190" s="136" t="s">
        <v>149</v>
      </c>
      <c r="E190" s="137" t="s">
        <v>1560</v>
      </c>
      <c r="F190" s="138" t="s">
        <v>1561</v>
      </c>
      <c r="G190" s="139" t="s">
        <v>540</v>
      </c>
      <c r="H190" s="140">
        <v>2</v>
      </c>
      <c r="I190" s="141"/>
      <c r="J190" s="142">
        <f>ROUND(I190*H190,2)</f>
        <v>0</v>
      </c>
      <c r="K190" s="138" t="s">
        <v>153</v>
      </c>
      <c r="L190" s="32"/>
      <c r="M190" s="143" t="s">
        <v>1</v>
      </c>
      <c r="N190" s="144" t="s">
        <v>42</v>
      </c>
      <c r="P190" s="145">
        <f>O190*H190</f>
        <v>0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AR190" s="147" t="s">
        <v>142</v>
      </c>
      <c r="AT190" s="147" t="s">
        <v>149</v>
      </c>
      <c r="AU190" s="147" t="s">
        <v>87</v>
      </c>
      <c r="AY190" s="17" t="s">
        <v>143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7" t="s">
        <v>85</v>
      </c>
      <c r="BK190" s="148">
        <f>ROUND(I190*H190,2)</f>
        <v>0</v>
      </c>
      <c r="BL190" s="17" t="s">
        <v>142</v>
      </c>
      <c r="BM190" s="147" t="s">
        <v>1562</v>
      </c>
    </row>
    <row r="191" spans="2:65" s="13" customFormat="1" ht="11.25">
      <c r="B191" s="156"/>
      <c r="D191" s="150" t="s">
        <v>156</v>
      </c>
      <c r="E191" s="157" t="s">
        <v>1</v>
      </c>
      <c r="F191" s="158" t="s">
        <v>1563</v>
      </c>
      <c r="H191" s="159">
        <v>2</v>
      </c>
      <c r="I191" s="160"/>
      <c r="L191" s="156"/>
      <c r="M191" s="161"/>
      <c r="T191" s="162"/>
      <c r="AT191" s="157" t="s">
        <v>156</v>
      </c>
      <c r="AU191" s="157" t="s">
        <v>87</v>
      </c>
      <c r="AV191" s="13" t="s">
        <v>87</v>
      </c>
      <c r="AW191" s="13" t="s">
        <v>33</v>
      </c>
      <c r="AX191" s="13" t="s">
        <v>85</v>
      </c>
      <c r="AY191" s="157" t="s">
        <v>143</v>
      </c>
    </row>
    <row r="192" spans="2:65" s="1" customFormat="1" ht="16.5" customHeight="1">
      <c r="B192" s="32"/>
      <c r="C192" s="173" t="s">
        <v>342</v>
      </c>
      <c r="D192" s="173" t="s">
        <v>413</v>
      </c>
      <c r="E192" s="174" t="s">
        <v>1564</v>
      </c>
      <c r="F192" s="175" t="s">
        <v>1565</v>
      </c>
      <c r="G192" s="176" t="s">
        <v>540</v>
      </c>
      <c r="H192" s="177">
        <v>2</v>
      </c>
      <c r="I192" s="178"/>
      <c r="J192" s="179">
        <f>ROUND(I192*H192,2)</f>
        <v>0</v>
      </c>
      <c r="K192" s="175" t="s">
        <v>1</v>
      </c>
      <c r="L192" s="180"/>
      <c r="M192" s="181" t="s">
        <v>1</v>
      </c>
      <c r="N192" s="182" t="s">
        <v>42</v>
      </c>
      <c r="P192" s="145">
        <f>O192*H192</f>
        <v>0</v>
      </c>
      <c r="Q192" s="145">
        <v>3.7499999999999999E-3</v>
      </c>
      <c r="R192" s="145">
        <f>Q192*H192</f>
        <v>7.4999999999999997E-3</v>
      </c>
      <c r="S192" s="145">
        <v>0</v>
      </c>
      <c r="T192" s="146">
        <f>S192*H192</f>
        <v>0</v>
      </c>
      <c r="AR192" s="147" t="s">
        <v>194</v>
      </c>
      <c r="AT192" s="147" t="s">
        <v>413</v>
      </c>
      <c r="AU192" s="147" t="s">
        <v>87</v>
      </c>
      <c r="AY192" s="17" t="s">
        <v>143</v>
      </c>
      <c r="BE192" s="148">
        <f>IF(N192="základní",J192,0)</f>
        <v>0</v>
      </c>
      <c r="BF192" s="148">
        <f>IF(N192="snížená",J192,0)</f>
        <v>0</v>
      </c>
      <c r="BG192" s="148">
        <f>IF(N192="zákl. přenesená",J192,0)</f>
        <v>0</v>
      </c>
      <c r="BH192" s="148">
        <f>IF(N192="sníž. přenesená",J192,0)</f>
        <v>0</v>
      </c>
      <c r="BI192" s="148">
        <f>IF(N192="nulová",J192,0)</f>
        <v>0</v>
      </c>
      <c r="BJ192" s="17" t="s">
        <v>85</v>
      </c>
      <c r="BK192" s="148">
        <f>ROUND(I192*H192,2)</f>
        <v>0</v>
      </c>
      <c r="BL192" s="17" t="s">
        <v>142</v>
      </c>
      <c r="BM192" s="147" t="s">
        <v>1566</v>
      </c>
    </row>
    <row r="193" spans="2:65" s="12" customFormat="1" ht="11.25">
      <c r="B193" s="149"/>
      <c r="D193" s="150" t="s">
        <v>156</v>
      </c>
      <c r="E193" s="151" t="s">
        <v>1</v>
      </c>
      <c r="F193" s="152" t="s">
        <v>1567</v>
      </c>
      <c r="H193" s="151" t="s">
        <v>1</v>
      </c>
      <c r="I193" s="153"/>
      <c r="L193" s="149"/>
      <c r="M193" s="154"/>
      <c r="T193" s="155"/>
      <c r="AT193" s="151" t="s">
        <v>156</v>
      </c>
      <c r="AU193" s="151" t="s">
        <v>87</v>
      </c>
      <c r="AV193" s="12" t="s">
        <v>85</v>
      </c>
      <c r="AW193" s="12" t="s">
        <v>33</v>
      </c>
      <c r="AX193" s="12" t="s">
        <v>77</v>
      </c>
      <c r="AY193" s="151" t="s">
        <v>143</v>
      </c>
    </row>
    <row r="194" spans="2:65" s="13" customFormat="1" ht="11.25">
      <c r="B194" s="156"/>
      <c r="D194" s="150" t="s">
        <v>156</v>
      </c>
      <c r="E194" s="157" t="s">
        <v>1</v>
      </c>
      <c r="F194" s="158" t="s">
        <v>1568</v>
      </c>
      <c r="H194" s="159">
        <v>2</v>
      </c>
      <c r="I194" s="160"/>
      <c r="L194" s="156"/>
      <c r="M194" s="161"/>
      <c r="T194" s="162"/>
      <c r="AT194" s="157" t="s">
        <v>156</v>
      </c>
      <c r="AU194" s="157" t="s">
        <v>87</v>
      </c>
      <c r="AV194" s="13" t="s">
        <v>87</v>
      </c>
      <c r="AW194" s="13" t="s">
        <v>33</v>
      </c>
      <c r="AX194" s="13" t="s">
        <v>85</v>
      </c>
      <c r="AY194" s="157" t="s">
        <v>143</v>
      </c>
    </row>
    <row r="195" spans="2:65" s="1" customFormat="1" ht="16.5" customHeight="1">
      <c r="B195" s="32"/>
      <c r="C195" s="173" t="s">
        <v>350</v>
      </c>
      <c r="D195" s="173" t="s">
        <v>413</v>
      </c>
      <c r="E195" s="174" t="s">
        <v>1569</v>
      </c>
      <c r="F195" s="175" t="s">
        <v>1570</v>
      </c>
      <c r="G195" s="176" t="s">
        <v>540</v>
      </c>
      <c r="H195" s="177">
        <v>2</v>
      </c>
      <c r="I195" s="178"/>
      <c r="J195" s="179">
        <f>ROUND(I195*H195,2)</f>
        <v>0</v>
      </c>
      <c r="K195" s="175" t="s">
        <v>1</v>
      </c>
      <c r="L195" s="180"/>
      <c r="M195" s="181" t="s">
        <v>1</v>
      </c>
      <c r="N195" s="182" t="s">
        <v>42</v>
      </c>
      <c r="P195" s="145">
        <f>O195*H195</f>
        <v>0</v>
      </c>
      <c r="Q195" s="145">
        <v>2.4299999999999999E-3</v>
      </c>
      <c r="R195" s="145">
        <f>Q195*H195</f>
        <v>4.8599999999999997E-3</v>
      </c>
      <c r="S195" s="145">
        <v>0</v>
      </c>
      <c r="T195" s="146">
        <f>S195*H195</f>
        <v>0</v>
      </c>
      <c r="AR195" s="147" t="s">
        <v>194</v>
      </c>
      <c r="AT195" s="147" t="s">
        <v>413</v>
      </c>
      <c r="AU195" s="147" t="s">
        <v>87</v>
      </c>
      <c r="AY195" s="17" t="s">
        <v>143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7" t="s">
        <v>85</v>
      </c>
      <c r="BK195" s="148">
        <f>ROUND(I195*H195,2)</f>
        <v>0</v>
      </c>
      <c r="BL195" s="17" t="s">
        <v>142</v>
      </c>
      <c r="BM195" s="147" t="s">
        <v>1571</v>
      </c>
    </row>
    <row r="196" spans="2:65" s="13" customFormat="1" ht="11.25">
      <c r="B196" s="156"/>
      <c r="D196" s="150" t="s">
        <v>156</v>
      </c>
      <c r="E196" s="157" t="s">
        <v>1</v>
      </c>
      <c r="F196" s="158" t="s">
        <v>1572</v>
      </c>
      <c r="H196" s="159">
        <v>2</v>
      </c>
      <c r="I196" s="160"/>
      <c r="L196" s="156"/>
      <c r="M196" s="161"/>
      <c r="T196" s="162"/>
      <c r="AT196" s="157" t="s">
        <v>156</v>
      </c>
      <c r="AU196" s="157" t="s">
        <v>87</v>
      </c>
      <c r="AV196" s="13" t="s">
        <v>87</v>
      </c>
      <c r="AW196" s="13" t="s">
        <v>33</v>
      </c>
      <c r="AX196" s="13" t="s">
        <v>85</v>
      </c>
      <c r="AY196" s="157" t="s">
        <v>143</v>
      </c>
    </row>
    <row r="197" spans="2:65" s="1" customFormat="1" ht="16.5" customHeight="1">
      <c r="B197" s="32"/>
      <c r="C197" s="173" t="s">
        <v>7</v>
      </c>
      <c r="D197" s="173" t="s">
        <v>413</v>
      </c>
      <c r="E197" s="174" t="s">
        <v>1573</v>
      </c>
      <c r="F197" s="175" t="s">
        <v>1574</v>
      </c>
      <c r="G197" s="176" t="s">
        <v>540</v>
      </c>
      <c r="H197" s="177">
        <v>2</v>
      </c>
      <c r="I197" s="178"/>
      <c r="J197" s="179">
        <f>ROUND(I197*H197,2)</f>
        <v>0</v>
      </c>
      <c r="K197" s="175" t="s">
        <v>1</v>
      </c>
      <c r="L197" s="180"/>
      <c r="M197" s="181" t="s">
        <v>1</v>
      </c>
      <c r="N197" s="182" t="s">
        <v>42</v>
      </c>
      <c r="P197" s="145">
        <f>O197*H197</f>
        <v>0</v>
      </c>
      <c r="Q197" s="145">
        <v>3.3E-3</v>
      </c>
      <c r="R197" s="145">
        <f>Q197*H197</f>
        <v>6.6E-3</v>
      </c>
      <c r="S197" s="145">
        <v>0</v>
      </c>
      <c r="T197" s="146">
        <f>S197*H197</f>
        <v>0</v>
      </c>
      <c r="AR197" s="147" t="s">
        <v>194</v>
      </c>
      <c r="AT197" s="147" t="s">
        <v>413</v>
      </c>
      <c r="AU197" s="147" t="s">
        <v>87</v>
      </c>
      <c r="AY197" s="17" t="s">
        <v>143</v>
      </c>
      <c r="BE197" s="148">
        <f>IF(N197="základní",J197,0)</f>
        <v>0</v>
      </c>
      <c r="BF197" s="148">
        <f>IF(N197="snížená",J197,0)</f>
        <v>0</v>
      </c>
      <c r="BG197" s="148">
        <f>IF(N197="zákl. přenesená",J197,0)</f>
        <v>0</v>
      </c>
      <c r="BH197" s="148">
        <f>IF(N197="sníž. přenesená",J197,0)</f>
        <v>0</v>
      </c>
      <c r="BI197" s="148">
        <f>IF(N197="nulová",J197,0)</f>
        <v>0</v>
      </c>
      <c r="BJ197" s="17" t="s">
        <v>85</v>
      </c>
      <c r="BK197" s="148">
        <f>ROUND(I197*H197,2)</f>
        <v>0</v>
      </c>
      <c r="BL197" s="17" t="s">
        <v>142</v>
      </c>
      <c r="BM197" s="147" t="s">
        <v>1575</v>
      </c>
    </row>
    <row r="198" spans="2:65" s="13" customFormat="1" ht="11.25">
      <c r="B198" s="156"/>
      <c r="D198" s="150" t="s">
        <v>156</v>
      </c>
      <c r="E198" s="157" t="s">
        <v>1</v>
      </c>
      <c r="F198" s="158" t="s">
        <v>1576</v>
      </c>
      <c r="H198" s="159">
        <v>2</v>
      </c>
      <c r="I198" s="160"/>
      <c r="L198" s="156"/>
      <c r="M198" s="161"/>
      <c r="T198" s="162"/>
      <c r="AT198" s="157" t="s">
        <v>156</v>
      </c>
      <c r="AU198" s="157" t="s">
        <v>87</v>
      </c>
      <c r="AV198" s="13" t="s">
        <v>87</v>
      </c>
      <c r="AW198" s="13" t="s">
        <v>33</v>
      </c>
      <c r="AX198" s="13" t="s">
        <v>85</v>
      </c>
      <c r="AY198" s="157" t="s">
        <v>143</v>
      </c>
    </row>
    <row r="199" spans="2:65" s="1" customFormat="1" ht="16.5" customHeight="1">
      <c r="B199" s="32"/>
      <c r="C199" s="136" t="s">
        <v>361</v>
      </c>
      <c r="D199" s="136" t="s">
        <v>149</v>
      </c>
      <c r="E199" s="137" t="s">
        <v>1314</v>
      </c>
      <c r="F199" s="138" t="s">
        <v>1315</v>
      </c>
      <c r="G199" s="139" t="s">
        <v>316</v>
      </c>
      <c r="H199" s="140">
        <v>2.2000000000000002</v>
      </c>
      <c r="I199" s="141"/>
      <c r="J199" s="142">
        <f>ROUND(I199*H199,2)</f>
        <v>0</v>
      </c>
      <c r="K199" s="138" t="s">
        <v>153</v>
      </c>
      <c r="L199" s="32"/>
      <c r="M199" s="143" t="s">
        <v>1</v>
      </c>
      <c r="N199" s="144" t="s">
        <v>42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142</v>
      </c>
      <c r="AT199" s="147" t="s">
        <v>149</v>
      </c>
      <c r="AU199" s="147" t="s">
        <v>87</v>
      </c>
      <c r="AY199" s="17" t="s">
        <v>143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7" t="s">
        <v>85</v>
      </c>
      <c r="BK199" s="148">
        <f>ROUND(I199*H199,2)</f>
        <v>0</v>
      </c>
      <c r="BL199" s="17" t="s">
        <v>142</v>
      </c>
      <c r="BM199" s="147" t="s">
        <v>1577</v>
      </c>
    </row>
    <row r="200" spans="2:65" s="13" customFormat="1" ht="11.25">
      <c r="B200" s="156"/>
      <c r="D200" s="150" t="s">
        <v>156</v>
      </c>
      <c r="E200" s="157" t="s">
        <v>1</v>
      </c>
      <c r="F200" s="158" t="s">
        <v>1578</v>
      </c>
      <c r="H200" s="159">
        <v>2.2000000000000002</v>
      </c>
      <c r="I200" s="160"/>
      <c r="L200" s="156"/>
      <c r="M200" s="161"/>
      <c r="T200" s="162"/>
      <c r="AT200" s="157" t="s">
        <v>156</v>
      </c>
      <c r="AU200" s="157" t="s">
        <v>87</v>
      </c>
      <c r="AV200" s="13" t="s">
        <v>87</v>
      </c>
      <c r="AW200" s="13" t="s">
        <v>33</v>
      </c>
      <c r="AX200" s="13" t="s">
        <v>85</v>
      </c>
      <c r="AY200" s="157" t="s">
        <v>143</v>
      </c>
    </row>
    <row r="201" spans="2:65" s="1" customFormat="1" ht="16.5" customHeight="1">
      <c r="B201" s="32"/>
      <c r="C201" s="136" t="s">
        <v>367</v>
      </c>
      <c r="D201" s="136" t="s">
        <v>149</v>
      </c>
      <c r="E201" s="137" t="s">
        <v>1319</v>
      </c>
      <c r="F201" s="138" t="s">
        <v>1320</v>
      </c>
      <c r="G201" s="139" t="s">
        <v>316</v>
      </c>
      <c r="H201" s="140">
        <v>2.2000000000000002</v>
      </c>
      <c r="I201" s="141"/>
      <c r="J201" s="142">
        <f>ROUND(I201*H201,2)</f>
        <v>0</v>
      </c>
      <c r="K201" s="138" t="s">
        <v>153</v>
      </c>
      <c r="L201" s="32"/>
      <c r="M201" s="143" t="s">
        <v>1</v>
      </c>
      <c r="N201" s="144" t="s">
        <v>42</v>
      </c>
      <c r="P201" s="145">
        <f>O201*H201</f>
        <v>0</v>
      </c>
      <c r="Q201" s="145">
        <v>0</v>
      </c>
      <c r="R201" s="145">
        <f>Q201*H201</f>
        <v>0</v>
      </c>
      <c r="S201" s="145">
        <v>0</v>
      </c>
      <c r="T201" s="146">
        <f>S201*H201</f>
        <v>0</v>
      </c>
      <c r="AR201" s="147" t="s">
        <v>142</v>
      </c>
      <c r="AT201" s="147" t="s">
        <v>149</v>
      </c>
      <c r="AU201" s="147" t="s">
        <v>87</v>
      </c>
      <c r="AY201" s="17" t="s">
        <v>143</v>
      </c>
      <c r="BE201" s="148">
        <f>IF(N201="základní",J201,0)</f>
        <v>0</v>
      </c>
      <c r="BF201" s="148">
        <f>IF(N201="snížená",J201,0)</f>
        <v>0</v>
      </c>
      <c r="BG201" s="148">
        <f>IF(N201="zákl. přenesená",J201,0)</f>
        <v>0</v>
      </c>
      <c r="BH201" s="148">
        <f>IF(N201="sníž. přenesená",J201,0)</f>
        <v>0</v>
      </c>
      <c r="BI201" s="148">
        <f>IF(N201="nulová",J201,0)</f>
        <v>0</v>
      </c>
      <c r="BJ201" s="17" t="s">
        <v>85</v>
      </c>
      <c r="BK201" s="148">
        <f>ROUND(I201*H201,2)</f>
        <v>0</v>
      </c>
      <c r="BL201" s="17" t="s">
        <v>142</v>
      </c>
      <c r="BM201" s="147" t="s">
        <v>1579</v>
      </c>
    </row>
    <row r="202" spans="2:65" s="13" customFormat="1" ht="11.25">
      <c r="B202" s="156"/>
      <c r="D202" s="150" t="s">
        <v>156</v>
      </c>
      <c r="E202" s="157" t="s">
        <v>1</v>
      </c>
      <c r="F202" s="158" t="s">
        <v>1578</v>
      </c>
      <c r="H202" s="159">
        <v>2.2000000000000002</v>
      </c>
      <c r="I202" s="160"/>
      <c r="L202" s="156"/>
      <c r="M202" s="161"/>
      <c r="T202" s="162"/>
      <c r="AT202" s="157" t="s">
        <v>156</v>
      </c>
      <c r="AU202" s="157" t="s">
        <v>87</v>
      </c>
      <c r="AV202" s="13" t="s">
        <v>87</v>
      </c>
      <c r="AW202" s="13" t="s">
        <v>33</v>
      </c>
      <c r="AX202" s="13" t="s">
        <v>85</v>
      </c>
      <c r="AY202" s="157" t="s">
        <v>143</v>
      </c>
    </row>
    <row r="203" spans="2:65" s="1" customFormat="1" ht="16.5" customHeight="1">
      <c r="B203" s="32"/>
      <c r="C203" s="136" t="s">
        <v>372</v>
      </c>
      <c r="D203" s="136" t="s">
        <v>149</v>
      </c>
      <c r="E203" s="137" t="s">
        <v>1580</v>
      </c>
      <c r="F203" s="138" t="s">
        <v>1581</v>
      </c>
      <c r="G203" s="139" t="s">
        <v>540</v>
      </c>
      <c r="H203" s="140">
        <v>2</v>
      </c>
      <c r="I203" s="141"/>
      <c r="J203" s="142">
        <f>ROUND(I203*H203,2)</f>
        <v>0</v>
      </c>
      <c r="K203" s="138" t="s">
        <v>153</v>
      </c>
      <c r="L203" s="32"/>
      <c r="M203" s="143" t="s">
        <v>1</v>
      </c>
      <c r="N203" s="144" t="s">
        <v>42</v>
      </c>
      <c r="P203" s="145">
        <f>O203*H203</f>
        <v>0</v>
      </c>
      <c r="Q203" s="145">
        <v>0.04</v>
      </c>
      <c r="R203" s="145">
        <f>Q203*H203</f>
        <v>0.08</v>
      </c>
      <c r="S203" s="145">
        <v>0</v>
      </c>
      <c r="T203" s="146">
        <f>S203*H203</f>
        <v>0</v>
      </c>
      <c r="AR203" s="147" t="s">
        <v>142</v>
      </c>
      <c r="AT203" s="147" t="s">
        <v>149</v>
      </c>
      <c r="AU203" s="147" t="s">
        <v>87</v>
      </c>
      <c r="AY203" s="17" t="s">
        <v>143</v>
      </c>
      <c r="BE203" s="148">
        <f>IF(N203="základní",J203,0)</f>
        <v>0</v>
      </c>
      <c r="BF203" s="148">
        <f>IF(N203="snížená",J203,0)</f>
        <v>0</v>
      </c>
      <c r="BG203" s="148">
        <f>IF(N203="zákl. přenesená",J203,0)</f>
        <v>0</v>
      </c>
      <c r="BH203" s="148">
        <f>IF(N203="sníž. přenesená",J203,0)</f>
        <v>0</v>
      </c>
      <c r="BI203" s="148">
        <f>IF(N203="nulová",J203,0)</f>
        <v>0</v>
      </c>
      <c r="BJ203" s="17" t="s">
        <v>85</v>
      </c>
      <c r="BK203" s="148">
        <f>ROUND(I203*H203,2)</f>
        <v>0</v>
      </c>
      <c r="BL203" s="17" t="s">
        <v>142</v>
      </c>
      <c r="BM203" s="147" t="s">
        <v>1582</v>
      </c>
    </row>
    <row r="204" spans="2:65" s="13" customFormat="1" ht="11.25">
      <c r="B204" s="156"/>
      <c r="D204" s="150" t="s">
        <v>156</v>
      </c>
      <c r="E204" s="157" t="s">
        <v>1</v>
      </c>
      <c r="F204" s="158" t="s">
        <v>1583</v>
      </c>
      <c r="H204" s="159">
        <v>2</v>
      </c>
      <c r="I204" s="160"/>
      <c r="L204" s="156"/>
      <c r="M204" s="161"/>
      <c r="T204" s="162"/>
      <c r="AT204" s="157" t="s">
        <v>156</v>
      </c>
      <c r="AU204" s="157" t="s">
        <v>87</v>
      </c>
      <c r="AV204" s="13" t="s">
        <v>87</v>
      </c>
      <c r="AW204" s="13" t="s">
        <v>33</v>
      </c>
      <c r="AX204" s="13" t="s">
        <v>85</v>
      </c>
      <c r="AY204" s="157" t="s">
        <v>143</v>
      </c>
    </row>
    <row r="205" spans="2:65" s="1" customFormat="1" ht="16.5" customHeight="1">
      <c r="B205" s="32"/>
      <c r="C205" s="173" t="s">
        <v>378</v>
      </c>
      <c r="D205" s="173" t="s">
        <v>413</v>
      </c>
      <c r="E205" s="174" t="s">
        <v>1584</v>
      </c>
      <c r="F205" s="175" t="s">
        <v>1585</v>
      </c>
      <c r="G205" s="176" t="s">
        <v>540</v>
      </c>
      <c r="H205" s="177">
        <v>2</v>
      </c>
      <c r="I205" s="178"/>
      <c r="J205" s="179">
        <f>ROUND(I205*H205,2)</f>
        <v>0</v>
      </c>
      <c r="K205" s="175" t="s">
        <v>153</v>
      </c>
      <c r="L205" s="180"/>
      <c r="M205" s="181" t="s">
        <v>1</v>
      </c>
      <c r="N205" s="182" t="s">
        <v>42</v>
      </c>
      <c r="P205" s="145">
        <f>O205*H205</f>
        <v>0</v>
      </c>
      <c r="Q205" s="145">
        <v>7.3000000000000001E-3</v>
      </c>
      <c r="R205" s="145">
        <f>Q205*H205</f>
        <v>1.46E-2</v>
      </c>
      <c r="S205" s="145">
        <v>0</v>
      </c>
      <c r="T205" s="146">
        <f>S205*H205</f>
        <v>0</v>
      </c>
      <c r="AR205" s="147" t="s">
        <v>194</v>
      </c>
      <c r="AT205" s="147" t="s">
        <v>413</v>
      </c>
      <c r="AU205" s="147" t="s">
        <v>87</v>
      </c>
      <c r="AY205" s="17" t="s">
        <v>143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7" t="s">
        <v>85</v>
      </c>
      <c r="BK205" s="148">
        <f>ROUND(I205*H205,2)</f>
        <v>0</v>
      </c>
      <c r="BL205" s="17" t="s">
        <v>142</v>
      </c>
      <c r="BM205" s="147" t="s">
        <v>1586</v>
      </c>
    </row>
    <row r="206" spans="2:65" s="13" customFormat="1" ht="11.25">
      <c r="B206" s="156"/>
      <c r="D206" s="150" t="s">
        <v>156</v>
      </c>
      <c r="E206" s="157" t="s">
        <v>1</v>
      </c>
      <c r="F206" s="158" t="s">
        <v>1587</v>
      </c>
      <c r="H206" s="159">
        <v>2</v>
      </c>
      <c r="I206" s="160"/>
      <c r="L206" s="156"/>
      <c r="M206" s="161"/>
      <c r="T206" s="162"/>
      <c r="AT206" s="157" t="s">
        <v>156</v>
      </c>
      <c r="AU206" s="157" t="s">
        <v>87</v>
      </c>
      <c r="AV206" s="13" t="s">
        <v>87</v>
      </c>
      <c r="AW206" s="13" t="s">
        <v>33</v>
      </c>
      <c r="AX206" s="13" t="s">
        <v>85</v>
      </c>
      <c r="AY206" s="157" t="s">
        <v>143</v>
      </c>
    </row>
    <row r="207" spans="2:65" s="1" customFormat="1" ht="16.5" customHeight="1">
      <c r="B207" s="32"/>
      <c r="C207" s="173" t="s">
        <v>389</v>
      </c>
      <c r="D207" s="173" t="s">
        <v>413</v>
      </c>
      <c r="E207" s="174" t="s">
        <v>1588</v>
      </c>
      <c r="F207" s="175" t="s">
        <v>1589</v>
      </c>
      <c r="G207" s="176" t="s">
        <v>540</v>
      </c>
      <c r="H207" s="177">
        <v>2</v>
      </c>
      <c r="I207" s="178"/>
      <c r="J207" s="179">
        <f>ROUND(I207*H207,2)</f>
        <v>0</v>
      </c>
      <c r="K207" s="175" t="s">
        <v>153</v>
      </c>
      <c r="L207" s="180"/>
      <c r="M207" s="181" t="s">
        <v>1</v>
      </c>
      <c r="N207" s="182" t="s">
        <v>42</v>
      </c>
      <c r="P207" s="145">
        <f>O207*H207</f>
        <v>0</v>
      </c>
      <c r="Q207" s="145">
        <v>8.9999999999999998E-4</v>
      </c>
      <c r="R207" s="145">
        <f>Q207*H207</f>
        <v>1.8E-3</v>
      </c>
      <c r="S207" s="145">
        <v>0</v>
      </c>
      <c r="T207" s="146">
        <f>S207*H207</f>
        <v>0</v>
      </c>
      <c r="AR207" s="147" t="s">
        <v>194</v>
      </c>
      <c r="AT207" s="147" t="s">
        <v>413</v>
      </c>
      <c r="AU207" s="147" t="s">
        <v>87</v>
      </c>
      <c r="AY207" s="17" t="s">
        <v>143</v>
      </c>
      <c r="BE207" s="148">
        <f>IF(N207="základní",J207,0)</f>
        <v>0</v>
      </c>
      <c r="BF207" s="148">
        <f>IF(N207="snížená",J207,0)</f>
        <v>0</v>
      </c>
      <c r="BG207" s="148">
        <f>IF(N207="zákl. přenesená",J207,0)</f>
        <v>0</v>
      </c>
      <c r="BH207" s="148">
        <f>IF(N207="sníž. přenesená",J207,0)</f>
        <v>0</v>
      </c>
      <c r="BI207" s="148">
        <f>IF(N207="nulová",J207,0)</f>
        <v>0</v>
      </c>
      <c r="BJ207" s="17" t="s">
        <v>85</v>
      </c>
      <c r="BK207" s="148">
        <f>ROUND(I207*H207,2)</f>
        <v>0</v>
      </c>
      <c r="BL207" s="17" t="s">
        <v>142</v>
      </c>
      <c r="BM207" s="147" t="s">
        <v>1590</v>
      </c>
    </row>
    <row r="208" spans="2:65" s="13" customFormat="1" ht="11.25">
      <c r="B208" s="156"/>
      <c r="D208" s="150" t="s">
        <v>156</v>
      </c>
      <c r="E208" s="157" t="s">
        <v>1</v>
      </c>
      <c r="F208" s="158" t="s">
        <v>1587</v>
      </c>
      <c r="H208" s="159">
        <v>2</v>
      </c>
      <c r="I208" s="160"/>
      <c r="L208" s="156"/>
      <c r="M208" s="161"/>
      <c r="T208" s="162"/>
      <c r="AT208" s="157" t="s">
        <v>156</v>
      </c>
      <c r="AU208" s="157" t="s">
        <v>87</v>
      </c>
      <c r="AV208" s="13" t="s">
        <v>87</v>
      </c>
      <c r="AW208" s="13" t="s">
        <v>33</v>
      </c>
      <c r="AX208" s="13" t="s">
        <v>85</v>
      </c>
      <c r="AY208" s="157" t="s">
        <v>143</v>
      </c>
    </row>
    <row r="209" spans="2:65" s="1" customFormat="1" ht="16.5" customHeight="1">
      <c r="B209" s="32"/>
      <c r="C209" s="136" t="s">
        <v>394</v>
      </c>
      <c r="D209" s="136" t="s">
        <v>149</v>
      </c>
      <c r="E209" s="137" t="s">
        <v>1334</v>
      </c>
      <c r="F209" s="138" t="s">
        <v>1335</v>
      </c>
      <c r="G209" s="139" t="s">
        <v>316</v>
      </c>
      <c r="H209" s="140">
        <v>5.4</v>
      </c>
      <c r="I209" s="141"/>
      <c r="J209" s="142">
        <f>ROUND(I209*H209,2)</f>
        <v>0</v>
      </c>
      <c r="K209" s="138" t="s">
        <v>153</v>
      </c>
      <c r="L209" s="32"/>
      <c r="M209" s="143" t="s">
        <v>1</v>
      </c>
      <c r="N209" s="144" t="s">
        <v>42</v>
      </c>
      <c r="P209" s="145">
        <f>O209*H209</f>
        <v>0</v>
      </c>
      <c r="Q209" s="145">
        <v>1.9000000000000001E-4</v>
      </c>
      <c r="R209" s="145">
        <f>Q209*H209</f>
        <v>1.0260000000000002E-3</v>
      </c>
      <c r="S209" s="145">
        <v>0</v>
      </c>
      <c r="T209" s="146">
        <f>S209*H209</f>
        <v>0</v>
      </c>
      <c r="AR209" s="147" t="s">
        <v>142</v>
      </c>
      <c r="AT209" s="147" t="s">
        <v>149</v>
      </c>
      <c r="AU209" s="147" t="s">
        <v>87</v>
      </c>
      <c r="AY209" s="17" t="s">
        <v>143</v>
      </c>
      <c r="BE209" s="148">
        <f>IF(N209="základní",J209,0)</f>
        <v>0</v>
      </c>
      <c r="BF209" s="148">
        <f>IF(N209="snížená",J209,0)</f>
        <v>0</v>
      </c>
      <c r="BG209" s="148">
        <f>IF(N209="zákl. přenesená",J209,0)</f>
        <v>0</v>
      </c>
      <c r="BH209" s="148">
        <f>IF(N209="sníž. přenesená",J209,0)</f>
        <v>0</v>
      </c>
      <c r="BI209" s="148">
        <f>IF(N209="nulová",J209,0)</f>
        <v>0</v>
      </c>
      <c r="BJ209" s="17" t="s">
        <v>85</v>
      </c>
      <c r="BK209" s="148">
        <f>ROUND(I209*H209,2)</f>
        <v>0</v>
      </c>
      <c r="BL209" s="17" t="s">
        <v>142</v>
      </c>
      <c r="BM209" s="147" t="s">
        <v>1591</v>
      </c>
    </row>
    <row r="210" spans="2:65" s="12" customFormat="1" ht="11.25">
      <c r="B210" s="149"/>
      <c r="D210" s="150" t="s">
        <v>156</v>
      </c>
      <c r="E210" s="151" t="s">
        <v>1</v>
      </c>
      <c r="F210" s="152" t="s">
        <v>1592</v>
      </c>
      <c r="H210" s="151" t="s">
        <v>1</v>
      </c>
      <c r="I210" s="153"/>
      <c r="L210" s="149"/>
      <c r="M210" s="154"/>
      <c r="T210" s="155"/>
      <c r="AT210" s="151" t="s">
        <v>156</v>
      </c>
      <c r="AU210" s="151" t="s">
        <v>87</v>
      </c>
      <c r="AV210" s="12" t="s">
        <v>85</v>
      </c>
      <c r="AW210" s="12" t="s">
        <v>33</v>
      </c>
      <c r="AX210" s="12" t="s">
        <v>77</v>
      </c>
      <c r="AY210" s="151" t="s">
        <v>143</v>
      </c>
    </row>
    <row r="211" spans="2:65" s="13" customFormat="1" ht="11.25">
      <c r="B211" s="156"/>
      <c r="D211" s="150" t="s">
        <v>156</v>
      </c>
      <c r="E211" s="157" t="s">
        <v>1</v>
      </c>
      <c r="F211" s="158" t="s">
        <v>1593</v>
      </c>
      <c r="H211" s="159">
        <v>5.4</v>
      </c>
      <c r="I211" s="160"/>
      <c r="L211" s="156"/>
      <c r="M211" s="161"/>
      <c r="T211" s="162"/>
      <c r="AT211" s="157" t="s">
        <v>156</v>
      </c>
      <c r="AU211" s="157" t="s">
        <v>87</v>
      </c>
      <c r="AV211" s="13" t="s">
        <v>87</v>
      </c>
      <c r="AW211" s="13" t="s">
        <v>33</v>
      </c>
      <c r="AX211" s="13" t="s">
        <v>85</v>
      </c>
      <c r="AY211" s="157" t="s">
        <v>143</v>
      </c>
    </row>
    <row r="212" spans="2:65" s="12" customFormat="1" ht="11.25">
      <c r="B212" s="149"/>
      <c r="D212" s="150" t="s">
        <v>156</v>
      </c>
      <c r="E212" s="151" t="s">
        <v>1</v>
      </c>
      <c r="F212" s="152" t="s">
        <v>1594</v>
      </c>
      <c r="H212" s="151" t="s">
        <v>1</v>
      </c>
      <c r="I212" s="153"/>
      <c r="L212" s="149"/>
      <c r="M212" s="154"/>
      <c r="T212" s="155"/>
      <c r="AT212" s="151" t="s">
        <v>156</v>
      </c>
      <c r="AU212" s="151" t="s">
        <v>87</v>
      </c>
      <c r="AV212" s="12" t="s">
        <v>85</v>
      </c>
      <c r="AW212" s="12" t="s">
        <v>33</v>
      </c>
      <c r="AX212" s="12" t="s">
        <v>77</v>
      </c>
      <c r="AY212" s="151" t="s">
        <v>143</v>
      </c>
    </row>
    <row r="213" spans="2:65" s="11" customFormat="1" ht="22.9" customHeight="1">
      <c r="B213" s="124"/>
      <c r="D213" s="125" t="s">
        <v>76</v>
      </c>
      <c r="E213" s="134" t="s">
        <v>1121</v>
      </c>
      <c r="F213" s="134" t="s">
        <v>1122</v>
      </c>
      <c r="I213" s="127"/>
      <c r="J213" s="135">
        <f>BK213</f>
        <v>0</v>
      </c>
      <c r="L213" s="124"/>
      <c r="M213" s="129"/>
      <c r="P213" s="130">
        <f>P214</f>
        <v>0</v>
      </c>
      <c r="R213" s="130">
        <f>R214</f>
        <v>0</v>
      </c>
      <c r="T213" s="131">
        <f>T214</f>
        <v>0</v>
      </c>
      <c r="AR213" s="125" t="s">
        <v>85</v>
      </c>
      <c r="AT213" s="132" t="s">
        <v>76</v>
      </c>
      <c r="AU213" s="132" t="s">
        <v>85</v>
      </c>
      <c r="AY213" s="125" t="s">
        <v>143</v>
      </c>
      <c r="BK213" s="133">
        <f>BK214</f>
        <v>0</v>
      </c>
    </row>
    <row r="214" spans="2:65" s="1" customFormat="1" ht="24.2" customHeight="1">
      <c r="B214" s="32"/>
      <c r="C214" s="136" t="s">
        <v>400</v>
      </c>
      <c r="D214" s="136" t="s">
        <v>149</v>
      </c>
      <c r="E214" s="137" t="s">
        <v>1347</v>
      </c>
      <c r="F214" s="138" t="s">
        <v>1348</v>
      </c>
      <c r="G214" s="139" t="s">
        <v>397</v>
      </c>
      <c r="H214" s="140">
        <v>1.2849999999999999</v>
      </c>
      <c r="I214" s="141"/>
      <c r="J214" s="142">
        <f>ROUND(I214*H214,2)</f>
        <v>0</v>
      </c>
      <c r="K214" s="138" t="s">
        <v>153</v>
      </c>
      <c r="L214" s="32"/>
      <c r="M214" s="193" t="s">
        <v>1</v>
      </c>
      <c r="N214" s="194" t="s">
        <v>42</v>
      </c>
      <c r="O214" s="195"/>
      <c r="P214" s="196">
        <f>O214*H214</f>
        <v>0</v>
      </c>
      <c r="Q214" s="196">
        <v>0</v>
      </c>
      <c r="R214" s="196">
        <f>Q214*H214</f>
        <v>0</v>
      </c>
      <c r="S214" s="196">
        <v>0</v>
      </c>
      <c r="T214" s="197">
        <f>S214*H214</f>
        <v>0</v>
      </c>
      <c r="AR214" s="147" t="s">
        <v>142</v>
      </c>
      <c r="AT214" s="147" t="s">
        <v>149</v>
      </c>
      <c r="AU214" s="147" t="s">
        <v>87</v>
      </c>
      <c r="AY214" s="17" t="s">
        <v>143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85</v>
      </c>
      <c r="BK214" s="148">
        <f>ROUND(I214*H214,2)</f>
        <v>0</v>
      </c>
      <c r="BL214" s="17" t="s">
        <v>142</v>
      </c>
      <c r="BM214" s="147" t="s">
        <v>1595</v>
      </c>
    </row>
    <row r="215" spans="2:65" s="1" customFormat="1" ht="6.95" customHeight="1">
      <c r="B215" s="44"/>
      <c r="C215" s="45"/>
      <c r="D215" s="45"/>
      <c r="E215" s="45"/>
      <c r="F215" s="45"/>
      <c r="G215" s="45"/>
      <c r="H215" s="45"/>
      <c r="I215" s="45"/>
      <c r="J215" s="45"/>
      <c r="K215" s="45"/>
      <c r="L215" s="32"/>
    </row>
  </sheetData>
  <sheetProtection algorithmName="SHA-512" hashValue="U3MzFqBktw5WiqyPud3YYXEVljrVdDjT/iZ6O9WahL8dvsCgqeE7Ggv9VESbf9OrF5vctBUT82u3Dmin4WFAOw==" saltValue="M82XXdL3BDW10QrFww72ugvyS+hVPg6QNVj+MEJefBHV8kvXMXB7pMU9QSdWn7XZNxngO2azMM5IILxbWh3RSg==" spinCount="100000" sheet="1" objects="1" scenarios="1" formatColumns="0" formatRows="0" autoFilter="0"/>
  <autoFilter ref="C124:K214" xr:uid="{00000000-0009-0000-0000-000005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108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ht="12" customHeight="1">
      <c r="B8" s="20"/>
      <c r="D8" s="27" t="s">
        <v>113</v>
      </c>
      <c r="L8" s="20"/>
    </row>
    <row r="9" spans="2:46" s="1" customFormat="1" ht="16.5" customHeight="1">
      <c r="B9" s="32"/>
      <c r="E9" s="240" t="s">
        <v>1497</v>
      </c>
      <c r="F9" s="242"/>
      <c r="G9" s="242"/>
      <c r="H9" s="242"/>
      <c r="L9" s="32"/>
    </row>
    <row r="10" spans="2:46" s="1" customFormat="1" ht="12" customHeight="1">
      <c r="B10" s="32"/>
      <c r="D10" s="27" t="s">
        <v>1498</v>
      </c>
      <c r="L10" s="32"/>
    </row>
    <row r="11" spans="2:46" s="1" customFormat="1" ht="16.5" customHeight="1">
      <c r="B11" s="32"/>
      <c r="E11" s="198" t="s">
        <v>1596</v>
      </c>
      <c r="F11" s="242"/>
      <c r="G11" s="242"/>
      <c r="H11" s="242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24. 3. 2025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43" t="str">
        <f>'Rekapitulace stavby'!E14</f>
        <v>Vyplň údaj</v>
      </c>
      <c r="F20" s="224"/>
      <c r="G20" s="224"/>
      <c r="H20" s="224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31</v>
      </c>
      <c r="L22" s="32"/>
    </row>
    <row r="23" spans="2:12" s="1" customFormat="1" ht="18" customHeight="1">
      <c r="B23" s="32"/>
      <c r="E23" s="25" t="s">
        <v>32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34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36</v>
      </c>
      <c r="L28" s="32"/>
    </row>
    <row r="29" spans="2:12" s="7" customFormat="1" ht="16.5" customHeight="1">
      <c r="B29" s="94"/>
      <c r="E29" s="229" t="s">
        <v>1</v>
      </c>
      <c r="F29" s="229"/>
      <c r="G29" s="229"/>
      <c r="H29" s="229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ROUND((SUM(BE125:BE221)),  2)</f>
        <v>0</v>
      </c>
      <c r="I35" s="96">
        <v>0.21</v>
      </c>
      <c r="J35" s="86">
        <f>ROUND(((SUM(BE125:BE221))*I35),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ROUND((SUM(BF125:BF221)),  2)</f>
        <v>0</v>
      </c>
      <c r="I36" s="96">
        <v>0.15</v>
      </c>
      <c r="J36" s="86">
        <f>ROUND(((SUM(BF125:BF221))*I36),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ROUND((SUM(BG125:BG221)),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ROUND((SUM(BH125:BH221)),  2)</f>
        <v>0</v>
      </c>
      <c r="I38" s="96">
        <v>0.15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ROUND((SUM(BI125:BI221)),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115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12" ht="12" customHeight="1">
      <c r="B86" s="20"/>
      <c r="C86" s="27" t="s">
        <v>113</v>
      </c>
      <c r="L86" s="20"/>
    </row>
    <row r="87" spans="2:12" s="1" customFormat="1" ht="16.5" customHeight="1">
      <c r="B87" s="32"/>
      <c r="E87" s="240" t="s">
        <v>1497</v>
      </c>
      <c r="F87" s="242"/>
      <c r="G87" s="242"/>
      <c r="H87" s="242"/>
      <c r="L87" s="32"/>
    </row>
    <row r="88" spans="2:12" s="1" customFormat="1" ht="12" customHeight="1">
      <c r="B88" s="32"/>
      <c r="C88" s="27" t="s">
        <v>1498</v>
      </c>
      <c r="L88" s="32"/>
    </row>
    <row r="89" spans="2:12" s="1" customFormat="1" ht="16.5" customHeight="1">
      <c r="B89" s="32"/>
      <c r="E89" s="198" t="str">
        <f>E11</f>
        <v>303b - Kanalizační dešťové přípojky</v>
      </c>
      <c r="F89" s="242"/>
      <c r="G89" s="242"/>
      <c r="H89" s="242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Třeboň</v>
      </c>
      <c r="I91" s="27" t="s">
        <v>22</v>
      </c>
      <c r="J91" s="52" t="str">
        <f>IF(J14="","",J14)</f>
        <v>24. 3. 2025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Třeboň</v>
      </c>
      <c r="I93" s="27" t="s">
        <v>30</v>
      </c>
      <c r="J93" s="30" t="str">
        <f>E23</f>
        <v>WAY project s.r.o.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34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116</v>
      </c>
      <c r="D96" s="97"/>
      <c r="E96" s="97"/>
      <c r="F96" s="97"/>
      <c r="G96" s="97"/>
      <c r="H96" s="97"/>
      <c r="I96" s="97"/>
      <c r="J96" s="106" t="s">
        <v>117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118</v>
      </c>
      <c r="J98" s="66">
        <f>J125</f>
        <v>0</v>
      </c>
      <c r="L98" s="32"/>
      <c r="AU98" s="17" t="s">
        <v>119</v>
      </c>
    </row>
    <row r="99" spans="2:47" s="8" customFormat="1" ht="24.95" customHeight="1">
      <c r="B99" s="108"/>
      <c r="D99" s="109" t="s">
        <v>244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>
      <c r="B100" s="112"/>
      <c r="D100" s="113" t="s">
        <v>245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9" customFormat="1" ht="19.899999999999999" customHeight="1">
      <c r="B101" s="112"/>
      <c r="D101" s="113" t="s">
        <v>247</v>
      </c>
      <c r="E101" s="114"/>
      <c r="F101" s="114"/>
      <c r="G101" s="114"/>
      <c r="H101" s="114"/>
      <c r="I101" s="114"/>
      <c r="J101" s="115">
        <f>J175</f>
        <v>0</v>
      </c>
      <c r="L101" s="112"/>
    </row>
    <row r="102" spans="2:47" s="9" customFormat="1" ht="19.899999999999999" customHeight="1">
      <c r="B102" s="112"/>
      <c r="D102" s="113" t="s">
        <v>249</v>
      </c>
      <c r="E102" s="114"/>
      <c r="F102" s="114"/>
      <c r="G102" s="114"/>
      <c r="H102" s="114"/>
      <c r="I102" s="114"/>
      <c r="J102" s="115">
        <f>J187</f>
        <v>0</v>
      </c>
      <c r="L102" s="112"/>
    </row>
    <row r="103" spans="2:47" s="9" customFormat="1" ht="19.899999999999999" customHeight="1">
      <c r="B103" s="112"/>
      <c r="D103" s="113" t="s">
        <v>252</v>
      </c>
      <c r="E103" s="114"/>
      <c r="F103" s="114"/>
      <c r="G103" s="114"/>
      <c r="H103" s="114"/>
      <c r="I103" s="114"/>
      <c r="J103" s="115">
        <f>J220</f>
        <v>0</v>
      </c>
      <c r="L103" s="112"/>
    </row>
    <row r="104" spans="2:47" s="1" customFormat="1" ht="21.75" customHeight="1">
      <c r="B104" s="32"/>
      <c r="L104" s="32"/>
    </row>
    <row r="105" spans="2:47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>
      <c r="B110" s="32"/>
      <c r="C110" s="21" t="s">
        <v>127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40" t="str">
        <f>E7</f>
        <v>Stavební úpravy MK ul. Nádražní v Třeboni</v>
      </c>
      <c r="F113" s="241"/>
      <c r="G113" s="241"/>
      <c r="H113" s="241"/>
      <c r="L113" s="32"/>
    </row>
    <row r="114" spans="2:65" ht="12" customHeight="1">
      <c r="B114" s="20"/>
      <c r="C114" s="27" t="s">
        <v>113</v>
      </c>
      <c r="L114" s="20"/>
    </row>
    <row r="115" spans="2:65" s="1" customFormat="1" ht="16.5" customHeight="1">
      <c r="B115" s="32"/>
      <c r="E115" s="240" t="s">
        <v>1497</v>
      </c>
      <c r="F115" s="242"/>
      <c r="G115" s="242"/>
      <c r="H115" s="242"/>
      <c r="L115" s="32"/>
    </row>
    <row r="116" spans="2:65" s="1" customFormat="1" ht="12" customHeight="1">
      <c r="B116" s="32"/>
      <c r="C116" s="27" t="s">
        <v>1498</v>
      </c>
      <c r="L116" s="32"/>
    </row>
    <row r="117" spans="2:65" s="1" customFormat="1" ht="16.5" customHeight="1">
      <c r="B117" s="32"/>
      <c r="E117" s="198" t="str">
        <f>E11</f>
        <v>303b - Kanalizační dešťové přípojky</v>
      </c>
      <c r="F117" s="242"/>
      <c r="G117" s="242"/>
      <c r="H117" s="242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F14</f>
        <v>Třeboň</v>
      </c>
      <c r="I119" s="27" t="s">
        <v>22</v>
      </c>
      <c r="J119" s="52" t="str">
        <f>IF(J14="","",J14)</f>
        <v>24. 3. 2025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E17</f>
        <v>Město Třeboň</v>
      </c>
      <c r="I121" s="27" t="s">
        <v>30</v>
      </c>
      <c r="J121" s="30" t="str">
        <f>E23</f>
        <v>WAY project s.r.o.</v>
      </c>
      <c r="L121" s="32"/>
    </row>
    <row r="122" spans="2:65" s="1" customFormat="1" ht="15.2" customHeight="1">
      <c r="B122" s="32"/>
      <c r="C122" s="27" t="s">
        <v>28</v>
      </c>
      <c r="F122" s="25" t="str">
        <f>IF(E20="","",E20)</f>
        <v>Vyplň údaj</v>
      </c>
      <c r="I122" s="27" t="s">
        <v>34</v>
      </c>
      <c r="J122" s="30" t="str">
        <f>E26</f>
        <v xml:space="preserve"> 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128</v>
      </c>
      <c r="D124" s="118" t="s">
        <v>62</v>
      </c>
      <c r="E124" s="118" t="s">
        <v>58</v>
      </c>
      <c r="F124" s="118" t="s">
        <v>59</v>
      </c>
      <c r="G124" s="118" t="s">
        <v>129</v>
      </c>
      <c r="H124" s="118" t="s">
        <v>130</v>
      </c>
      <c r="I124" s="118" t="s">
        <v>131</v>
      </c>
      <c r="J124" s="118" t="s">
        <v>117</v>
      </c>
      <c r="K124" s="119" t="s">
        <v>132</v>
      </c>
      <c r="L124" s="116"/>
      <c r="M124" s="59" t="s">
        <v>1</v>
      </c>
      <c r="N124" s="60" t="s">
        <v>41</v>
      </c>
      <c r="O124" s="60" t="s">
        <v>133</v>
      </c>
      <c r="P124" s="60" t="s">
        <v>134</v>
      </c>
      <c r="Q124" s="60" t="s">
        <v>135</v>
      </c>
      <c r="R124" s="60" t="s">
        <v>136</v>
      </c>
      <c r="S124" s="60" t="s">
        <v>137</v>
      </c>
      <c r="T124" s="61" t="s">
        <v>138</v>
      </c>
    </row>
    <row r="125" spans="2:65" s="1" customFormat="1" ht="22.9" customHeight="1">
      <c r="B125" s="32"/>
      <c r="C125" s="64" t="s">
        <v>139</v>
      </c>
      <c r="J125" s="120">
        <f>BK125</f>
        <v>0</v>
      </c>
      <c r="L125" s="32"/>
      <c r="M125" s="62"/>
      <c r="N125" s="53"/>
      <c r="O125" s="53"/>
      <c r="P125" s="121">
        <f>P126</f>
        <v>0</v>
      </c>
      <c r="Q125" s="53"/>
      <c r="R125" s="121">
        <f>R126</f>
        <v>52.192607199999998</v>
      </c>
      <c r="S125" s="53"/>
      <c r="T125" s="122">
        <f>T126</f>
        <v>0</v>
      </c>
      <c r="AT125" s="17" t="s">
        <v>76</v>
      </c>
      <c r="AU125" s="17" t="s">
        <v>119</v>
      </c>
      <c r="BK125" s="123">
        <f>BK126</f>
        <v>0</v>
      </c>
    </row>
    <row r="126" spans="2:65" s="11" customFormat="1" ht="25.9" customHeight="1">
      <c r="B126" s="124"/>
      <c r="D126" s="125" t="s">
        <v>76</v>
      </c>
      <c r="E126" s="126" t="s">
        <v>253</v>
      </c>
      <c r="F126" s="126" t="s">
        <v>254</v>
      </c>
      <c r="I126" s="127"/>
      <c r="J126" s="128">
        <f>BK126</f>
        <v>0</v>
      </c>
      <c r="L126" s="124"/>
      <c r="M126" s="129"/>
      <c r="P126" s="130">
        <f>P127+P175+P187+P220</f>
        <v>0</v>
      </c>
      <c r="R126" s="130">
        <f>R127+R175+R187+R220</f>
        <v>52.192607199999998</v>
      </c>
      <c r="T126" s="131">
        <f>T127+T175+T187+T220</f>
        <v>0</v>
      </c>
      <c r="AR126" s="125" t="s">
        <v>85</v>
      </c>
      <c r="AT126" s="132" t="s">
        <v>76</v>
      </c>
      <c r="AU126" s="132" t="s">
        <v>77</v>
      </c>
      <c r="AY126" s="125" t="s">
        <v>143</v>
      </c>
      <c r="BK126" s="133">
        <f>BK127+BK175+BK187+BK220</f>
        <v>0</v>
      </c>
    </row>
    <row r="127" spans="2:65" s="11" customFormat="1" ht="22.9" customHeight="1">
      <c r="B127" s="124"/>
      <c r="D127" s="125" t="s">
        <v>76</v>
      </c>
      <c r="E127" s="134" t="s">
        <v>85</v>
      </c>
      <c r="F127" s="134" t="s">
        <v>255</v>
      </c>
      <c r="I127" s="127"/>
      <c r="J127" s="135">
        <f>BK127</f>
        <v>0</v>
      </c>
      <c r="L127" s="124"/>
      <c r="M127" s="129"/>
      <c r="P127" s="130">
        <f>SUM(P128:P174)</f>
        <v>0</v>
      </c>
      <c r="R127" s="130">
        <f>SUM(R128:R174)</f>
        <v>48.926420399999998</v>
      </c>
      <c r="T127" s="131">
        <f>SUM(T128:T174)</f>
        <v>0</v>
      </c>
      <c r="AR127" s="125" t="s">
        <v>85</v>
      </c>
      <c r="AT127" s="132" t="s">
        <v>76</v>
      </c>
      <c r="AU127" s="132" t="s">
        <v>85</v>
      </c>
      <c r="AY127" s="125" t="s">
        <v>143</v>
      </c>
      <c r="BK127" s="133">
        <f>SUM(BK128:BK174)</f>
        <v>0</v>
      </c>
    </row>
    <row r="128" spans="2:65" s="1" customFormat="1" ht="24.2" customHeight="1">
      <c r="B128" s="32"/>
      <c r="C128" s="136" t="s">
        <v>85</v>
      </c>
      <c r="D128" s="136" t="s">
        <v>149</v>
      </c>
      <c r="E128" s="137" t="s">
        <v>1143</v>
      </c>
      <c r="F128" s="138" t="s">
        <v>1144</v>
      </c>
      <c r="G128" s="139" t="s">
        <v>331</v>
      </c>
      <c r="H128" s="140">
        <v>100.94</v>
      </c>
      <c r="I128" s="141"/>
      <c r="J128" s="142">
        <f>ROUND(I128*H128,2)</f>
        <v>0</v>
      </c>
      <c r="K128" s="138" t="s">
        <v>153</v>
      </c>
      <c r="L128" s="32"/>
      <c r="M128" s="143" t="s">
        <v>1</v>
      </c>
      <c r="N128" s="144" t="s">
        <v>42</v>
      </c>
      <c r="P128" s="145">
        <f>O128*H128</f>
        <v>0</v>
      </c>
      <c r="Q128" s="145">
        <v>0</v>
      </c>
      <c r="R128" s="145">
        <f>Q128*H128</f>
        <v>0</v>
      </c>
      <c r="S128" s="145">
        <v>0</v>
      </c>
      <c r="T128" s="146">
        <f>S128*H128</f>
        <v>0</v>
      </c>
      <c r="AR128" s="147" t="s">
        <v>142</v>
      </c>
      <c r="AT128" s="147" t="s">
        <v>149</v>
      </c>
      <c r="AU128" s="147" t="s">
        <v>87</v>
      </c>
      <c r="AY128" s="17" t="s">
        <v>143</v>
      </c>
      <c r="BE128" s="148">
        <f>IF(N128="základní",J128,0)</f>
        <v>0</v>
      </c>
      <c r="BF128" s="148">
        <f>IF(N128="snížená",J128,0)</f>
        <v>0</v>
      </c>
      <c r="BG128" s="148">
        <f>IF(N128="zákl. přenesená",J128,0)</f>
        <v>0</v>
      </c>
      <c r="BH128" s="148">
        <f>IF(N128="sníž. přenesená",J128,0)</f>
        <v>0</v>
      </c>
      <c r="BI128" s="148">
        <f>IF(N128="nulová",J128,0)</f>
        <v>0</v>
      </c>
      <c r="BJ128" s="17" t="s">
        <v>85</v>
      </c>
      <c r="BK128" s="148">
        <f>ROUND(I128*H128,2)</f>
        <v>0</v>
      </c>
      <c r="BL128" s="17" t="s">
        <v>142</v>
      </c>
      <c r="BM128" s="147" t="s">
        <v>1506</v>
      </c>
    </row>
    <row r="129" spans="2:65" s="13" customFormat="1" ht="11.25">
      <c r="B129" s="156"/>
      <c r="D129" s="150" t="s">
        <v>156</v>
      </c>
      <c r="E129" s="157" t="s">
        <v>1</v>
      </c>
      <c r="F129" s="158" t="s">
        <v>1597</v>
      </c>
      <c r="H129" s="159">
        <v>100.94</v>
      </c>
      <c r="I129" s="160"/>
      <c r="L129" s="156"/>
      <c r="M129" s="161"/>
      <c r="T129" s="162"/>
      <c r="AT129" s="157" t="s">
        <v>156</v>
      </c>
      <c r="AU129" s="157" t="s">
        <v>87</v>
      </c>
      <c r="AV129" s="13" t="s">
        <v>87</v>
      </c>
      <c r="AW129" s="13" t="s">
        <v>33</v>
      </c>
      <c r="AX129" s="13" t="s">
        <v>85</v>
      </c>
      <c r="AY129" s="157" t="s">
        <v>143</v>
      </c>
    </row>
    <row r="130" spans="2:65" s="12" customFormat="1" ht="11.25">
      <c r="B130" s="149"/>
      <c r="D130" s="150" t="s">
        <v>156</v>
      </c>
      <c r="E130" s="151" t="s">
        <v>1</v>
      </c>
      <c r="F130" s="152" t="s">
        <v>1147</v>
      </c>
      <c r="H130" s="151" t="s">
        <v>1</v>
      </c>
      <c r="I130" s="153"/>
      <c r="L130" s="149"/>
      <c r="M130" s="154"/>
      <c r="T130" s="155"/>
      <c r="AT130" s="151" t="s">
        <v>156</v>
      </c>
      <c r="AU130" s="151" t="s">
        <v>87</v>
      </c>
      <c r="AV130" s="12" t="s">
        <v>85</v>
      </c>
      <c r="AW130" s="12" t="s">
        <v>33</v>
      </c>
      <c r="AX130" s="12" t="s">
        <v>77</v>
      </c>
      <c r="AY130" s="151" t="s">
        <v>143</v>
      </c>
    </row>
    <row r="131" spans="2:65" s="12" customFormat="1" ht="11.25">
      <c r="B131" s="149"/>
      <c r="D131" s="150" t="s">
        <v>156</v>
      </c>
      <c r="E131" s="151" t="s">
        <v>1</v>
      </c>
      <c r="F131" s="152" t="s">
        <v>1508</v>
      </c>
      <c r="H131" s="151" t="s">
        <v>1</v>
      </c>
      <c r="I131" s="153"/>
      <c r="L131" s="149"/>
      <c r="M131" s="154"/>
      <c r="T131" s="155"/>
      <c r="AT131" s="151" t="s">
        <v>156</v>
      </c>
      <c r="AU131" s="151" t="s">
        <v>87</v>
      </c>
      <c r="AV131" s="12" t="s">
        <v>85</v>
      </c>
      <c r="AW131" s="12" t="s">
        <v>33</v>
      </c>
      <c r="AX131" s="12" t="s">
        <v>77</v>
      </c>
      <c r="AY131" s="151" t="s">
        <v>143</v>
      </c>
    </row>
    <row r="132" spans="2:65" s="1" customFormat="1" ht="24.2" customHeight="1">
      <c r="B132" s="32"/>
      <c r="C132" s="136" t="s">
        <v>87</v>
      </c>
      <c r="D132" s="136" t="s">
        <v>149</v>
      </c>
      <c r="E132" s="137" t="s">
        <v>1149</v>
      </c>
      <c r="F132" s="138" t="s">
        <v>1150</v>
      </c>
      <c r="G132" s="139" t="s">
        <v>331</v>
      </c>
      <c r="H132" s="140">
        <v>20.187999999999999</v>
      </c>
      <c r="I132" s="141"/>
      <c r="J132" s="142">
        <f>ROUND(I132*H132,2)</f>
        <v>0</v>
      </c>
      <c r="K132" s="138" t="s">
        <v>153</v>
      </c>
      <c r="L132" s="32"/>
      <c r="M132" s="143" t="s">
        <v>1</v>
      </c>
      <c r="N132" s="144" t="s">
        <v>42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142</v>
      </c>
      <c r="AT132" s="147" t="s">
        <v>149</v>
      </c>
      <c r="AU132" s="147" t="s">
        <v>87</v>
      </c>
      <c r="AY132" s="17" t="s">
        <v>143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17" t="s">
        <v>85</v>
      </c>
      <c r="BK132" s="148">
        <f>ROUND(I132*H132,2)</f>
        <v>0</v>
      </c>
      <c r="BL132" s="17" t="s">
        <v>142</v>
      </c>
      <c r="BM132" s="147" t="s">
        <v>1509</v>
      </c>
    </row>
    <row r="133" spans="2:65" s="12" customFormat="1" ht="11.25">
      <c r="B133" s="149"/>
      <c r="D133" s="150" t="s">
        <v>156</v>
      </c>
      <c r="E133" s="151" t="s">
        <v>1</v>
      </c>
      <c r="F133" s="152" t="s">
        <v>1598</v>
      </c>
      <c r="H133" s="151" t="s">
        <v>1</v>
      </c>
      <c r="I133" s="153"/>
      <c r="L133" s="149"/>
      <c r="M133" s="154"/>
      <c r="T133" s="155"/>
      <c r="AT133" s="151" t="s">
        <v>156</v>
      </c>
      <c r="AU133" s="151" t="s">
        <v>87</v>
      </c>
      <c r="AV133" s="12" t="s">
        <v>85</v>
      </c>
      <c r="AW133" s="12" t="s">
        <v>33</v>
      </c>
      <c r="AX133" s="12" t="s">
        <v>77</v>
      </c>
      <c r="AY133" s="151" t="s">
        <v>143</v>
      </c>
    </row>
    <row r="134" spans="2:65" s="13" customFormat="1" ht="11.25">
      <c r="B134" s="156"/>
      <c r="D134" s="150" t="s">
        <v>156</v>
      </c>
      <c r="E134" s="157" t="s">
        <v>1</v>
      </c>
      <c r="F134" s="158" t="s">
        <v>1599</v>
      </c>
      <c r="H134" s="159">
        <v>20.187999999999999</v>
      </c>
      <c r="I134" s="160"/>
      <c r="L134" s="156"/>
      <c r="M134" s="161"/>
      <c r="T134" s="162"/>
      <c r="AT134" s="157" t="s">
        <v>156</v>
      </c>
      <c r="AU134" s="157" t="s">
        <v>87</v>
      </c>
      <c r="AV134" s="13" t="s">
        <v>87</v>
      </c>
      <c r="AW134" s="13" t="s">
        <v>33</v>
      </c>
      <c r="AX134" s="13" t="s">
        <v>85</v>
      </c>
      <c r="AY134" s="157" t="s">
        <v>143</v>
      </c>
    </row>
    <row r="135" spans="2:65" s="1" customFormat="1" ht="21.75" customHeight="1">
      <c r="B135" s="32"/>
      <c r="C135" s="136" t="s">
        <v>164</v>
      </c>
      <c r="D135" s="136" t="s">
        <v>149</v>
      </c>
      <c r="E135" s="137" t="s">
        <v>362</v>
      </c>
      <c r="F135" s="138" t="s">
        <v>363</v>
      </c>
      <c r="G135" s="139" t="s">
        <v>258</v>
      </c>
      <c r="H135" s="140">
        <v>224.31</v>
      </c>
      <c r="I135" s="141"/>
      <c r="J135" s="142">
        <f>ROUND(I135*H135,2)</f>
        <v>0</v>
      </c>
      <c r="K135" s="138" t="s">
        <v>153</v>
      </c>
      <c r="L135" s="32"/>
      <c r="M135" s="143" t="s">
        <v>1</v>
      </c>
      <c r="N135" s="144" t="s">
        <v>42</v>
      </c>
      <c r="P135" s="145">
        <f>O135*H135</f>
        <v>0</v>
      </c>
      <c r="Q135" s="145">
        <v>8.4000000000000003E-4</v>
      </c>
      <c r="R135" s="145">
        <f>Q135*H135</f>
        <v>0.18842040000000002</v>
      </c>
      <c r="S135" s="145">
        <v>0</v>
      </c>
      <c r="T135" s="146">
        <f>S135*H135</f>
        <v>0</v>
      </c>
      <c r="AR135" s="147" t="s">
        <v>142</v>
      </c>
      <c r="AT135" s="147" t="s">
        <v>149</v>
      </c>
      <c r="AU135" s="147" t="s">
        <v>87</v>
      </c>
      <c r="AY135" s="17" t="s">
        <v>143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7" t="s">
        <v>85</v>
      </c>
      <c r="BK135" s="148">
        <f>ROUND(I135*H135,2)</f>
        <v>0</v>
      </c>
      <c r="BL135" s="17" t="s">
        <v>142</v>
      </c>
      <c r="BM135" s="147" t="s">
        <v>1512</v>
      </c>
    </row>
    <row r="136" spans="2:65" s="12" customFormat="1" ht="11.25">
      <c r="B136" s="149"/>
      <c r="D136" s="150" t="s">
        <v>156</v>
      </c>
      <c r="E136" s="151" t="s">
        <v>1</v>
      </c>
      <c r="F136" s="152" t="s">
        <v>1600</v>
      </c>
      <c r="H136" s="151" t="s">
        <v>1</v>
      </c>
      <c r="I136" s="153"/>
      <c r="L136" s="149"/>
      <c r="M136" s="154"/>
      <c r="T136" s="155"/>
      <c r="AT136" s="151" t="s">
        <v>156</v>
      </c>
      <c r="AU136" s="151" t="s">
        <v>87</v>
      </c>
      <c r="AV136" s="12" t="s">
        <v>85</v>
      </c>
      <c r="AW136" s="12" t="s">
        <v>33</v>
      </c>
      <c r="AX136" s="12" t="s">
        <v>77</v>
      </c>
      <c r="AY136" s="151" t="s">
        <v>143</v>
      </c>
    </row>
    <row r="137" spans="2:65" s="13" customFormat="1" ht="11.25">
      <c r="B137" s="156"/>
      <c r="D137" s="150" t="s">
        <v>156</v>
      </c>
      <c r="E137" s="157" t="s">
        <v>1</v>
      </c>
      <c r="F137" s="158" t="s">
        <v>1601</v>
      </c>
      <c r="H137" s="159">
        <v>224.31</v>
      </c>
      <c r="I137" s="160"/>
      <c r="L137" s="156"/>
      <c r="M137" s="161"/>
      <c r="T137" s="162"/>
      <c r="AT137" s="157" t="s">
        <v>156</v>
      </c>
      <c r="AU137" s="157" t="s">
        <v>87</v>
      </c>
      <c r="AV137" s="13" t="s">
        <v>87</v>
      </c>
      <c r="AW137" s="13" t="s">
        <v>33</v>
      </c>
      <c r="AX137" s="13" t="s">
        <v>85</v>
      </c>
      <c r="AY137" s="157" t="s">
        <v>143</v>
      </c>
    </row>
    <row r="138" spans="2:65" s="1" customFormat="1" ht="24.2" customHeight="1">
      <c r="B138" s="32"/>
      <c r="C138" s="136" t="s">
        <v>142</v>
      </c>
      <c r="D138" s="136" t="s">
        <v>149</v>
      </c>
      <c r="E138" s="137" t="s">
        <v>368</v>
      </c>
      <c r="F138" s="138" t="s">
        <v>369</v>
      </c>
      <c r="G138" s="139" t="s">
        <v>258</v>
      </c>
      <c r="H138" s="140">
        <v>224.31</v>
      </c>
      <c r="I138" s="141"/>
      <c r="J138" s="142">
        <f>ROUND(I138*H138,2)</f>
        <v>0</v>
      </c>
      <c r="K138" s="138" t="s">
        <v>153</v>
      </c>
      <c r="L138" s="32"/>
      <c r="M138" s="143" t="s">
        <v>1</v>
      </c>
      <c r="N138" s="144" t="s">
        <v>42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142</v>
      </c>
      <c r="AT138" s="147" t="s">
        <v>149</v>
      </c>
      <c r="AU138" s="147" t="s">
        <v>87</v>
      </c>
      <c r="AY138" s="17" t="s">
        <v>143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7" t="s">
        <v>85</v>
      </c>
      <c r="BK138" s="148">
        <f>ROUND(I138*H138,2)</f>
        <v>0</v>
      </c>
      <c r="BL138" s="17" t="s">
        <v>142</v>
      </c>
      <c r="BM138" s="147" t="s">
        <v>1515</v>
      </c>
    </row>
    <row r="139" spans="2:65" s="13" customFormat="1" ht="11.25">
      <c r="B139" s="156"/>
      <c r="D139" s="150" t="s">
        <v>156</v>
      </c>
      <c r="E139" s="157" t="s">
        <v>1</v>
      </c>
      <c r="F139" s="158" t="s">
        <v>1602</v>
      </c>
      <c r="H139" s="159">
        <v>224.31</v>
      </c>
      <c r="I139" s="160"/>
      <c r="L139" s="156"/>
      <c r="M139" s="161"/>
      <c r="T139" s="162"/>
      <c r="AT139" s="157" t="s">
        <v>156</v>
      </c>
      <c r="AU139" s="157" t="s">
        <v>87</v>
      </c>
      <c r="AV139" s="13" t="s">
        <v>87</v>
      </c>
      <c r="AW139" s="13" t="s">
        <v>33</v>
      </c>
      <c r="AX139" s="13" t="s">
        <v>85</v>
      </c>
      <c r="AY139" s="157" t="s">
        <v>143</v>
      </c>
    </row>
    <row r="140" spans="2:65" s="1" customFormat="1" ht="37.9" customHeight="1">
      <c r="B140" s="32"/>
      <c r="C140" s="136" t="s">
        <v>146</v>
      </c>
      <c r="D140" s="136" t="s">
        <v>149</v>
      </c>
      <c r="E140" s="137" t="s">
        <v>379</v>
      </c>
      <c r="F140" s="138" t="s">
        <v>380</v>
      </c>
      <c r="G140" s="139" t="s">
        <v>331</v>
      </c>
      <c r="H140" s="140">
        <v>42.444000000000003</v>
      </c>
      <c r="I140" s="141"/>
      <c r="J140" s="142">
        <f>ROUND(I140*H140,2)</f>
        <v>0</v>
      </c>
      <c r="K140" s="138" t="s">
        <v>153</v>
      </c>
      <c r="L140" s="32"/>
      <c r="M140" s="143" t="s">
        <v>1</v>
      </c>
      <c r="N140" s="144" t="s">
        <v>42</v>
      </c>
      <c r="P140" s="145">
        <f>O140*H140</f>
        <v>0</v>
      </c>
      <c r="Q140" s="145">
        <v>0</v>
      </c>
      <c r="R140" s="145">
        <f>Q140*H140</f>
        <v>0</v>
      </c>
      <c r="S140" s="145">
        <v>0</v>
      </c>
      <c r="T140" s="146">
        <f>S140*H140</f>
        <v>0</v>
      </c>
      <c r="AR140" s="147" t="s">
        <v>142</v>
      </c>
      <c r="AT140" s="147" t="s">
        <v>149</v>
      </c>
      <c r="AU140" s="147" t="s">
        <v>87</v>
      </c>
      <c r="AY140" s="17" t="s">
        <v>143</v>
      </c>
      <c r="BE140" s="148">
        <f>IF(N140="základní",J140,0)</f>
        <v>0</v>
      </c>
      <c r="BF140" s="148">
        <f>IF(N140="snížená",J140,0)</f>
        <v>0</v>
      </c>
      <c r="BG140" s="148">
        <f>IF(N140="zákl. přenesená",J140,0)</f>
        <v>0</v>
      </c>
      <c r="BH140" s="148">
        <f>IF(N140="sníž. přenesená",J140,0)</f>
        <v>0</v>
      </c>
      <c r="BI140" s="148">
        <f>IF(N140="nulová",J140,0)</f>
        <v>0</v>
      </c>
      <c r="BJ140" s="17" t="s">
        <v>85</v>
      </c>
      <c r="BK140" s="148">
        <f>ROUND(I140*H140,2)</f>
        <v>0</v>
      </c>
      <c r="BL140" s="17" t="s">
        <v>142</v>
      </c>
      <c r="BM140" s="147" t="s">
        <v>1517</v>
      </c>
    </row>
    <row r="141" spans="2:65" s="12" customFormat="1" ht="11.25">
      <c r="B141" s="149"/>
      <c r="D141" s="150" t="s">
        <v>156</v>
      </c>
      <c r="E141" s="151" t="s">
        <v>1</v>
      </c>
      <c r="F141" s="152" t="s">
        <v>383</v>
      </c>
      <c r="H141" s="151" t="s">
        <v>1</v>
      </c>
      <c r="I141" s="153"/>
      <c r="L141" s="149"/>
      <c r="M141" s="154"/>
      <c r="T141" s="155"/>
      <c r="AT141" s="151" t="s">
        <v>156</v>
      </c>
      <c r="AU141" s="151" t="s">
        <v>87</v>
      </c>
      <c r="AV141" s="12" t="s">
        <v>85</v>
      </c>
      <c r="AW141" s="12" t="s">
        <v>33</v>
      </c>
      <c r="AX141" s="12" t="s">
        <v>77</v>
      </c>
      <c r="AY141" s="151" t="s">
        <v>143</v>
      </c>
    </row>
    <row r="142" spans="2:65" s="13" customFormat="1" ht="11.25">
      <c r="B142" s="156"/>
      <c r="D142" s="150" t="s">
        <v>156</v>
      </c>
      <c r="E142" s="157" t="s">
        <v>1</v>
      </c>
      <c r="F142" s="158" t="s">
        <v>1603</v>
      </c>
      <c r="H142" s="159">
        <v>100.94</v>
      </c>
      <c r="I142" s="160"/>
      <c r="L142" s="156"/>
      <c r="M142" s="161"/>
      <c r="T142" s="162"/>
      <c r="AT142" s="157" t="s">
        <v>156</v>
      </c>
      <c r="AU142" s="157" t="s">
        <v>87</v>
      </c>
      <c r="AV142" s="13" t="s">
        <v>87</v>
      </c>
      <c r="AW142" s="13" t="s">
        <v>33</v>
      </c>
      <c r="AX142" s="13" t="s">
        <v>77</v>
      </c>
      <c r="AY142" s="157" t="s">
        <v>143</v>
      </c>
    </row>
    <row r="143" spans="2:65" s="13" customFormat="1" ht="11.25">
      <c r="B143" s="156"/>
      <c r="D143" s="150" t="s">
        <v>156</v>
      </c>
      <c r="E143" s="157" t="s">
        <v>1</v>
      </c>
      <c r="F143" s="158" t="s">
        <v>1604</v>
      </c>
      <c r="H143" s="159">
        <v>-58.496000000000002</v>
      </c>
      <c r="I143" s="160"/>
      <c r="L143" s="156"/>
      <c r="M143" s="161"/>
      <c r="T143" s="162"/>
      <c r="AT143" s="157" t="s">
        <v>156</v>
      </c>
      <c r="AU143" s="157" t="s">
        <v>87</v>
      </c>
      <c r="AV143" s="13" t="s">
        <v>87</v>
      </c>
      <c r="AW143" s="13" t="s">
        <v>33</v>
      </c>
      <c r="AX143" s="13" t="s">
        <v>77</v>
      </c>
      <c r="AY143" s="157" t="s">
        <v>143</v>
      </c>
    </row>
    <row r="144" spans="2:65" s="14" customFormat="1" ht="11.25">
      <c r="B144" s="166"/>
      <c r="D144" s="150" t="s">
        <v>156</v>
      </c>
      <c r="E144" s="167" t="s">
        <v>1</v>
      </c>
      <c r="F144" s="168" t="s">
        <v>293</v>
      </c>
      <c r="H144" s="169">
        <v>42.444000000000003</v>
      </c>
      <c r="I144" s="170"/>
      <c r="L144" s="166"/>
      <c r="M144" s="171"/>
      <c r="T144" s="172"/>
      <c r="AT144" s="167" t="s">
        <v>156</v>
      </c>
      <c r="AU144" s="167" t="s">
        <v>87</v>
      </c>
      <c r="AV144" s="14" t="s">
        <v>142</v>
      </c>
      <c r="AW144" s="14" t="s">
        <v>33</v>
      </c>
      <c r="AX144" s="14" t="s">
        <v>85</v>
      </c>
      <c r="AY144" s="167" t="s">
        <v>143</v>
      </c>
    </row>
    <row r="145" spans="2:65" s="1" customFormat="1" ht="37.9" customHeight="1">
      <c r="B145" s="32"/>
      <c r="C145" s="136" t="s">
        <v>180</v>
      </c>
      <c r="D145" s="136" t="s">
        <v>149</v>
      </c>
      <c r="E145" s="137" t="s">
        <v>390</v>
      </c>
      <c r="F145" s="138" t="s">
        <v>391</v>
      </c>
      <c r="G145" s="139" t="s">
        <v>331</v>
      </c>
      <c r="H145" s="140">
        <v>381.99599999999998</v>
      </c>
      <c r="I145" s="141"/>
      <c r="J145" s="142">
        <f>ROUND(I145*H145,2)</f>
        <v>0</v>
      </c>
      <c r="K145" s="138" t="s">
        <v>153</v>
      </c>
      <c r="L145" s="32"/>
      <c r="M145" s="143" t="s">
        <v>1</v>
      </c>
      <c r="N145" s="144" t="s">
        <v>42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142</v>
      </c>
      <c r="AT145" s="147" t="s">
        <v>149</v>
      </c>
      <c r="AU145" s="147" t="s">
        <v>87</v>
      </c>
      <c r="AY145" s="17" t="s">
        <v>143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85</v>
      </c>
      <c r="BK145" s="148">
        <f>ROUND(I145*H145,2)</f>
        <v>0</v>
      </c>
      <c r="BL145" s="17" t="s">
        <v>142</v>
      </c>
      <c r="BM145" s="147" t="s">
        <v>1520</v>
      </c>
    </row>
    <row r="146" spans="2:65" s="12" customFormat="1" ht="11.25">
      <c r="B146" s="149"/>
      <c r="D146" s="150" t="s">
        <v>156</v>
      </c>
      <c r="E146" s="151" t="s">
        <v>1</v>
      </c>
      <c r="F146" s="152" t="s">
        <v>383</v>
      </c>
      <c r="H146" s="151" t="s">
        <v>1</v>
      </c>
      <c r="I146" s="153"/>
      <c r="L146" s="149"/>
      <c r="M146" s="154"/>
      <c r="T146" s="155"/>
      <c r="AT146" s="151" t="s">
        <v>156</v>
      </c>
      <c r="AU146" s="151" t="s">
        <v>87</v>
      </c>
      <c r="AV146" s="12" t="s">
        <v>85</v>
      </c>
      <c r="AW146" s="12" t="s">
        <v>33</v>
      </c>
      <c r="AX146" s="12" t="s">
        <v>77</v>
      </c>
      <c r="AY146" s="151" t="s">
        <v>143</v>
      </c>
    </row>
    <row r="147" spans="2:65" s="13" customFormat="1" ht="11.25">
      <c r="B147" s="156"/>
      <c r="D147" s="150" t="s">
        <v>156</v>
      </c>
      <c r="E147" s="157" t="s">
        <v>1</v>
      </c>
      <c r="F147" s="158" t="s">
        <v>1605</v>
      </c>
      <c r="H147" s="159">
        <v>381.99599999999998</v>
      </c>
      <c r="I147" s="160"/>
      <c r="L147" s="156"/>
      <c r="M147" s="161"/>
      <c r="T147" s="162"/>
      <c r="AT147" s="157" t="s">
        <v>156</v>
      </c>
      <c r="AU147" s="157" t="s">
        <v>87</v>
      </c>
      <c r="AV147" s="13" t="s">
        <v>87</v>
      </c>
      <c r="AW147" s="13" t="s">
        <v>33</v>
      </c>
      <c r="AX147" s="13" t="s">
        <v>85</v>
      </c>
      <c r="AY147" s="157" t="s">
        <v>143</v>
      </c>
    </row>
    <row r="148" spans="2:65" s="1" customFormat="1" ht="24.2" customHeight="1">
      <c r="B148" s="32"/>
      <c r="C148" s="136" t="s">
        <v>187</v>
      </c>
      <c r="D148" s="136" t="s">
        <v>149</v>
      </c>
      <c r="E148" s="137" t="s">
        <v>395</v>
      </c>
      <c r="F148" s="138" t="s">
        <v>396</v>
      </c>
      <c r="G148" s="139" t="s">
        <v>397</v>
      </c>
      <c r="H148" s="140">
        <v>76.399000000000001</v>
      </c>
      <c r="I148" s="141"/>
      <c r="J148" s="142">
        <f>ROUND(I148*H148,2)</f>
        <v>0</v>
      </c>
      <c r="K148" s="138" t="s">
        <v>153</v>
      </c>
      <c r="L148" s="32"/>
      <c r="M148" s="143" t="s">
        <v>1</v>
      </c>
      <c r="N148" s="144" t="s">
        <v>42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142</v>
      </c>
      <c r="AT148" s="147" t="s">
        <v>149</v>
      </c>
      <c r="AU148" s="147" t="s">
        <v>87</v>
      </c>
      <c r="AY148" s="17" t="s">
        <v>143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7" t="s">
        <v>85</v>
      </c>
      <c r="BK148" s="148">
        <f>ROUND(I148*H148,2)</f>
        <v>0</v>
      </c>
      <c r="BL148" s="17" t="s">
        <v>142</v>
      </c>
      <c r="BM148" s="147" t="s">
        <v>1522</v>
      </c>
    </row>
    <row r="149" spans="2:65" s="13" customFormat="1" ht="11.25">
      <c r="B149" s="156"/>
      <c r="D149" s="150" t="s">
        <v>156</v>
      </c>
      <c r="E149" s="157" t="s">
        <v>1</v>
      </c>
      <c r="F149" s="158" t="s">
        <v>1606</v>
      </c>
      <c r="H149" s="159">
        <v>76.399000000000001</v>
      </c>
      <c r="I149" s="160"/>
      <c r="L149" s="156"/>
      <c r="M149" s="161"/>
      <c r="T149" s="162"/>
      <c r="AT149" s="157" t="s">
        <v>156</v>
      </c>
      <c r="AU149" s="157" t="s">
        <v>87</v>
      </c>
      <c r="AV149" s="13" t="s">
        <v>87</v>
      </c>
      <c r="AW149" s="13" t="s">
        <v>33</v>
      </c>
      <c r="AX149" s="13" t="s">
        <v>85</v>
      </c>
      <c r="AY149" s="157" t="s">
        <v>143</v>
      </c>
    </row>
    <row r="150" spans="2:65" s="1" customFormat="1" ht="24.2" customHeight="1">
      <c r="B150" s="32"/>
      <c r="C150" s="136" t="s">
        <v>194</v>
      </c>
      <c r="D150" s="136" t="s">
        <v>149</v>
      </c>
      <c r="E150" s="137" t="s">
        <v>432</v>
      </c>
      <c r="F150" s="138" t="s">
        <v>433</v>
      </c>
      <c r="G150" s="139" t="s">
        <v>331</v>
      </c>
      <c r="H150" s="140">
        <v>58.496000000000002</v>
      </c>
      <c r="I150" s="141"/>
      <c r="J150" s="142">
        <f>ROUND(I150*H150,2)</f>
        <v>0</v>
      </c>
      <c r="K150" s="138" t="s">
        <v>153</v>
      </c>
      <c r="L150" s="32"/>
      <c r="M150" s="143" t="s">
        <v>1</v>
      </c>
      <c r="N150" s="144" t="s">
        <v>42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142</v>
      </c>
      <c r="AT150" s="147" t="s">
        <v>149</v>
      </c>
      <c r="AU150" s="147" t="s">
        <v>87</v>
      </c>
      <c r="AY150" s="17" t="s">
        <v>143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7" t="s">
        <v>85</v>
      </c>
      <c r="BK150" s="148">
        <f>ROUND(I150*H150,2)</f>
        <v>0</v>
      </c>
      <c r="BL150" s="17" t="s">
        <v>142</v>
      </c>
      <c r="BM150" s="147" t="s">
        <v>1524</v>
      </c>
    </row>
    <row r="151" spans="2:65" s="13" customFormat="1" ht="11.25">
      <c r="B151" s="156"/>
      <c r="D151" s="150" t="s">
        <v>156</v>
      </c>
      <c r="E151" s="157" t="s">
        <v>1</v>
      </c>
      <c r="F151" s="158" t="s">
        <v>1607</v>
      </c>
      <c r="H151" s="159">
        <v>100.94</v>
      </c>
      <c r="I151" s="160"/>
      <c r="L151" s="156"/>
      <c r="M151" s="161"/>
      <c r="T151" s="162"/>
      <c r="AT151" s="157" t="s">
        <v>156</v>
      </c>
      <c r="AU151" s="157" t="s">
        <v>87</v>
      </c>
      <c r="AV151" s="13" t="s">
        <v>87</v>
      </c>
      <c r="AW151" s="13" t="s">
        <v>33</v>
      </c>
      <c r="AX151" s="13" t="s">
        <v>77</v>
      </c>
      <c r="AY151" s="157" t="s">
        <v>143</v>
      </c>
    </row>
    <row r="152" spans="2:65" s="13" customFormat="1" ht="11.25">
      <c r="B152" s="156"/>
      <c r="D152" s="150" t="s">
        <v>156</v>
      </c>
      <c r="E152" s="157" t="s">
        <v>1</v>
      </c>
      <c r="F152" s="158" t="s">
        <v>1608</v>
      </c>
      <c r="H152" s="159">
        <v>-26.484999999999999</v>
      </c>
      <c r="I152" s="160"/>
      <c r="L152" s="156"/>
      <c r="M152" s="161"/>
      <c r="T152" s="162"/>
      <c r="AT152" s="157" t="s">
        <v>156</v>
      </c>
      <c r="AU152" s="157" t="s">
        <v>87</v>
      </c>
      <c r="AV152" s="13" t="s">
        <v>87</v>
      </c>
      <c r="AW152" s="13" t="s">
        <v>33</v>
      </c>
      <c r="AX152" s="13" t="s">
        <v>77</v>
      </c>
      <c r="AY152" s="157" t="s">
        <v>143</v>
      </c>
    </row>
    <row r="153" spans="2:65" s="12" customFormat="1" ht="11.25">
      <c r="B153" s="149"/>
      <c r="D153" s="150" t="s">
        <v>156</v>
      </c>
      <c r="E153" s="151" t="s">
        <v>1</v>
      </c>
      <c r="F153" s="152" t="s">
        <v>1609</v>
      </c>
      <c r="H153" s="151" t="s">
        <v>1</v>
      </c>
      <c r="I153" s="153"/>
      <c r="L153" s="149"/>
      <c r="M153" s="154"/>
      <c r="T153" s="155"/>
      <c r="AT153" s="151" t="s">
        <v>156</v>
      </c>
      <c r="AU153" s="151" t="s">
        <v>87</v>
      </c>
      <c r="AV153" s="12" t="s">
        <v>85</v>
      </c>
      <c r="AW153" s="12" t="s">
        <v>33</v>
      </c>
      <c r="AX153" s="12" t="s">
        <v>77</v>
      </c>
      <c r="AY153" s="151" t="s">
        <v>143</v>
      </c>
    </row>
    <row r="154" spans="2:65" s="13" customFormat="1" ht="11.25">
      <c r="B154" s="156"/>
      <c r="D154" s="150" t="s">
        <v>156</v>
      </c>
      <c r="E154" s="157" t="s">
        <v>1</v>
      </c>
      <c r="F154" s="158" t="s">
        <v>1610</v>
      </c>
      <c r="H154" s="159">
        <v>-2.5470000000000002</v>
      </c>
      <c r="I154" s="160"/>
      <c r="L154" s="156"/>
      <c r="M154" s="161"/>
      <c r="T154" s="162"/>
      <c r="AT154" s="157" t="s">
        <v>156</v>
      </c>
      <c r="AU154" s="157" t="s">
        <v>87</v>
      </c>
      <c r="AV154" s="13" t="s">
        <v>87</v>
      </c>
      <c r="AW154" s="13" t="s">
        <v>33</v>
      </c>
      <c r="AX154" s="13" t="s">
        <v>77</v>
      </c>
      <c r="AY154" s="157" t="s">
        <v>143</v>
      </c>
    </row>
    <row r="155" spans="2:65" s="13" customFormat="1" ht="11.25">
      <c r="B155" s="156"/>
      <c r="D155" s="150" t="s">
        <v>156</v>
      </c>
      <c r="E155" s="157" t="s">
        <v>1</v>
      </c>
      <c r="F155" s="158" t="s">
        <v>1611</v>
      </c>
      <c r="H155" s="159">
        <v>-2.5</v>
      </c>
      <c r="I155" s="160"/>
      <c r="L155" s="156"/>
      <c r="M155" s="161"/>
      <c r="T155" s="162"/>
      <c r="AT155" s="157" t="s">
        <v>156</v>
      </c>
      <c r="AU155" s="157" t="s">
        <v>87</v>
      </c>
      <c r="AV155" s="13" t="s">
        <v>87</v>
      </c>
      <c r="AW155" s="13" t="s">
        <v>33</v>
      </c>
      <c r="AX155" s="13" t="s">
        <v>77</v>
      </c>
      <c r="AY155" s="157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1382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3" customFormat="1" ht="11.25">
      <c r="B157" s="156"/>
      <c r="D157" s="150" t="s">
        <v>156</v>
      </c>
      <c r="E157" s="157" t="s">
        <v>1</v>
      </c>
      <c r="F157" s="158" t="s">
        <v>1612</v>
      </c>
      <c r="H157" s="159">
        <v>-3.8210000000000002</v>
      </c>
      <c r="I157" s="160"/>
      <c r="L157" s="156"/>
      <c r="M157" s="161"/>
      <c r="T157" s="162"/>
      <c r="AT157" s="157" t="s">
        <v>156</v>
      </c>
      <c r="AU157" s="157" t="s">
        <v>87</v>
      </c>
      <c r="AV157" s="13" t="s">
        <v>87</v>
      </c>
      <c r="AW157" s="13" t="s">
        <v>33</v>
      </c>
      <c r="AX157" s="13" t="s">
        <v>77</v>
      </c>
      <c r="AY157" s="157" t="s">
        <v>143</v>
      </c>
    </row>
    <row r="158" spans="2:65" s="13" customFormat="1" ht="11.25">
      <c r="B158" s="156"/>
      <c r="D158" s="150" t="s">
        <v>156</v>
      </c>
      <c r="E158" s="157" t="s">
        <v>1</v>
      </c>
      <c r="F158" s="158" t="s">
        <v>1613</v>
      </c>
      <c r="H158" s="159">
        <v>-3.75</v>
      </c>
      <c r="I158" s="160"/>
      <c r="L158" s="156"/>
      <c r="M158" s="161"/>
      <c r="T158" s="162"/>
      <c r="AT158" s="157" t="s">
        <v>156</v>
      </c>
      <c r="AU158" s="157" t="s">
        <v>87</v>
      </c>
      <c r="AV158" s="13" t="s">
        <v>87</v>
      </c>
      <c r="AW158" s="13" t="s">
        <v>33</v>
      </c>
      <c r="AX158" s="13" t="s">
        <v>77</v>
      </c>
      <c r="AY158" s="157" t="s">
        <v>143</v>
      </c>
    </row>
    <row r="159" spans="2:65" s="12" customFormat="1" ht="11.25">
      <c r="B159" s="149"/>
      <c r="D159" s="150" t="s">
        <v>156</v>
      </c>
      <c r="E159" s="151" t="s">
        <v>1</v>
      </c>
      <c r="F159" s="152" t="s">
        <v>1614</v>
      </c>
      <c r="H159" s="151" t="s">
        <v>1</v>
      </c>
      <c r="I159" s="153"/>
      <c r="L159" s="149"/>
      <c r="M159" s="154"/>
      <c r="T159" s="155"/>
      <c r="AT159" s="151" t="s">
        <v>156</v>
      </c>
      <c r="AU159" s="151" t="s">
        <v>87</v>
      </c>
      <c r="AV159" s="12" t="s">
        <v>85</v>
      </c>
      <c r="AW159" s="12" t="s">
        <v>33</v>
      </c>
      <c r="AX159" s="12" t="s">
        <v>77</v>
      </c>
      <c r="AY159" s="151" t="s">
        <v>143</v>
      </c>
    </row>
    <row r="160" spans="2:65" s="13" customFormat="1" ht="11.25">
      <c r="B160" s="156"/>
      <c r="D160" s="150" t="s">
        <v>156</v>
      </c>
      <c r="E160" s="157" t="s">
        <v>1</v>
      </c>
      <c r="F160" s="158" t="s">
        <v>1615</v>
      </c>
      <c r="H160" s="159">
        <v>-2.1480000000000001</v>
      </c>
      <c r="I160" s="160"/>
      <c r="L160" s="156"/>
      <c r="M160" s="161"/>
      <c r="T160" s="162"/>
      <c r="AT160" s="157" t="s">
        <v>156</v>
      </c>
      <c r="AU160" s="157" t="s">
        <v>87</v>
      </c>
      <c r="AV160" s="13" t="s">
        <v>87</v>
      </c>
      <c r="AW160" s="13" t="s">
        <v>33</v>
      </c>
      <c r="AX160" s="13" t="s">
        <v>77</v>
      </c>
      <c r="AY160" s="157" t="s">
        <v>143</v>
      </c>
    </row>
    <row r="161" spans="2:65" s="13" customFormat="1" ht="11.25">
      <c r="B161" s="156"/>
      <c r="D161" s="150" t="s">
        <v>156</v>
      </c>
      <c r="E161" s="157" t="s">
        <v>1</v>
      </c>
      <c r="F161" s="158" t="s">
        <v>1616</v>
      </c>
      <c r="H161" s="159">
        <v>-1.1930000000000001</v>
      </c>
      <c r="I161" s="160"/>
      <c r="L161" s="156"/>
      <c r="M161" s="161"/>
      <c r="T161" s="162"/>
      <c r="AT161" s="157" t="s">
        <v>156</v>
      </c>
      <c r="AU161" s="157" t="s">
        <v>87</v>
      </c>
      <c r="AV161" s="13" t="s">
        <v>87</v>
      </c>
      <c r="AW161" s="13" t="s">
        <v>33</v>
      </c>
      <c r="AX161" s="13" t="s">
        <v>77</v>
      </c>
      <c r="AY161" s="157" t="s">
        <v>143</v>
      </c>
    </row>
    <row r="162" spans="2:65" s="12" customFormat="1" ht="11.25">
      <c r="B162" s="149"/>
      <c r="D162" s="150" t="s">
        <v>156</v>
      </c>
      <c r="E162" s="151" t="s">
        <v>1</v>
      </c>
      <c r="F162" s="152" t="s">
        <v>1180</v>
      </c>
      <c r="H162" s="151" t="s">
        <v>1</v>
      </c>
      <c r="I162" s="153"/>
      <c r="L162" s="149"/>
      <c r="M162" s="154"/>
      <c r="T162" s="155"/>
      <c r="AT162" s="151" t="s">
        <v>156</v>
      </c>
      <c r="AU162" s="151" t="s">
        <v>87</v>
      </c>
      <c r="AV162" s="12" t="s">
        <v>85</v>
      </c>
      <c r="AW162" s="12" t="s">
        <v>33</v>
      </c>
      <c r="AX162" s="12" t="s">
        <v>77</v>
      </c>
      <c r="AY162" s="151" t="s">
        <v>143</v>
      </c>
    </row>
    <row r="163" spans="2:65" s="14" customFormat="1" ht="11.25">
      <c r="B163" s="166"/>
      <c r="D163" s="150" t="s">
        <v>156</v>
      </c>
      <c r="E163" s="167" t="s">
        <v>1</v>
      </c>
      <c r="F163" s="168" t="s">
        <v>293</v>
      </c>
      <c r="H163" s="169">
        <v>58.496000000000002</v>
      </c>
      <c r="I163" s="170"/>
      <c r="L163" s="166"/>
      <c r="M163" s="171"/>
      <c r="T163" s="172"/>
      <c r="AT163" s="167" t="s">
        <v>156</v>
      </c>
      <c r="AU163" s="167" t="s">
        <v>87</v>
      </c>
      <c r="AV163" s="14" t="s">
        <v>142</v>
      </c>
      <c r="AW163" s="14" t="s">
        <v>33</v>
      </c>
      <c r="AX163" s="14" t="s">
        <v>85</v>
      </c>
      <c r="AY163" s="167" t="s">
        <v>143</v>
      </c>
    </row>
    <row r="164" spans="2:65" s="1" customFormat="1" ht="37.9" customHeight="1">
      <c r="B164" s="32"/>
      <c r="C164" s="136" t="s">
        <v>199</v>
      </c>
      <c r="D164" s="136" t="s">
        <v>149</v>
      </c>
      <c r="E164" s="137" t="s">
        <v>445</v>
      </c>
      <c r="F164" s="138" t="s">
        <v>446</v>
      </c>
      <c r="G164" s="139" t="s">
        <v>331</v>
      </c>
      <c r="H164" s="140">
        <v>24.369</v>
      </c>
      <c r="I164" s="141"/>
      <c r="J164" s="142">
        <f>ROUND(I164*H164,2)</f>
        <v>0</v>
      </c>
      <c r="K164" s="138" t="s">
        <v>153</v>
      </c>
      <c r="L164" s="32"/>
      <c r="M164" s="143" t="s">
        <v>1</v>
      </c>
      <c r="N164" s="144" t="s">
        <v>42</v>
      </c>
      <c r="P164" s="145">
        <f>O164*H164</f>
        <v>0</v>
      </c>
      <c r="Q164" s="145">
        <v>0</v>
      </c>
      <c r="R164" s="145">
        <f>Q164*H164</f>
        <v>0</v>
      </c>
      <c r="S164" s="145">
        <v>0</v>
      </c>
      <c r="T164" s="146">
        <f>S164*H164</f>
        <v>0</v>
      </c>
      <c r="AR164" s="147" t="s">
        <v>142</v>
      </c>
      <c r="AT164" s="147" t="s">
        <v>149</v>
      </c>
      <c r="AU164" s="147" t="s">
        <v>87</v>
      </c>
      <c r="AY164" s="17" t="s">
        <v>143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7" t="s">
        <v>85</v>
      </c>
      <c r="BK164" s="148">
        <f>ROUND(I164*H164,2)</f>
        <v>0</v>
      </c>
      <c r="BL164" s="17" t="s">
        <v>142</v>
      </c>
      <c r="BM164" s="147" t="s">
        <v>1530</v>
      </c>
    </row>
    <row r="165" spans="2:65" s="12" customFormat="1" ht="11.25">
      <c r="B165" s="149"/>
      <c r="D165" s="150" t="s">
        <v>156</v>
      </c>
      <c r="E165" s="151" t="s">
        <v>1</v>
      </c>
      <c r="F165" s="152" t="s">
        <v>1617</v>
      </c>
      <c r="H165" s="151" t="s">
        <v>1</v>
      </c>
      <c r="I165" s="153"/>
      <c r="L165" s="149"/>
      <c r="M165" s="154"/>
      <c r="T165" s="155"/>
      <c r="AT165" s="151" t="s">
        <v>156</v>
      </c>
      <c r="AU165" s="151" t="s">
        <v>87</v>
      </c>
      <c r="AV165" s="12" t="s">
        <v>85</v>
      </c>
      <c r="AW165" s="12" t="s">
        <v>33</v>
      </c>
      <c r="AX165" s="12" t="s">
        <v>77</v>
      </c>
      <c r="AY165" s="151" t="s">
        <v>143</v>
      </c>
    </row>
    <row r="166" spans="2:65" s="13" customFormat="1" ht="11.25">
      <c r="B166" s="156"/>
      <c r="D166" s="150" t="s">
        <v>156</v>
      </c>
      <c r="E166" s="157" t="s">
        <v>1</v>
      </c>
      <c r="F166" s="158" t="s">
        <v>1618</v>
      </c>
      <c r="H166" s="159">
        <v>12.734999999999999</v>
      </c>
      <c r="I166" s="160"/>
      <c r="L166" s="156"/>
      <c r="M166" s="161"/>
      <c r="T166" s="162"/>
      <c r="AT166" s="157" t="s">
        <v>156</v>
      </c>
      <c r="AU166" s="157" t="s">
        <v>87</v>
      </c>
      <c r="AV166" s="13" t="s">
        <v>87</v>
      </c>
      <c r="AW166" s="13" t="s">
        <v>33</v>
      </c>
      <c r="AX166" s="13" t="s">
        <v>77</v>
      </c>
      <c r="AY166" s="157" t="s">
        <v>143</v>
      </c>
    </row>
    <row r="167" spans="2:65" s="13" customFormat="1" ht="11.25">
      <c r="B167" s="156"/>
      <c r="D167" s="150" t="s">
        <v>156</v>
      </c>
      <c r="E167" s="157" t="s">
        <v>1</v>
      </c>
      <c r="F167" s="158" t="s">
        <v>1619</v>
      </c>
      <c r="H167" s="159">
        <v>13.75</v>
      </c>
      <c r="I167" s="160"/>
      <c r="L167" s="156"/>
      <c r="M167" s="161"/>
      <c r="T167" s="162"/>
      <c r="AT167" s="157" t="s">
        <v>156</v>
      </c>
      <c r="AU167" s="157" t="s">
        <v>87</v>
      </c>
      <c r="AV167" s="13" t="s">
        <v>87</v>
      </c>
      <c r="AW167" s="13" t="s">
        <v>33</v>
      </c>
      <c r="AX167" s="13" t="s">
        <v>77</v>
      </c>
      <c r="AY167" s="157" t="s">
        <v>143</v>
      </c>
    </row>
    <row r="168" spans="2:65" s="15" customFormat="1" ht="11.25">
      <c r="B168" s="183"/>
      <c r="D168" s="150" t="s">
        <v>156</v>
      </c>
      <c r="E168" s="184" t="s">
        <v>1</v>
      </c>
      <c r="F168" s="185" t="s">
        <v>419</v>
      </c>
      <c r="H168" s="186">
        <v>26.484999999999999</v>
      </c>
      <c r="I168" s="187"/>
      <c r="L168" s="183"/>
      <c r="M168" s="188"/>
      <c r="T168" s="189"/>
      <c r="AT168" s="184" t="s">
        <v>156</v>
      </c>
      <c r="AU168" s="184" t="s">
        <v>87</v>
      </c>
      <c r="AV168" s="15" t="s">
        <v>164</v>
      </c>
      <c r="AW168" s="15" t="s">
        <v>33</v>
      </c>
      <c r="AX168" s="15" t="s">
        <v>77</v>
      </c>
      <c r="AY168" s="184" t="s">
        <v>143</v>
      </c>
    </row>
    <row r="169" spans="2:65" s="12" customFormat="1" ht="11.25">
      <c r="B169" s="149"/>
      <c r="D169" s="150" t="s">
        <v>156</v>
      </c>
      <c r="E169" s="151" t="s">
        <v>1</v>
      </c>
      <c r="F169" s="152" t="s">
        <v>451</v>
      </c>
      <c r="H169" s="151" t="s">
        <v>1</v>
      </c>
      <c r="I169" s="153"/>
      <c r="L169" s="149"/>
      <c r="M169" s="154"/>
      <c r="T169" s="155"/>
      <c r="AT169" s="151" t="s">
        <v>156</v>
      </c>
      <c r="AU169" s="151" t="s">
        <v>87</v>
      </c>
      <c r="AV169" s="12" t="s">
        <v>85</v>
      </c>
      <c r="AW169" s="12" t="s">
        <v>33</v>
      </c>
      <c r="AX169" s="12" t="s">
        <v>77</v>
      </c>
      <c r="AY169" s="151" t="s">
        <v>143</v>
      </c>
    </row>
    <row r="170" spans="2:65" s="13" customFormat="1" ht="11.25">
      <c r="B170" s="156"/>
      <c r="D170" s="150" t="s">
        <v>156</v>
      </c>
      <c r="E170" s="157" t="s">
        <v>1</v>
      </c>
      <c r="F170" s="158" t="s">
        <v>1620</v>
      </c>
      <c r="H170" s="159">
        <v>-0.88900000000000001</v>
      </c>
      <c r="I170" s="160"/>
      <c r="L170" s="156"/>
      <c r="M170" s="161"/>
      <c r="T170" s="162"/>
      <c r="AT170" s="157" t="s">
        <v>156</v>
      </c>
      <c r="AU170" s="157" t="s">
        <v>87</v>
      </c>
      <c r="AV170" s="13" t="s">
        <v>87</v>
      </c>
      <c r="AW170" s="13" t="s">
        <v>33</v>
      </c>
      <c r="AX170" s="13" t="s">
        <v>77</v>
      </c>
      <c r="AY170" s="157" t="s">
        <v>143</v>
      </c>
    </row>
    <row r="171" spans="2:65" s="13" customFormat="1" ht="11.25">
      <c r="B171" s="156"/>
      <c r="D171" s="150" t="s">
        <v>156</v>
      </c>
      <c r="E171" s="157" t="s">
        <v>1</v>
      </c>
      <c r="F171" s="158" t="s">
        <v>1621</v>
      </c>
      <c r="H171" s="159">
        <v>-1.2270000000000001</v>
      </c>
      <c r="I171" s="160"/>
      <c r="L171" s="156"/>
      <c r="M171" s="161"/>
      <c r="T171" s="162"/>
      <c r="AT171" s="157" t="s">
        <v>156</v>
      </c>
      <c r="AU171" s="157" t="s">
        <v>87</v>
      </c>
      <c r="AV171" s="13" t="s">
        <v>87</v>
      </c>
      <c r="AW171" s="13" t="s">
        <v>33</v>
      </c>
      <c r="AX171" s="13" t="s">
        <v>77</v>
      </c>
      <c r="AY171" s="157" t="s">
        <v>143</v>
      </c>
    </row>
    <row r="172" spans="2:65" s="14" customFormat="1" ht="11.25">
      <c r="B172" s="166"/>
      <c r="D172" s="150" t="s">
        <v>156</v>
      </c>
      <c r="E172" s="167" t="s">
        <v>1</v>
      </c>
      <c r="F172" s="168" t="s">
        <v>293</v>
      </c>
      <c r="H172" s="169">
        <v>24.369</v>
      </c>
      <c r="I172" s="170"/>
      <c r="L172" s="166"/>
      <c r="M172" s="171"/>
      <c r="T172" s="172"/>
      <c r="AT172" s="167" t="s">
        <v>156</v>
      </c>
      <c r="AU172" s="167" t="s">
        <v>87</v>
      </c>
      <c r="AV172" s="14" t="s">
        <v>142</v>
      </c>
      <c r="AW172" s="14" t="s">
        <v>33</v>
      </c>
      <c r="AX172" s="14" t="s">
        <v>85</v>
      </c>
      <c r="AY172" s="167" t="s">
        <v>143</v>
      </c>
    </row>
    <row r="173" spans="2:65" s="1" customFormat="1" ht="16.5" customHeight="1">
      <c r="B173" s="32"/>
      <c r="C173" s="173" t="s">
        <v>207</v>
      </c>
      <c r="D173" s="173" t="s">
        <v>413</v>
      </c>
      <c r="E173" s="174" t="s">
        <v>455</v>
      </c>
      <c r="F173" s="175" t="s">
        <v>456</v>
      </c>
      <c r="G173" s="176" t="s">
        <v>397</v>
      </c>
      <c r="H173" s="177">
        <v>48.738</v>
      </c>
      <c r="I173" s="178"/>
      <c r="J173" s="179">
        <f>ROUND(I173*H173,2)</f>
        <v>0</v>
      </c>
      <c r="K173" s="175" t="s">
        <v>153</v>
      </c>
      <c r="L173" s="180"/>
      <c r="M173" s="181" t="s">
        <v>1</v>
      </c>
      <c r="N173" s="182" t="s">
        <v>42</v>
      </c>
      <c r="P173" s="145">
        <f>O173*H173</f>
        <v>0</v>
      </c>
      <c r="Q173" s="145">
        <v>1</v>
      </c>
      <c r="R173" s="145">
        <f>Q173*H173</f>
        <v>48.738</v>
      </c>
      <c r="S173" s="145">
        <v>0</v>
      </c>
      <c r="T173" s="146">
        <f>S173*H173</f>
        <v>0</v>
      </c>
      <c r="AR173" s="147" t="s">
        <v>194</v>
      </c>
      <c r="AT173" s="147" t="s">
        <v>413</v>
      </c>
      <c r="AU173" s="147" t="s">
        <v>87</v>
      </c>
      <c r="AY173" s="17" t="s">
        <v>143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85</v>
      </c>
      <c r="BK173" s="148">
        <f>ROUND(I173*H173,2)</f>
        <v>0</v>
      </c>
      <c r="BL173" s="17" t="s">
        <v>142</v>
      </c>
      <c r="BM173" s="147" t="s">
        <v>1533</v>
      </c>
    </row>
    <row r="174" spans="2:65" s="13" customFormat="1" ht="11.25">
      <c r="B174" s="156"/>
      <c r="D174" s="150" t="s">
        <v>156</v>
      </c>
      <c r="E174" s="157" t="s">
        <v>1</v>
      </c>
      <c r="F174" s="158" t="s">
        <v>1622</v>
      </c>
      <c r="H174" s="159">
        <v>48.738</v>
      </c>
      <c r="I174" s="160"/>
      <c r="L174" s="156"/>
      <c r="M174" s="161"/>
      <c r="T174" s="162"/>
      <c r="AT174" s="157" t="s">
        <v>156</v>
      </c>
      <c r="AU174" s="157" t="s">
        <v>87</v>
      </c>
      <c r="AV174" s="13" t="s">
        <v>87</v>
      </c>
      <c r="AW174" s="13" t="s">
        <v>33</v>
      </c>
      <c r="AX174" s="13" t="s">
        <v>85</v>
      </c>
      <c r="AY174" s="157" t="s">
        <v>143</v>
      </c>
    </row>
    <row r="175" spans="2:65" s="11" customFormat="1" ht="22.9" customHeight="1">
      <c r="B175" s="124"/>
      <c r="D175" s="125" t="s">
        <v>76</v>
      </c>
      <c r="E175" s="134" t="s">
        <v>142</v>
      </c>
      <c r="F175" s="134" t="s">
        <v>525</v>
      </c>
      <c r="I175" s="127"/>
      <c r="J175" s="135">
        <f>BK175</f>
        <v>0</v>
      </c>
      <c r="L175" s="124"/>
      <c r="M175" s="129"/>
      <c r="P175" s="130">
        <f>SUM(P176:P186)</f>
        <v>0</v>
      </c>
      <c r="R175" s="130">
        <f>SUM(R176:R186)</f>
        <v>0</v>
      </c>
      <c r="T175" s="131">
        <f>SUM(T176:T186)</f>
        <v>0</v>
      </c>
      <c r="AR175" s="125" t="s">
        <v>85</v>
      </c>
      <c r="AT175" s="132" t="s">
        <v>76</v>
      </c>
      <c r="AU175" s="132" t="s">
        <v>85</v>
      </c>
      <c r="AY175" s="125" t="s">
        <v>143</v>
      </c>
      <c r="BK175" s="133">
        <f>SUM(BK176:BK186)</f>
        <v>0</v>
      </c>
    </row>
    <row r="176" spans="2:65" s="1" customFormat="1" ht="16.5" customHeight="1">
      <c r="B176" s="32"/>
      <c r="C176" s="136" t="s">
        <v>214</v>
      </c>
      <c r="D176" s="136" t="s">
        <v>149</v>
      </c>
      <c r="E176" s="137" t="s">
        <v>1187</v>
      </c>
      <c r="F176" s="138" t="s">
        <v>1188</v>
      </c>
      <c r="G176" s="139" t="s">
        <v>331</v>
      </c>
      <c r="H176" s="140">
        <v>7.5709999999999997</v>
      </c>
      <c r="I176" s="141"/>
      <c r="J176" s="142">
        <f>ROUND(I176*H176,2)</f>
        <v>0</v>
      </c>
      <c r="K176" s="138" t="s">
        <v>153</v>
      </c>
      <c r="L176" s="32"/>
      <c r="M176" s="143" t="s">
        <v>1</v>
      </c>
      <c r="N176" s="144" t="s">
        <v>42</v>
      </c>
      <c r="P176" s="145">
        <f>O176*H176</f>
        <v>0</v>
      </c>
      <c r="Q176" s="145">
        <v>0</v>
      </c>
      <c r="R176" s="145">
        <f>Q176*H176</f>
        <v>0</v>
      </c>
      <c r="S176" s="145">
        <v>0</v>
      </c>
      <c r="T176" s="146">
        <f>S176*H176</f>
        <v>0</v>
      </c>
      <c r="AR176" s="147" t="s">
        <v>142</v>
      </c>
      <c r="AT176" s="147" t="s">
        <v>149</v>
      </c>
      <c r="AU176" s="147" t="s">
        <v>87</v>
      </c>
      <c r="AY176" s="17" t="s">
        <v>143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17" t="s">
        <v>85</v>
      </c>
      <c r="BK176" s="148">
        <f>ROUND(I176*H176,2)</f>
        <v>0</v>
      </c>
      <c r="BL176" s="17" t="s">
        <v>142</v>
      </c>
      <c r="BM176" s="147" t="s">
        <v>1623</v>
      </c>
    </row>
    <row r="177" spans="2:65" s="12" customFormat="1" ht="11.25">
      <c r="B177" s="149"/>
      <c r="D177" s="150" t="s">
        <v>156</v>
      </c>
      <c r="E177" s="151" t="s">
        <v>1</v>
      </c>
      <c r="F177" s="152" t="s">
        <v>1190</v>
      </c>
      <c r="H177" s="151" t="s">
        <v>1</v>
      </c>
      <c r="I177" s="153"/>
      <c r="L177" s="149"/>
      <c r="M177" s="154"/>
      <c r="T177" s="155"/>
      <c r="AT177" s="151" t="s">
        <v>156</v>
      </c>
      <c r="AU177" s="151" t="s">
        <v>87</v>
      </c>
      <c r="AV177" s="12" t="s">
        <v>85</v>
      </c>
      <c r="AW177" s="12" t="s">
        <v>33</v>
      </c>
      <c r="AX177" s="12" t="s">
        <v>77</v>
      </c>
      <c r="AY177" s="151" t="s">
        <v>143</v>
      </c>
    </row>
    <row r="178" spans="2:65" s="12" customFormat="1" ht="11.25">
      <c r="B178" s="149"/>
      <c r="D178" s="150" t="s">
        <v>156</v>
      </c>
      <c r="E178" s="151" t="s">
        <v>1</v>
      </c>
      <c r="F178" s="152" t="s">
        <v>1191</v>
      </c>
      <c r="H178" s="151" t="s">
        <v>1</v>
      </c>
      <c r="I178" s="153"/>
      <c r="L178" s="149"/>
      <c r="M178" s="154"/>
      <c r="T178" s="155"/>
      <c r="AT178" s="151" t="s">
        <v>156</v>
      </c>
      <c r="AU178" s="151" t="s">
        <v>87</v>
      </c>
      <c r="AV178" s="12" t="s">
        <v>85</v>
      </c>
      <c r="AW178" s="12" t="s">
        <v>33</v>
      </c>
      <c r="AX178" s="12" t="s">
        <v>77</v>
      </c>
      <c r="AY178" s="151" t="s">
        <v>143</v>
      </c>
    </row>
    <row r="179" spans="2:65" s="13" customFormat="1" ht="11.25">
      <c r="B179" s="156"/>
      <c r="D179" s="150" t="s">
        <v>156</v>
      </c>
      <c r="E179" s="157" t="s">
        <v>1</v>
      </c>
      <c r="F179" s="158" t="s">
        <v>1624</v>
      </c>
      <c r="H179" s="159">
        <v>3.8210000000000002</v>
      </c>
      <c r="I179" s="160"/>
      <c r="L179" s="156"/>
      <c r="M179" s="161"/>
      <c r="T179" s="162"/>
      <c r="AT179" s="157" t="s">
        <v>156</v>
      </c>
      <c r="AU179" s="157" t="s">
        <v>87</v>
      </c>
      <c r="AV179" s="13" t="s">
        <v>87</v>
      </c>
      <c r="AW179" s="13" t="s">
        <v>33</v>
      </c>
      <c r="AX179" s="13" t="s">
        <v>77</v>
      </c>
      <c r="AY179" s="157" t="s">
        <v>143</v>
      </c>
    </row>
    <row r="180" spans="2:65" s="13" customFormat="1" ht="11.25">
      <c r="B180" s="156"/>
      <c r="D180" s="150" t="s">
        <v>156</v>
      </c>
      <c r="E180" s="157" t="s">
        <v>1</v>
      </c>
      <c r="F180" s="158" t="s">
        <v>1625</v>
      </c>
      <c r="H180" s="159">
        <v>3.75</v>
      </c>
      <c r="I180" s="160"/>
      <c r="L180" s="156"/>
      <c r="M180" s="161"/>
      <c r="T180" s="162"/>
      <c r="AT180" s="157" t="s">
        <v>156</v>
      </c>
      <c r="AU180" s="157" t="s">
        <v>87</v>
      </c>
      <c r="AV180" s="13" t="s">
        <v>87</v>
      </c>
      <c r="AW180" s="13" t="s">
        <v>33</v>
      </c>
      <c r="AX180" s="13" t="s">
        <v>77</v>
      </c>
      <c r="AY180" s="157" t="s">
        <v>143</v>
      </c>
    </row>
    <row r="181" spans="2:65" s="14" customFormat="1" ht="11.25">
      <c r="B181" s="166"/>
      <c r="D181" s="150" t="s">
        <v>156</v>
      </c>
      <c r="E181" s="167" t="s">
        <v>1</v>
      </c>
      <c r="F181" s="168" t="s">
        <v>293</v>
      </c>
      <c r="H181" s="169">
        <v>7.5709999999999997</v>
      </c>
      <c r="I181" s="170"/>
      <c r="L181" s="166"/>
      <c r="M181" s="171"/>
      <c r="T181" s="172"/>
      <c r="AT181" s="167" t="s">
        <v>156</v>
      </c>
      <c r="AU181" s="167" t="s">
        <v>87</v>
      </c>
      <c r="AV181" s="14" t="s">
        <v>142</v>
      </c>
      <c r="AW181" s="14" t="s">
        <v>33</v>
      </c>
      <c r="AX181" s="14" t="s">
        <v>85</v>
      </c>
      <c r="AY181" s="167" t="s">
        <v>143</v>
      </c>
    </row>
    <row r="182" spans="2:65" s="1" customFormat="1" ht="21.75" customHeight="1">
      <c r="B182" s="32"/>
      <c r="C182" s="136" t="s">
        <v>220</v>
      </c>
      <c r="D182" s="136" t="s">
        <v>149</v>
      </c>
      <c r="E182" s="137" t="s">
        <v>532</v>
      </c>
      <c r="F182" s="138" t="s">
        <v>533</v>
      </c>
      <c r="G182" s="139" t="s">
        <v>331</v>
      </c>
      <c r="H182" s="140">
        <v>5.0469999999999997</v>
      </c>
      <c r="I182" s="141"/>
      <c r="J182" s="142">
        <f>ROUND(I182*H182,2)</f>
        <v>0</v>
      </c>
      <c r="K182" s="138" t="s">
        <v>153</v>
      </c>
      <c r="L182" s="32"/>
      <c r="M182" s="143" t="s">
        <v>1</v>
      </c>
      <c r="N182" s="144" t="s">
        <v>42</v>
      </c>
      <c r="P182" s="145">
        <f>O182*H182</f>
        <v>0</v>
      </c>
      <c r="Q182" s="145">
        <v>0</v>
      </c>
      <c r="R182" s="145">
        <f>Q182*H182</f>
        <v>0</v>
      </c>
      <c r="S182" s="145">
        <v>0</v>
      </c>
      <c r="T182" s="146">
        <f>S182*H182</f>
        <v>0</v>
      </c>
      <c r="AR182" s="147" t="s">
        <v>142</v>
      </c>
      <c r="AT182" s="147" t="s">
        <v>149</v>
      </c>
      <c r="AU182" s="147" t="s">
        <v>87</v>
      </c>
      <c r="AY182" s="17" t="s">
        <v>143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85</v>
      </c>
      <c r="BK182" s="148">
        <f>ROUND(I182*H182,2)</f>
        <v>0</v>
      </c>
      <c r="BL182" s="17" t="s">
        <v>142</v>
      </c>
      <c r="BM182" s="147" t="s">
        <v>1537</v>
      </c>
    </row>
    <row r="183" spans="2:65" s="12" customFormat="1" ht="11.25">
      <c r="B183" s="149"/>
      <c r="D183" s="150" t="s">
        <v>156</v>
      </c>
      <c r="E183" s="151" t="s">
        <v>1</v>
      </c>
      <c r="F183" s="152" t="s">
        <v>1626</v>
      </c>
      <c r="H183" s="151" t="s">
        <v>1</v>
      </c>
      <c r="I183" s="153"/>
      <c r="L183" s="149"/>
      <c r="M183" s="154"/>
      <c r="T183" s="155"/>
      <c r="AT183" s="151" t="s">
        <v>156</v>
      </c>
      <c r="AU183" s="151" t="s">
        <v>87</v>
      </c>
      <c r="AV183" s="12" t="s">
        <v>85</v>
      </c>
      <c r="AW183" s="12" t="s">
        <v>33</v>
      </c>
      <c r="AX183" s="12" t="s">
        <v>77</v>
      </c>
      <c r="AY183" s="151" t="s">
        <v>143</v>
      </c>
    </row>
    <row r="184" spans="2:65" s="13" customFormat="1" ht="11.25">
      <c r="B184" s="156"/>
      <c r="D184" s="150" t="s">
        <v>156</v>
      </c>
      <c r="E184" s="157" t="s">
        <v>1</v>
      </c>
      <c r="F184" s="158" t="s">
        <v>1627</v>
      </c>
      <c r="H184" s="159">
        <v>2.5470000000000002</v>
      </c>
      <c r="I184" s="160"/>
      <c r="L184" s="156"/>
      <c r="M184" s="161"/>
      <c r="T184" s="162"/>
      <c r="AT184" s="157" t="s">
        <v>156</v>
      </c>
      <c r="AU184" s="157" t="s">
        <v>87</v>
      </c>
      <c r="AV184" s="13" t="s">
        <v>87</v>
      </c>
      <c r="AW184" s="13" t="s">
        <v>33</v>
      </c>
      <c r="AX184" s="13" t="s">
        <v>77</v>
      </c>
      <c r="AY184" s="157" t="s">
        <v>143</v>
      </c>
    </row>
    <row r="185" spans="2:65" s="13" customFormat="1" ht="11.25">
      <c r="B185" s="156"/>
      <c r="D185" s="150" t="s">
        <v>156</v>
      </c>
      <c r="E185" s="157" t="s">
        <v>1</v>
      </c>
      <c r="F185" s="158" t="s">
        <v>1628</v>
      </c>
      <c r="H185" s="159">
        <v>2.5</v>
      </c>
      <c r="I185" s="160"/>
      <c r="L185" s="156"/>
      <c r="M185" s="161"/>
      <c r="T185" s="162"/>
      <c r="AT185" s="157" t="s">
        <v>156</v>
      </c>
      <c r="AU185" s="157" t="s">
        <v>87</v>
      </c>
      <c r="AV185" s="13" t="s">
        <v>87</v>
      </c>
      <c r="AW185" s="13" t="s">
        <v>33</v>
      </c>
      <c r="AX185" s="13" t="s">
        <v>77</v>
      </c>
      <c r="AY185" s="157" t="s">
        <v>143</v>
      </c>
    </row>
    <row r="186" spans="2:65" s="14" customFormat="1" ht="11.25">
      <c r="B186" s="166"/>
      <c r="D186" s="150" t="s">
        <v>156</v>
      </c>
      <c r="E186" s="167" t="s">
        <v>1</v>
      </c>
      <c r="F186" s="168" t="s">
        <v>293</v>
      </c>
      <c r="H186" s="169">
        <v>5.0469999999999997</v>
      </c>
      <c r="I186" s="170"/>
      <c r="L186" s="166"/>
      <c r="M186" s="171"/>
      <c r="T186" s="172"/>
      <c r="AT186" s="167" t="s">
        <v>156</v>
      </c>
      <c r="AU186" s="167" t="s">
        <v>87</v>
      </c>
      <c r="AV186" s="14" t="s">
        <v>142</v>
      </c>
      <c r="AW186" s="14" t="s">
        <v>33</v>
      </c>
      <c r="AX186" s="14" t="s">
        <v>85</v>
      </c>
      <c r="AY186" s="167" t="s">
        <v>143</v>
      </c>
    </row>
    <row r="187" spans="2:65" s="11" customFormat="1" ht="22.9" customHeight="1">
      <c r="B187" s="124"/>
      <c r="D187" s="125" t="s">
        <v>76</v>
      </c>
      <c r="E187" s="134" t="s">
        <v>194</v>
      </c>
      <c r="F187" s="134" t="s">
        <v>798</v>
      </c>
      <c r="I187" s="127"/>
      <c r="J187" s="135">
        <f>BK187</f>
        <v>0</v>
      </c>
      <c r="L187" s="124"/>
      <c r="M187" s="129"/>
      <c r="P187" s="130">
        <f>SUM(P188:P219)</f>
        <v>0</v>
      </c>
      <c r="R187" s="130">
        <f>SUM(R188:R219)</f>
        <v>3.2661867999999998</v>
      </c>
      <c r="T187" s="131">
        <f>SUM(T188:T219)</f>
        <v>0</v>
      </c>
      <c r="AR187" s="125" t="s">
        <v>85</v>
      </c>
      <c r="AT187" s="132" t="s">
        <v>76</v>
      </c>
      <c r="AU187" s="132" t="s">
        <v>85</v>
      </c>
      <c r="AY187" s="125" t="s">
        <v>143</v>
      </c>
      <c r="BK187" s="133">
        <f>SUM(BK188:BK219)</f>
        <v>0</v>
      </c>
    </row>
    <row r="188" spans="2:65" s="1" customFormat="1" ht="16.5" customHeight="1">
      <c r="B188" s="32"/>
      <c r="C188" s="136" t="s">
        <v>226</v>
      </c>
      <c r="D188" s="136" t="s">
        <v>149</v>
      </c>
      <c r="E188" s="137" t="s">
        <v>816</v>
      </c>
      <c r="F188" s="138" t="s">
        <v>817</v>
      </c>
      <c r="G188" s="139" t="s">
        <v>316</v>
      </c>
      <c r="H188" s="140">
        <v>28.3</v>
      </c>
      <c r="I188" s="141"/>
      <c r="J188" s="142">
        <f>ROUND(I188*H188,2)</f>
        <v>0</v>
      </c>
      <c r="K188" s="138" t="s">
        <v>153</v>
      </c>
      <c r="L188" s="32"/>
      <c r="M188" s="143" t="s">
        <v>1</v>
      </c>
      <c r="N188" s="144" t="s">
        <v>42</v>
      </c>
      <c r="P188" s="145">
        <f>O188*H188</f>
        <v>0</v>
      </c>
      <c r="Q188" s="145">
        <v>1.0000000000000001E-5</v>
      </c>
      <c r="R188" s="145">
        <f>Q188*H188</f>
        <v>2.8300000000000005E-4</v>
      </c>
      <c r="S188" s="145">
        <v>0</v>
      </c>
      <c r="T188" s="146">
        <f>S188*H188</f>
        <v>0</v>
      </c>
      <c r="AR188" s="147" t="s">
        <v>142</v>
      </c>
      <c r="AT188" s="147" t="s">
        <v>149</v>
      </c>
      <c r="AU188" s="147" t="s">
        <v>87</v>
      </c>
      <c r="AY188" s="17" t="s">
        <v>143</v>
      </c>
      <c r="BE188" s="148">
        <f>IF(N188="základní",J188,0)</f>
        <v>0</v>
      </c>
      <c r="BF188" s="148">
        <f>IF(N188="snížená",J188,0)</f>
        <v>0</v>
      </c>
      <c r="BG188" s="148">
        <f>IF(N188="zákl. přenesená",J188,0)</f>
        <v>0</v>
      </c>
      <c r="BH188" s="148">
        <f>IF(N188="sníž. přenesená",J188,0)</f>
        <v>0</v>
      </c>
      <c r="BI188" s="148">
        <f>IF(N188="nulová",J188,0)</f>
        <v>0</v>
      </c>
      <c r="BJ188" s="17" t="s">
        <v>85</v>
      </c>
      <c r="BK188" s="148">
        <f>ROUND(I188*H188,2)</f>
        <v>0</v>
      </c>
      <c r="BL188" s="17" t="s">
        <v>142</v>
      </c>
      <c r="BM188" s="147" t="s">
        <v>1629</v>
      </c>
    </row>
    <row r="189" spans="2:65" s="13" customFormat="1" ht="11.25">
      <c r="B189" s="156"/>
      <c r="D189" s="150" t="s">
        <v>156</v>
      </c>
      <c r="E189" s="157" t="s">
        <v>1</v>
      </c>
      <c r="F189" s="158" t="s">
        <v>1630</v>
      </c>
      <c r="H189" s="159">
        <v>28.3</v>
      </c>
      <c r="I189" s="160"/>
      <c r="L189" s="156"/>
      <c r="M189" s="161"/>
      <c r="T189" s="162"/>
      <c r="AT189" s="157" t="s">
        <v>156</v>
      </c>
      <c r="AU189" s="157" t="s">
        <v>87</v>
      </c>
      <c r="AV189" s="13" t="s">
        <v>87</v>
      </c>
      <c r="AW189" s="13" t="s">
        <v>33</v>
      </c>
      <c r="AX189" s="13" t="s">
        <v>85</v>
      </c>
      <c r="AY189" s="157" t="s">
        <v>143</v>
      </c>
    </row>
    <row r="190" spans="2:65" s="1" customFormat="1" ht="16.5" customHeight="1">
      <c r="B190" s="32"/>
      <c r="C190" s="173" t="s">
        <v>233</v>
      </c>
      <c r="D190" s="173" t="s">
        <v>413</v>
      </c>
      <c r="E190" s="174" t="s">
        <v>821</v>
      </c>
      <c r="F190" s="175" t="s">
        <v>822</v>
      </c>
      <c r="G190" s="176" t="s">
        <v>316</v>
      </c>
      <c r="H190" s="177">
        <v>29.149000000000001</v>
      </c>
      <c r="I190" s="178"/>
      <c r="J190" s="179">
        <f>ROUND(I190*H190,2)</f>
        <v>0</v>
      </c>
      <c r="K190" s="175" t="s">
        <v>153</v>
      </c>
      <c r="L190" s="180"/>
      <c r="M190" s="181" t="s">
        <v>1</v>
      </c>
      <c r="N190" s="182" t="s">
        <v>42</v>
      </c>
      <c r="P190" s="145">
        <f>O190*H190</f>
        <v>0</v>
      </c>
      <c r="Q190" s="145">
        <v>6.1999999999999998E-3</v>
      </c>
      <c r="R190" s="145">
        <f>Q190*H190</f>
        <v>0.18072379999999999</v>
      </c>
      <c r="S190" s="145">
        <v>0</v>
      </c>
      <c r="T190" s="146">
        <f>S190*H190</f>
        <v>0</v>
      </c>
      <c r="AR190" s="147" t="s">
        <v>194</v>
      </c>
      <c r="AT190" s="147" t="s">
        <v>413</v>
      </c>
      <c r="AU190" s="147" t="s">
        <v>87</v>
      </c>
      <c r="AY190" s="17" t="s">
        <v>143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7" t="s">
        <v>85</v>
      </c>
      <c r="BK190" s="148">
        <f>ROUND(I190*H190,2)</f>
        <v>0</v>
      </c>
      <c r="BL190" s="17" t="s">
        <v>142</v>
      </c>
      <c r="BM190" s="147" t="s">
        <v>1631</v>
      </c>
    </row>
    <row r="191" spans="2:65" s="13" customFormat="1" ht="11.25">
      <c r="B191" s="156"/>
      <c r="D191" s="150" t="s">
        <v>156</v>
      </c>
      <c r="E191" s="157" t="s">
        <v>1</v>
      </c>
      <c r="F191" s="158" t="s">
        <v>1632</v>
      </c>
      <c r="H191" s="159">
        <v>28.3</v>
      </c>
      <c r="I191" s="160"/>
      <c r="L191" s="156"/>
      <c r="M191" s="161"/>
      <c r="T191" s="162"/>
      <c r="AT191" s="157" t="s">
        <v>156</v>
      </c>
      <c r="AU191" s="157" t="s">
        <v>87</v>
      </c>
      <c r="AV191" s="13" t="s">
        <v>87</v>
      </c>
      <c r="AW191" s="13" t="s">
        <v>33</v>
      </c>
      <c r="AX191" s="13" t="s">
        <v>85</v>
      </c>
      <c r="AY191" s="157" t="s">
        <v>143</v>
      </c>
    </row>
    <row r="192" spans="2:65" s="13" customFormat="1" ht="11.25">
      <c r="B192" s="156"/>
      <c r="D192" s="150" t="s">
        <v>156</v>
      </c>
      <c r="F192" s="158" t="s">
        <v>1633</v>
      </c>
      <c r="H192" s="159">
        <v>29.149000000000001</v>
      </c>
      <c r="I192" s="160"/>
      <c r="L192" s="156"/>
      <c r="M192" s="161"/>
      <c r="T192" s="162"/>
      <c r="AT192" s="157" t="s">
        <v>156</v>
      </c>
      <c r="AU192" s="157" t="s">
        <v>87</v>
      </c>
      <c r="AV192" s="13" t="s">
        <v>87</v>
      </c>
      <c r="AW192" s="13" t="s">
        <v>4</v>
      </c>
      <c r="AX192" s="13" t="s">
        <v>85</v>
      </c>
      <c r="AY192" s="157" t="s">
        <v>143</v>
      </c>
    </row>
    <row r="193" spans="2:65" s="1" customFormat="1" ht="16.5" customHeight="1">
      <c r="B193" s="32"/>
      <c r="C193" s="136" t="s">
        <v>8</v>
      </c>
      <c r="D193" s="136" t="s">
        <v>149</v>
      </c>
      <c r="E193" s="137" t="s">
        <v>1634</v>
      </c>
      <c r="F193" s="138" t="s">
        <v>1635</v>
      </c>
      <c r="G193" s="139" t="s">
        <v>316</v>
      </c>
      <c r="H193" s="140">
        <v>25</v>
      </c>
      <c r="I193" s="141"/>
      <c r="J193" s="142">
        <f>ROUND(I193*H193,2)</f>
        <v>0</v>
      </c>
      <c r="K193" s="138" t="s">
        <v>153</v>
      </c>
      <c r="L193" s="32"/>
      <c r="M193" s="143" t="s">
        <v>1</v>
      </c>
      <c r="N193" s="144" t="s">
        <v>42</v>
      </c>
      <c r="P193" s="145">
        <f>O193*H193</f>
        <v>0</v>
      </c>
      <c r="Q193" s="145">
        <v>2.0000000000000002E-5</v>
      </c>
      <c r="R193" s="145">
        <f>Q193*H193</f>
        <v>5.0000000000000001E-4</v>
      </c>
      <c r="S193" s="145">
        <v>0</v>
      </c>
      <c r="T193" s="146">
        <f>S193*H193</f>
        <v>0</v>
      </c>
      <c r="AR193" s="147" t="s">
        <v>142</v>
      </c>
      <c r="AT193" s="147" t="s">
        <v>149</v>
      </c>
      <c r="AU193" s="147" t="s">
        <v>87</v>
      </c>
      <c r="AY193" s="17" t="s">
        <v>143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7" t="s">
        <v>85</v>
      </c>
      <c r="BK193" s="148">
        <f>ROUND(I193*H193,2)</f>
        <v>0</v>
      </c>
      <c r="BL193" s="17" t="s">
        <v>142</v>
      </c>
      <c r="BM193" s="147" t="s">
        <v>1636</v>
      </c>
    </row>
    <row r="194" spans="2:65" s="13" customFormat="1" ht="11.25">
      <c r="B194" s="156"/>
      <c r="D194" s="150" t="s">
        <v>156</v>
      </c>
      <c r="E194" s="157" t="s">
        <v>1</v>
      </c>
      <c r="F194" s="158" t="s">
        <v>1637</v>
      </c>
      <c r="H194" s="159">
        <v>25</v>
      </c>
      <c r="I194" s="160"/>
      <c r="L194" s="156"/>
      <c r="M194" s="161"/>
      <c r="T194" s="162"/>
      <c r="AT194" s="157" t="s">
        <v>156</v>
      </c>
      <c r="AU194" s="157" t="s">
        <v>87</v>
      </c>
      <c r="AV194" s="13" t="s">
        <v>87</v>
      </c>
      <c r="AW194" s="13" t="s">
        <v>33</v>
      </c>
      <c r="AX194" s="13" t="s">
        <v>85</v>
      </c>
      <c r="AY194" s="157" t="s">
        <v>143</v>
      </c>
    </row>
    <row r="195" spans="2:65" s="1" customFormat="1" ht="16.5" customHeight="1">
      <c r="B195" s="32"/>
      <c r="C195" s="173" t="s">
        <v>323</v>
      </c>
      <c r="D195" s="173" t="s">
        <v>413</v>
      </c>
      <c r="E195" s="174" t="s">
        <v>1638</v>
      </c>
      <c r="F195" s="175" t="s">
        <v>1639</v>
      </c>
      <c r="G195" s="176" t="s">
        <v>316</v>
      </c>
      <c r="H195" s="177">
        <v>25.75</v>
      </c>
      <c r="I195" s="178"/>
      <c r="J195" s="179">
        <f>ROUND(I195*H195,2)</f>
        <v>0</v>
      </c>
      <c r="K195" s="175" t="s">
        <v>153</v>
      </c>
      <c r="L195" s="180"/>
      <c r="M195" s="181" t="s">
        <v>1</v>
      </c>
      <c r="N195" s="182" t="s">
        <v>42</v>
      </c>
      <c r="P195" s="145">
        <f>O195*H195</f>
        <v>0</v>
      </c>
      <c r="Q195" s="145">
        <v>1.052E-2</v>
      </c>
      <c r="R195" s="145">
        <f>Q195*H195</f>
        <v>0.27089000000000002</v>
      </c>
      <c r="S195" s="145">
        <v>0</v>
      </c>
      <c r="T195" s="146">
        <f>S195*H195</f>
        <v>0</v>
      </c>
      <c r="AR195" s="147" t="s">
        <v>194</v>
      </c>
      <c r="AT195" s="147" t="s">
        <v>413</v>
      </c>
      <c r="AU195" s="147" t="s">
        <v>87</v>
      </c>
      <c r="AY195" s="17" t="s">
        <v>143</v>
      </c>
      <c r="BE195" s="148">
        <f>IF(N195="základní",J195,0)</f>
        <v>0</v>
      </c>
      <c r="BF195" s="148">
        <f>IF(N195="snížená",J195,0)</f>
        <v>0</v>
      </c>
      <c r="BG195" s="148">
        <f>IF(N195="zákl. přenesená",J195,0)</f>
        <v>0</v>
      </c>
      <c r="BH195" s="148">
        <f>IF(N195="sníž. přenesená",J195,0)</f>
        <v>0</v>
      </c>
      <c r="BI195" s="148">
        <f>IF(N195="nulová",J195,0)</f>
        <v>0</v>
      </c>
      <c r="BJ195" s="17" t="s">
        <v>85</v>
      </c>
      <c r="BK195" s="148">
        <f>ROUND(I195*H195,2)</f>
        <v>0</v>
      </c>
      <c r="BL195" s="17" t="s">
        <v>142</v>
      </c>
      <c r="BM195" s="147" t="s">
        <v>1640</v>
      </c>
    </row>
    <row r="196" spans="2:65" s="13" customFormat="1" ht="11.25">
      <c r="B196" s="156"/>
      <c r="D196" s="150" t="s">
        <v>156</v>
      </c>
      <c r="E196" s="157" t="s">
        <v>1</v>
      </c>
      <c r="F196" s="158" t="s">
        <v>1641</v>
      </c>
      <c r="H196" s="159">
        <v>25</v>
      </c>
      <c r="I196" s="160"/>
      <c r="L196" s="156"/>
      <c r="M196" s="161"/>
      <c r="T196" s="162"/>
      <c r="AT196" s="157" t="s">
        <v>156</v>
      </c>
      <c r="AU196" s="157" t="s">
        <v>87</v>
      </c>
      <c r="AV196" s="13" t="s">
        <v>87</v>
      </c>
      <c r="AW196" s="13" t="s">
        <v>33</v>
      </c>
      <c r="AX196" s="13" t="s">
        <v>85</v>
      </c>
      <c r="AY196" s="157" t="s">
        <v>143</v>
      </c>
    </row>
    <row r="197" spans="2:65" s="13" customFormat="1" ht="11.25">
      <c r="B197" s="156"/>
      <c r="D197" s="150" t="s">
        <v>156</v>
      </c>
      <c r="F197" s="158" t="s">
        <v>1642</v>
      </c>
      <c r="H197" s="159">
        <v>25.75</v>
      </c>
      <c r="I197" s="160"/>
      <c r="L197" s="156"/>
      <c r="M197" s="161"/>
      <c r="T197" s="162"/>
      <c r="AT197" s="157" t="s">
        <v>156</v>
      </c>
      <c r="AU197" s="157" t="s">
        <v>87</v>
      </c>
      <c r="AV197" s="13" t="s">
        <v>87</v>
      </c>
      <c r="AW197" s="13" t="s">
        <v>4</v>
      </c>
      <c r="AX197" s="13" t="s">
        <v>85</v>
      </c>
      <c r="AY197" s="157" t="s">
        <v>143</v>
      </c>
    </row>
    <row r="198" spans="2:65" s="1" customFormat="1" ht="24.2" customHeight="1">
      <c r="B198" s="32"/>
      <c r="C198" s="136" t="s">
        <v>328</v>
      </c>
      <c r="D198" s="136" t="s">
        <v>149</v>
      </c>
      <c r="E198" s="137" t="s">
        <v>839</v>
      </c>
      <c r="F198" s="138" t="s">
        <v>840</v>
      </c>
      <c r="G198" s="139" t="s">
        <v>540</v>
      </c>
      <c r="H198" s="140">
        <v>5</v>
      </c>
      <c r="I198" s="141"/>
      <c r="J198" s="142">
        <f>ROUND(I198*H198,2)</f>
        <v>0</v>
      </c>
      <c r="K198" s="138" t="s">
        <v>153</v>
      </c>
      <c r="L198" s="32"/>
      <c r="M198" s="143" t="s">
        <v>1</v>
      </c>
      <c r="N198" s="144" t="s">
        <v>42</v>
      </c>
      <c r="P198" s="145">
        <f>O198*H198</f>
        <v>0</v>
      </c>
      <c r="Q198" s="145">
        <v>0</v>
      </c>
      <c r="R198" s="145">
        <f>Q198*H198</f>
        <v>0</v>
      </c>
      <c r="S198" s="145">
        <v>0</v>
      </c>
      <c r="T198" s="146">
        <f>S198*H198</f>
        <v>0</v>
      </c>
      <c r="AR198" s="147" t="s">
        <v>142</v>
      </c>
      <c r="AT198" s="147" t="s">
        <v>149</v>
      </c>
      <c r="AU198" s="147" t="s">
        <v>87</v>
      </c>
      <c r="AY198" s="17" t="s">
        <v>143</v>
      </c>
      <c r="BE198" s="148">
        <f>IF(N198="základní",J198,0)</f>
        <v>0</v>
      </c>
      <c r="BF198" s="148">
        <f>IF(N198="snížená",J198,0)</f>
        <v>0</v>
      </c>
      <c r="BG198" s="148">
        <f>IF(N198="zákl. přenesená",J198,0)</f>
        <v>0</v>
      </c>
      <c r="BH198" s="148">
        <f>IF(N198="sníž. přenesená",J198,0)</f>
        <v>0</v>
      </c>
      <c r="BI198" s="148">
        <f>IF(N198="nulová",J198,0)</f>
        <v>0</v>
      </c>
      <c r="BJ198" s="17" t="s">
        <v>85</v>
      </c>
      <c r="BK198" s="148">
        <f>ROUND(I198*H198,2)</f>
        <v>0</v>
      </c>
      <c r="BL198" s="17" t="s">
        <v>142</v>
      </c>
      <c r="BM198" s="147" t="s">
        <v>1643</v>
      </c>
    </row>
    <row r="199" spans="2:65" s="12" customFormat="1" ht="11.25">
      <c r="B199" s="149"/>
      <c r="D199" s="150" t="s">
        <v>156</v>
      </c>
      <c r="E199" s="151" t="s">
        <v>1</v>
      </c>
      <c r="F199" s="152" t="s">
        <v>1644</v>
      </c>
      <c r="H199" s="151" t="s">
        <v>1</v>
      </c>
      <c r="I199" s="153"/>
      <c r="L199" s="149"/>
      <c r="M199" s="154"/>
      <c r="T199" s="155"/>
      <c r="AT199" s="151" t="s">
        <v>156</v>
      </c>
      <c r="AU199" s="151" t="s">
        <v>87</v>
      </c>
      <c r="AV199" s="12" t="s">
        <v>85</v>
      </c>
      <c r="AW199" s="12" t="s">
        <v>33</v>
      </c>
      <c r="AX199" s="12" t="s">
        <v>77</v>
      </c>
      <c r="AY199" s="151" t="s">
        <v>143</v>
      </c>
    </row>
    <row r="200" spans="2:65" s="13" customFormat="1" ht="11.25">
      <c r="B200" s="156"/>
      <c r="D200" s="150" t="s">
        <v>156</v>
      </c>
      <c r="E200" s="157" t="s">
        <v>1</v>
      </c>
      <c r="F200" s="158" t="s">
        <v>892</v>
      </c>
      <c r="H200" s="159">
        <v>5</v>
      </c>
      <c r="I200" s="160"/>
      <c r="L200" s="156"/>
      <c r="M200" s="161"/>
      <c r="T200" s="162"/>
      <c r="AT200" s="157" t="s">
        <v>156</v>
      </c>
      <c r="AU200" s="157" t="s">
        <v>87</v>
      </c>
      <c r="AV200" s="13" t="s">
        <v>87</v>
      </c>
      <c r="AW200" s="13" t="s">
        <v>33</v>
      </c>
      <c r="AX200" s="13" t="s">
        <v>85</v>
      </c>
      <c r="AY200" s="157" t="s">
        <v>143</v>
      </c>
    </row>
    <row r="201" spans="2:65" s="12" customFormat="1" ht="11.25">
      <c r="B201" s="149"/>
      <c r="D201" s="150" t="s">
        <v>156</v>
      </c>
      <c r="E201" s="151" t="s">
        <v>1</v>
      </c>
      <c r="F201" s="152" t="s">
        <v>832</v>
      </c>
      <c r="H201" s="151" t="s">
        <v>1</v>
      </c>
      <c r="I201" s="153"/>
      <c r="L201" s="149"/>
      <c r="M201" s="154"/>
      <c r="T201" s="155"/>
      <c r="AT201" s="151" t="s">
        <v>156</v>
      </c>
      <c r="AU201" s="151" t="s">
        <v>87</v>
      </c>
      <c r="AV201" s="12" t="s">
        <v>85</v>
      </c>
      <c r="AW201" s="12" t="s">
        <v>33</v>
      </c>
      <c r="AX201" s="12" t="s">
        <v>77</v>
      </c>
      <c r="AY201" s="151" t="s">
        <v>143</v>
      </c>
    </row>
    <row r="202" spans="2:65" s="1" customFormat="1" ht="16.5" customHeight="1">
      <c r="B202" s="32"/>
      <c r="C202" s="173" t="s">
        <v>337</v>
      </c>
      <c r="D202" s="173" t="s">
        <v>413</v>
      </c>
      <c r="E202" s="174" t="s">
        <v>845</v>
      </c>
      <c r="F202" s="175" t="s">
        <v>846</v>
      </c>
      <c r="G202" s="176" t="s">
        <v>540</v>
      </c>
      <c r="H202" s="177">
        <v>5</v>
      </c>
      <c r="I202" s="178"/>
      <c r="J202" s="179">
        <f>ROUND(I202*H202,2)</f>
        <v>0</v>
      </c>
      <c r="K202" s="175" t="s">
        <v>153</v>
      </c>
      <c r="L202" s="180"/>
      <c r="M202" s="181" t="s">
        <v>1</v>
      </c>
      <c r="N202" s="182" t="s">
        <v>42</v>
      </c>
      <c r="P202" s="145">
        <f>O202*H202</f>
        <v>0</v>
      </c>
      <c r="Q202" s="145">
        <v>1.5E-3</v>
      </c>
      <c r="R202" s="145">
        <f>Q202*H202</f>
        <v>7.4999999999999997E-3</v>
      </c>
      <c r="S202" s="145">
        <v>0</v>
      </c>
      <c r="T202" s="146">
        <f>S202*H202</f>
        <v>0</v>
      </c>
      <c r="AR202" s="147" t="s">
        <v>194</v>
      </c>
      <c r="AT202" s="147" t="s">
        <v>413</v>
      </c>
      <c r="AU202" s="147" t="s">
        <v>87</v>
      </c>
      <c r="AY202" s="17" t="s">
        <v>143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85</v>
      </c>
      <c r="BK202" s="148">
        <f>ROUND(I202*H202,2)</f>
        <v>0</v>
      </c>
      <c r="BL202" s="17" t="s">
        <v>142</v>
      </c>
      <c r="BM202" s="147" t="s">
        <v>1645</v>
      </c>
    </row>
    <row r="203" spans="2:65" s="13" customFormat="1" ht="11.25">
      <c r="B203" s="156"/>
      <c r="D203" s="150" t="s">
        <v>156</v>
      </c>
      <c r="E203" s="157" t="s">
        <v>1</v>
      </c>
      <c r="F203" s="158" t="s">
        <v>1646</v>
      </c>
      <c r="H203" s="159">
        <v>5</v>
      </c>
      <c r="I203" s="160"/>
      <c r="L203" s="156"/>
      <c r="M203" s="161"/>
      <c r="T203" s="162"/>
      <c r="AT203" s="157" t="s">
        <v>156</v>
      </c>
      <c r="AU203" s="157" t="s">
        <v>87</v>
      </c>
      <c r="AV203" s="13" t="s">
        <v>87</v>
      </c>
      <c r="AW203" s="13" t="s">
        <v>33</v>
      </c>
      <c r="AX203" s="13" t="s">
        <v>85</v>
      </c>
      <c r="AY203" s="157" t="s">
        <v>143</v>
      </c>
    </row>
    <row r="204" spans="2:65" s="1" customFormat="1" ht="24.2" customHeight="1">
      <c r="B204" s="32"/>
      <c r="C204" s="136" t="s">
        <v>342</v>
      </c>
      <c r="D204" s="136" t="s">
        <v>149</v>
      </c>
      <c r="E204" s="137" t="s">
        <v>1647</v>
      </c>
      <c r="F204" s="138" t="s">
        <v>1648</v>
      </c>
      <c r="G204" s="139" t="s">
        <v>540</v>
      </c>
      <c r="H204" s="140">
        <v>5</v>
      </c>
      <c r="I204" s="141"/>
      <c r="J204" s="142">
        <f>ROUND(I204*H204,2)</f>
        <v>0</v>
      </c>
      <c r="K204" s="138" t="s">
        <v>153</v>
      </c>
      <c r="L204" s="32"/>
      <c r="M204" s="143" t="s">
        <v>1</v>
      </c>
      <c r="N204" s="144" t="s">
        <v>42</v>
      </c>
      <c r="P204" s="145">
        <f>O204*H204</f>
        <v>0</v>
      </c>
      <c r="Q204" s="145">
        <v>4.9050000000000003E-2</v>
      </c>
      <c r="R204" s="145">
        <f>Q204*H204</f>
        <v>0.24525000000000002</v>
      </c>
      <c r="S204" s="145">
        <v>0</v>
      </c>
      <c r="T204" s="146">
        <f>S204*H204</f>
        <v>0</v>
      </c>
      <c r="AR204" s="147" t="s">
        <v>142</v>
      </c>
      <c r="AT204" s="147" t="s">
        <v>149</v>
      </c>
      <c r="AU204" s="147" t="s">
        <v>87</v>
      </c>
      <c r="AY204" s="17" t="s">
        <v>143</v>
      </c>
      <c r="BE204" s="148">
        <f>IF(N204="základní",J204,0)</f>
        <v>0</v>
      </c>
      <c r="BF204" s="148">
        <f>IF(N204="snížená",J204,0)</f>
        <v>0</v>
      </c>
      <c r="BG204" s="148">
        <f>IF(N204="zákl. přenesená",J204,0)</f>
        <v>0</v>
      </c>
      <c r="BH204" s="148">
        <f>IF(N204="sníž. přenesená",J204,0)</f>
        <v>0</v>
      </c>
      <c r="BI204" s="148">
        <f>IF(N204="nulová",J204,0)</f>
        <v>0</v>
      </c>
      <c r="BJ204" s="17" t="s">
        <v>85</v>
      </c>
      <c r="BK204" s="148">
        <f>ROUND(I204*H204,2)</f>
        <v>0</v>
      </c>
      <c r="BL204" s="17" t="s">
        <v>142</v>
      </c>
      <c r="BM204" s="147" t="s">
        <v>1649</v>
      </c>
    </row>
    <row r="205" spans="2:65" s="13" customFormat="1" ht="11.25">
      <c r="B205" s="156"/>
      <c r="D205" s="150" t="s">
        <v>156</v>
      </c>
      <c r="E205" s="157" t="s">
        <v>1</v>
      </c>
      <c r="F205" s="158" t="s">
        <v>1650</v>
      </c>
      <c r="H205" s="159">
        <v>5</v>
      </c>
      <c r="I205" s="160"/>
      <c r="L205" s="156"/>
      <c r="M205" s="161"/>
      <c r="T205" s="162"/>
      <c r="AT205" s="157" t="s">
        <v>156</v>
      </c>
      <c r="AU205" s="157" t="s">
        <v>87</v>
      </c>
      <c r="AV205" s="13" t="s">
        <v>87</v>
      </c>
      <c r="AW205" s="13" t="s">
        <v>33</v>
      </c>
      <c r="AX205" s="13" t="s">
        <v>85</v>
      </c>
      <c r="AY205" s="157" t="s">
        <v>143</v>
      </c>
    </row>
    <row r="206" spans="2:65" s="1" customFormat="1" ht="24.2" customHeight="1">
      <c r="B206" s="32"/>
      <c r="C206" s="136" t="s">
        <v>350</v>
      </c>
      <c r="D206" s="136" t="s">
        <v>149</v>
      </c>
      <c r="E206" s="137" t="s">
        <v>1651</v>
      </c>
      <c r="F206" s="138" t="s">
        <v>1652</v>
      </c>
      <c r="G206" s="139" t="s">
        <v>540</v>
      </c>
      <c r="H206" s="140">
        <v>5</v>
      </c>
      <c r="I206" s="141"/>
      <c r="J206" s="142">
        <f>ROUND(I206*H206,2)</f>
        <v>0</v>
      </c>
      <c r="K206" s="138" t="s">
        <v>153</v>
      </c>
      <c r="L206" s="32"/>
      <c r="M206" s="143" t="s">
        <v>1</v>
      </c>
      <c r="N206" s="144" t="s">
        <v>42</v>
      </c>
      <c r="P206" s="145">
        <f>O206*H206</f>
        <v>0</v>
      </c>
      <c r="Q206" s="145">
        <v>7.92E-3</v>
      </c>
      <c r="R206" s="145">
        <f>Q206*H206</f>
        <v>3.9599999999999996E-2</v>
      </c>
      <c r="S206" s="145">
        <v>0</v>
      </c>
      <c r="T206" s="146">
        <f>S206*H206</f>
        <v>0</v>
      </c>
      <c r="AR206" s="147" t="s">
        <v>142</v>
      </c>
      <c r="AT206" s="147" t="s">
        <v>149</v>
      </c>
      <c r="AU206" s="147" t="s">
        <v>87</v>
      </c>
      <c r="AY206" s="17" t="s">
        <v>143</v>
      </c>
      <c r="BE206" s="148">
        <f>IF(N206="základní",J206,0)</f>
        <v>0</v>
      </c>
      <c r="BF206" s="148">
        <f>IF(N206="snížená",J206,0)</f>
        <v>0</v>
      </c>
      <c r="BG206" s="148">
        <f>IF(N206="zákl. přenesená",J206,0)</f>
        <v>0</v>
      </c>
      <c r="BH206" s="148">
        <f>IF(N206="sníž. přenesená",J206,0)</f>
        <v>0</v>
      </c>
      <c r="BI206" s="148">
        <f>IF(N206="nulová",J206,0)</f>
        <v>0</v>
      </c>
      <c r="BJ206" s="17" t="s">
        <v>85</v>
      </c>
      <c r="BK206" s="148">
        <f>ROUND(I206*H206,2)</f>
        <v>0</v>
      </c>
      <c r="BL206" s="17" t="s">
        <v>142</v>
      </c>
      <c r="BM206" s="147" t="s">
        <v>1653</v>
      </c>
    </row>
    <row r="207" spans="2:65" s="13" customFormat="1" ht="11.25">
      <c r="B207" s="156"/>
      <c r="D207" s="150" t="s">
        <v>156</v>
      </c>
      <c r="E207" s="157" t="s">
        <v>1</v>
      </c>
      <c r="F207" s="158" t="s">
        <v>1650</v>
      </c>
      <c r="H207" s="159">
        <v>5</v>
      </c>
      <c r="I207" s="160"/>
      <c r="L207" s="156"/>
      <c r="M207" s="161"/>
      <c r="T207" s="162"/>
      <c r="AT207" s="157" t="s">
        <v>156</v>
      </c>
      <c r="AU207" s="157" t="s">
        <v>87</v>
      </c>
      <c r="AV207" s="13" t="s">
        <v>87</v>
      </c>
      <c r="AW207" s="13" t="s">
        <v>33</v>
      </c>
      <c r="AX207" s="13" t="s">
        <v>85</v>
      </c>
      <c r="AY207" s="157" t="s">
        <v>143</v>
      </c>
    </row>
    <row r="208" spans="2:65" s="1" customFormat="1" ht="24.2" customHeight="1">
      <c r="B208" s="32"/>
      <c r="C208" s="136" t="s">
        <v>7</v>
      </c>
      <c r="D208" s="136" t="s">
        <v>149</v>
      </c>
      <c r="E208" s="137" t="s">
        <v>1654</v>
      </c>
      <c r="F208" s="138" t="s">
        <v>1655</v>
      </c>
      <c r="G208" s="139" t="s">
        <v>540</v>
      </c>
      <c r="H208" s="140">
        <v>5</v>
      </c>
      <c r="I208" s="141"/>
      <c r="J208" s="142">
        <f>ROUND(I208*H208,2)</f>
        <v>0</v>
      </c>
      <c r="K208" s="138" t="s">
        <v>153</v>
      </c>
      <c r="L208" s="32"/>
      <c r="M208" s="143" t="s">
        <v>1</v>
      </c>
      <c r="N208" s="144" t="s">
        <v>42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142</v>
      </c>
      <c r="AT208" s="147" t="s">
        <v>149</v>
      </c>
      <c r="AU208" s="147" t="s">
        <v>87</v>
      </c>
      <c r="AY208" s="17" t="s">
        <v>143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85</v>
      </c>
      <c r="BK208" s="148">
        <f>ROUND(I208*H208,2)</f>
        <v>0</v>
      </c>
      <c r="BL208" s="17" t="s">
        <v>142</v>
      </c>
      <c r="BM208" s="147" t="s">
        <v>1656</v>
      </c>
    </row>
    <row r="209" spans="2:65" s="13" customFormat="1" ht="11.25">
      <c r="B209" s="156"/>
      <c r="D209" s="150" t="s">
        <v>156</v>
      </c>
      <c r="E209" s="157" t="s">
        <v>1</v>
      </c>
      <c r="F209" s="158" t="s">
        <v>1650</v>
      </c>
      <c r="H209" s="159">
        <v>5</v>
      </c>
      <c r="I209" s="160"/>
      <c r="L209" s="156"/>
      <c r="M209" s="161"/>
      <c r="T209" s="162"/>
      <c r="AT209" s="157" t="s">
        <v>156</v>
      </c>
      <c r="AU209" s="157" t="s">
        <v>87</v>
      </c>
      <c r="AV209" s="13" t="s">
        <v>87</v>
      </c>
      <c r="AW209" s="13" t="s">
        <v>33</v>
      </c>
      <c r="AX209" s="13" t="s">
        <v>85</v>
      </c>
      <c r="AY209" s="157" t="s">
        <v>143</v>
      </c>
    </row>
    <row r="210" spans="2:65" s="1" customFormat="1" ht="24.2" customHeight="1">
      <c r="B210" s="32"/>
      <c r="C210" s="136" t="s">
        <v>361</v>
      </c>
      <c r="D210" s="136" t="s">
        <v>149</v>
      </c>
      <c r="E210" s="137" t="s">
        <v>1657</v>
      </c>
      <c r="F210" s="138" t="s">
        <v>1658</v>
      </c>
      <c r="G210" s="139" t="s">
        <v>540</v>
      </c>
      <c r="H210" s="140">
        <v>5</v>
      </c>
      <c r="I210" s="141"/>
      <c r="J210" s="142">
        <f>ROUND(I210*H210,2)</f>
        <v>0</v>
      </c>
      <c r="K210" s="138" t="s">
        <v>153</v>
      </c>
      <c r="L210" s="32"/>
      <c r="M210" s="143" t="s">
        <v>1</v>
      </c>
      <c r="N210" s="144" t="s">
        <v>42</v>
      </c>
      <c r="P210" s="145">
        <f>O210*H210</f>
        <v>0</v>
      </c>
      <c r="Q210" s="145">
        <v>6.0600000000000001E-2</v>
      </c>
      <c r="R210" s="145">
        <f>Q210*H210</f>
        <v>0.30299999999999999</v>
      </c>
      <c r="S210" s="145">
        <v>0</v>
      </c>
      <c r="T210" s="146">
        <f>S210*H210</f>
        <v>0</v>
      </c>
      <c r="AR210" s="147" t="s">
        <v>142</v>
      </c>
      <c r="AT210" s="147" t="s">
        <v>149</v>
      </c>
      <c r="AU210" s="147" t="s">
        <v>87</v>
      </c>
      <c r="AY210" s="17" t="s">
        <v>143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7" t="s">
        <v>85</v>
      </c>
      <c r="BK210" s="148">
        <f>ROUND(I210*H210,2)</f>
        <v>0</v>
      </c>
      <c r="BL210" s="17" t="s">
        <v>142</v>
      </c>
      <c r="BM210" s="147" t="s">
        <v>1659</v>
      </c>
    </row>
    <row r="211" spans="2:65" s="13" customFormat="1" ht="11.25">
      <c r="B211" s="156"/>
      <c r="D211" s="150" t="s">
        <v>156</v>
      </c>
      <c r="E211" s="157" t="s">
        <v>1</v>
      </c>
      <c r="F211" s="158" t="s">
        <v>1650</v>
      </c>
      <c r="H211" s="159">
        <v>5</v>
      </c>
      <c r="I211" s="160"/>
      <c r="L211" s="156"/>
      <c r="M211" s="161"/>
      <c r="T211" s="162"/>
      <c r="AT211" s="157" t="s">
        <v>156</v>
      </c>
      <c r="AU211" s="157" t="s">
        <v>87</v>
      </c>
      <c r="AV211" s="13" t="s">
        <v>87</v>
      </c>
      <c r="AW211" s="13" t="s">
        <v>33</v>
      </c>
      <c r="AX211" s="13" t="s">
        <v>85</v>
      </c>
      <c r="AY211" s="157" t="s">
        <v>143</v>
      </c>
    </row>
    <row r="212" spans="2:65" s="1" customFormat="1" ht="24.2" customHeight="1">
      <c r="B212" s="32"/>
      <c r="C212" s="136" t="s">
        <v>367</v>
      </c>
      <c r="D212" s="136" t="s">
        <v>149</v>
      </c>
      <c r="E212" s="137" t="s">
        <v>1660</v>
      </c>
      <c r="F212" s="138" t="s">
        <v>1661</v>
      </c>
      <c r="G212" s="139" t="s">
        <v>540</v>
      </c>
      <c r="H212" s="140">
        <v>4</v>
      </c>
      <c r="I212" s="141"/>
      <c r="J212" s="142">
        <f>ROUND(I212*H212,2)</f>
        <v>0</v>
      </c>
      <c r="K212" s="138" t="s">
        <v>153</v>
      </c>
      <c r="L212" s="32"/>
      <c r="M212" s="143" t="s">
        <v>1</v>
      </c>
      <c r="N212" s="144" t="s">
        <v>42</v>
      </c>
      <c r="P212" s="145">
        <f>O212*H212</f>
        <v>0</v>
      </c>
      <c r="Q212" s="145">
        <v>0.10921</v>
      </c>
      <c r="R212" s="145">
        <f>Q212*H212</f>
        <v>0.43684000000000001</v>
      </c>
      <c r="S212" s="145">
        <v>0</v>
      </c>
      <c r="T212" s="146">
        <f>S212*H212</f>
        <v>0</v>
      </c>
      <c r="AR212" s="147" t="s">
        <v>142</v>
      </c>
      <c r="AT212" s="147" t="s">
        <v>149</v>
      </c>
      <c r="AU212" s="147" t="s">
        <v>87</v>
      </c>
      <c r="AY212" s="17" t="s">
        <v>143</v>
      </c>
      <c r="BE212" s="148">
        <f>IF(N212="základní",J212,0)</f>
        <v>0</v>
      </c>
      <c r="BF212" s="148">
        <f>IF(N212="snížená",J212,0)</f>
        <v>0</v>
      </c>
      <c r="BG212" s="148">
        <f>IF(N212="zákl. přenesená",J212,0)</f>
        <v>0</v>
      </c>
      <c r="BH212" s="148">
        <f>IF(N212="sníž. přenesená",J212,0)</f>
        <v>0</v>
      </c>
      <c r="BI212" s="148">
        <f>IF(N212="nulová",J212,0)</f>
        <v>0</v>
      </c>
      <c r="BJ212" s="17" t="s">
        <v>85</v>
      </c>
      <c r="BK212" s="148">
        <f>ROUND(I212*H212,2)</f>
        <v>0</v>
      </c>
      <c r="BL212" s="17" t="s">
        <v>142</v>
      </c>
      <c r="BM212" s="147" t="s">
        <v>1662</v>
      </c>
    </row>
    <row r="213" spans="2:65" s="13" customFormat="1" ht="11.25">
      <c r="B213" s="156"/>
      <c r="D213" s="150" t="s">
        <v>156</v>
      </c>
      <c r="E213" s="157" t="s">
        <v>1</v>
      </c>
      <c r="F213" s="158" t="s">
        <v>1663</v>
      </c>
      <c r="H213" s="159">
        <v>4</v>
      </c>
      <c r="I213" s="160"/>
      <c r="L213" s="156"/>
      <c r="M213" s="161"/>
      <c r="T213" s="162"/>
      <c r="AT213" s="157" t="s">
        <v>156</v>
      </c>
      <c r="AU213" s="157" t="s">
        <v>87</v>
      </c>
      <c r="AV213" s="13" t="s">
        <v>87</v>
      </c>
      <c r="AW213" s="13" t="s">
        <v>33</v>
      </c>
      <c r="AX213" s="13" t="s">
        <v>85</v>
      </c>
      <c r="AY213" s="157" t="s">
        <v>143</v>
      </c>
    </row>
    <row r="214" spans="2:65" s="1" customFormat="1" ht="24.2" customHeight="1">
      <c r="B214" s="32"/>
      <c r="C214" s="136" t="s">
        <v>372</v>
      </c>
      <c r="D214" s="136" t="s">
        <v>149</v>
      </c>
      <c r="E214" s="137" t="s">
        <v>1664</v>
      </c>
      <c r="F214" s="138" t="s">
        <v>1665</v>
      </c>
      <c r="G214" s="139" t="s">
        <v>540</v>
      </c>
      <c r="H214" s="140">
        <v>4</v>
      </c>
      <c r="I214" s="141"/>
      <c r="J214" s="142">
        <f>ROUND(I214*H214,2)</f>
        <v>0</v>
      </c>
      <c r="K214" s="138" t="s">
        <v>153</v>
      </c>
      <c r="L214" s="32"/>
      <c r="M214" s="143" t="s">
        <v>1</v>
      </c>
      <c r="N214" s="144" t="s">
        <v>42</v>
      </c>
      <c r="P214" s="145">
        <f>O214*H214</f>
        <v>0</v>
      </c>
      <c r="Q214" s="145">
        <v>2.4240000000000001E-2</v>
      </c>
      <c r="R214" s="145">
        <f>Q214*H214</f>
        <v>9.6960000000000005E-2</v>
      </c>
      <c r="S214" s="145">
        <v>0</v>
      </c>
      <c r="T214" s="146">
        <f>S214*H214</f>
        <v>0</v>
      </c>
      <c r="AR214" s="147" t="s">
        <v>142</v>
      </c>
      <c r="AT214" s="147" t="s">
        <v>149</v>
      </c>
      <c r="AU214" s="147" t="s">
        <v>87</v>
      </c>
      <c r="AY214" s="17" t="s">
        <v>143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85</v>
      </c>
      <c r="BK214" s="148">
        <f>ROUND(I214*H214,2)</f>
        <v>0</v>
      </c>
      <c r="BL214" s="17" t="s">
        <v>142</v>
      </c>
      <c r="BM214" s="147" t="s">
        <v>1666</v>
      </c>
    </row>
    <row r="215" spans="2:65" s="13" customFormat="1" ht="11.25">
      <c r="B215" s="156"/>
      <c r="D215" s="150" t="s">
        <v>156</v>
      </c>
      <c r="E215" s="157" t="s">
        <v>1</v>
      </c>
      <c r="F215" s="158" t="s">
        <v>1663</v>
      </c>
      <c r="H215" s="159">
        <v>4</v>
      </c>
      <c r="I215" s="160"/>
      <c r="L215" s="156"/>
      <c r="M215" s="161"/>
      <c r="T215" s="162"/>
      <c r="AT215" s="157" t="s">
        <v>156</v>
      </c>
      <c r="AU215" s="157" t="s">
        <v>87</v>
      </c>
      <c r="AV215" s="13" t="s">
        <v>87</v>
      </c>
      <c r="AW215" s="13" t="s">
        <v>33</v>
      </c>
      <c r="AX215" s="13" t="s">
        <v>85</v>
      </c>
      <c r="AY215" s="157" t="s">
        <v>143</v>
      </c>
    </row>
    <row r="216" spans="2:65" s="1" customFormat="1" ht="24.2" customHeight="1">
      <c r="B216" s="32"/>
      <c r="C216" s="136" t="s">
        <v>378</v>
      </c>
      <c r="D216" s="136" t="s">
        <v>149</v>
      </c>
      <c r="E216" s="137" t="s">
        <v>1667</v>
      </c>
      <c r="F216" s="138" t="s">
        <v>1668</v>
      </c>
      <c r="G216" s="139" t="s">
        <v>540</v>
      </c>
      <c r="H216" s="140">
        <v>4</v>
      </c>
      <c r="I216" s="141"/>
      <c r="J216" s="142">
        <f>ROUND(I216*H216,2)</f>
        <v>0</v>
      </c>
      <c r="K216" s="138" t="s">
        <v>153</v>
      </c>
      <c r="L216" s="32"/>
      <c r="M216" s="143" t="s">
        <v>1</v>
      </c>
      <c r="N216" s="144" t="s">
        <v>42</v>
      </c>
      <c r="P216" s="145">
        <f>O216*H216</f>
        <v>0</v>
      </c>
      <c r="Q216" s="145">
        <v>0</v>
      </c>
      <c r="R216" s="145">
        <f>Q216*H216</f>
        <v>0</v>
      </c>
      <c r="S216" s="145">
        <v>0</v>
      </c>
      <c r="T216" s="146">
        <f>S216*H216</f>
        <v>0</v>
      </c>
      <c r="AR216" s="147" t="s">
        <v>142</v>
      </c>
      <c r="AT216" s="147" t="s">
        <v>149</v>
      </c>
      <c r="AU216" s="147" t="s">
        <v>87</v>
      </c>
      <c r="AY216" s="17" t="s">
        <v>143</v>
      </c>
      <c r="BE216" s="148">
        <f>IF(N216="základní",J216,0)</f>
        <v>0</v>
      </c>
      <c r="BF216" s="148">
        <f>IF(N216="snížená",J216,0)</f>
        <v>0</v>
      </c>
      <c r="BG216" s="148">
        <f>IF(N216="zákl. přenesená",J216,0)</f>
        <v>0</v>
      </c>
      <c r="BH216" s="148">
        <f>IF(N216="sníž. přenesená",J216,0)</f>
        <v>0</v>
      </c>
      <c r="BI216" s="148">
        <f>IF(N216="nulová",J216,0)</f>
        <v>0</v>
      </c>
      <c r="BJ216" s="17" t="s">
        <v>85</v>
      </c>
      <c r="BK216" s="148">
        <f>ROUND(I216*H216,2)</f>
        <v>0</v>
      </c>
      <c r="BL216" s="17" t="s">
        <v>142</v>
      </c>
      <c r="BM216" s="147" t="s">
        <v>1669</v>
      </c>
    </row>
    <row r="217" spans="2:65" s="13" customFormat="1" ht="11.25">
      <c r="B217" s="156"/>
      <c r="D217" s="150" t="s">
        <v>156</v>
      </c>
      <c r="E217" s="157" t="s">
        <v>1</v>
      </c>
      <c r="F217" s="158" t="s">
        <v>1663</v>
      </c>
      <c r="H217" s="159">
        <v>4</v>
      </c>
      <c r="I217" s="160"/>
      <c r="L217" s="156"/>
      <c r="M217" s="161"/>
      <c r="T217" s="162"/>
      <c r="AT217" s="157" t="s">
        <v>156</v>
      </c>
      <c r="AU217" s="157" t="s">
        <v>87</v>
      </c>
      <c r="AV217" s="13" t="s">
        <v>87</v>
      </c>
      <c r="AW217" s="13" t="s">
        <v>33</v>
      </c>
      <c r="AX217" s="13" t="s">
        <v>85</v>
      </c>
      <c r="AY217" s="157" t="s">
        <v>143</v>
      </c>
    </row>
    <row r="218" spans="2:65" s="1" customFormat="1" ht="24.2" customHeight="1">
      <c r="B218" s="32"/>
      <c r="C218" s="136" t="s">
        <v>389</v>
      </c>
      <c r="D218" s="136" t="s">
        <v>149</v>
      </c>
      <c r="E218" s="137" t="s">
        <v>1670</v>
      </c>
      <c r="F218" s="138" t="s">
        <v>1671</v>
      </c>
      <c r="G218" s="139" t="s">
        <v>540</v>
      </c>
      <c r="H218" s="140">
        <v>4</v>
      </c>
      <c r="I218" s="141"/>
      <c r="J218" s="142">
        <f>ROUND(I218*H218,2)</f>
        <v>0</v>
      </c>
      <c r="K218" s="138" t="s">
        <v>153</v>
      </c>
      <c r="L218" s="32"/>
      <c r="M218" s="143" t="s">
        <v>1</v>
      </c>
      <c r="N218" s="144" t="s">
        <v>42</v>
      </c>
      <c r="P218" s="145">
        <f>O218*H218</f>
        <v>0</v>
      </c>
      <c r="Q218" s="145">
        <v>0.42115999999999998</v>
      </c>
      <c r="R218" s="145">
        <f>Q218*H218</f>
        <v>1.6846399999999999</v>
      </c>
      <c r="S218" s="145">
        <v>0</v>
      </c>
      <c r="T218" s="146">
        <f>S218*H218</f>
        <v>0</v>
      </c>
      <c r="AR218" s="147" t="s">
        <v>142</v>
      </c>
      <c r="AT218" s="147" t="s">
        <v>149</v>
      </c>
      <c r="AU218" s="147" t="s">
        <v>87</v>
      </c>
      <c r="AY218" s="17" t="s">
        <v>143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7" t="s">
        <v>85</v>
      </c>
      <c r="BK218" s="148">
        <f>ROUND(I218*H218,2)</f>
        <v>0</v>
      </c>
      <c r="BL218" s="17" t="s">
        <v>142</v>
      </c>
      <c r="BM218" s="147" t="s">
        <v>1672</v>
      </c>
    </row>
    <row r="219" spans="2:65" s="13" customFormat="1" ht="11.25">
      <c r="B219" s="156"/>
      <c r="D219" s="150" t="s">
        <v>156</v>
      </c>
      <c r="E219" s="157" t="s">
        <v>1</v>
      </c>
      <c r="F219" s="158" t="s">
        <v>1663</v>
      </c>
      <c r="H219" s="159">
        <v>4</v>
      </c>
      <c r="I219" s="160"/>
      <c r="L219" s="156"/>
      <c r="M219" s="161"/>
      <c r="T219" s="162"/>
      <c r="AT219" s="157" t="s">
        <v>156</v>
      </c>
      <c r="AU219" s="157" t="s">
        <v>87</v>
      </c>
      <c r="AV219" s="13" t="s">
        <v>87</v>
      </c>
      <c r="AW219" s="13" t="s">
        <v>33</v>
      </c>
      <c r="AX219" s="13" t="s">
        <v>85</v>
      </c>
      <c r="AY219" s="157" t="s">
        <v>143</v>
      </c>
    </row>
    <row r="220" spans="2:65" s="11" customFormat="1" ht="22.9" customHeight="1">
      <c r="B220" s="124"/>
      <c r="D220" s="125" t="s">
        <v>76</v>
      </c>
      <c r="E220" s="134" t="s">
        <v>1121</v>
      </c>
      <c r="F220" s="134" t="s">
        <v>1122</v>
      </c>
      <c r="I220" s="127"/>
      <c r="J220" s="135">
        <f>BK220</f>
        <v>0</v>
      </c>
      <c r="L220" s="124"/>
      <c r="M220" s="129"/>
      <c r="P220" s="130">
        <f>P221</f>
        <v>0</v>
      </c>
      <c r="R220" s="130">
        <f>R221</f>
        <v>0</v>
      </c>
      <c r="T220" s="131">
        <f>T221</f>
        <v>0</v>
      </c>
      <c r="AR220" s="125" t="s">
        <v>85</v>
      </c>
      <c r="AT220" s="132" t="s">
        <v>76</v>
      </c>
      <c r="AU220" s="132" t="s">
        <v>85</v>
      </c>
      <c r="AY220" s="125" t="s">
        <v>143</v>
      </c>
      <c r="BK220" s="133">
        <f>BK221</f>
        <v>0</v>
      </c>
    </row>
    <row r="221" spans="2:65" s="1" customFormat="1" ht="24.2" customHeight="1">
      <c r="B221" s="32"/>
      <c r="C221" s="136" t="s">
        <v>394</v>
      </c>
      <c r="D221" s="136" t="s">
        <v>149</v>
      </c>
      <c r="E221" s="137" t="s">
        <v>1347</v>
      </c>
      <c r="F221" s="138" t="s">
        <v>1348</v>
      </c>
      <c r="G221" s="139" t="s">
        <v>397</v>
      </c>
      <c r="H221" s="140">
        <v>52.192999999999998</v>
      </c>
      <c r="I221" s="141"/>
      <c r="J221" s="142">
        <f>ROUND(I221*H221,2)</f>
        <v>0</v>
      </c>
      <c r="K221" s="138" t="s">
        <v>153</v>
      </c>
      <c r="L221" s="32"/>
      <c r="M221" s="193" t="s">
        <v>1</v>
      </c>
      <c r="N221" s="194" t="s">
        <v>42</v>
      </c>
      <c r="O221" s="195"/>
      <c r="P221" s="196">
        <f>O221*H221</f>
        <v>0</v>
      </c>
      <c r="Q221" s="196">
        <v>0</v>
      </c>
      <c r="R221" s="196">
        <f>Q221*H221</f>
        <v>0</v>
      </c>
      <c r="S221" s="196">
        <v>0</v>
      </c>
      <c r="T221" s="197">
        <f>S221*H221</f>
        <v>0</v>
      </c>
      <c r="AR221" s="147" t="s">
        <v>142</v>
      </c>
      <c r="AT221" s="147" t="s">
        <v>149</v>
      </c>
      <c r="AU221" s="147" t="s">
        <v>87</v>
      </c>
      <c r="AY221" s="17" t="s">
        <v>143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17" t="s">
        <v>85</v>
      </c>
      <c r="BK221" s="148">
        <f>ROUND(I221*H221,2)</f>
        <v>0</v>
      </c>
      <c r="BL221" s="17" t="s">
        <v>142</v>
      </c>
      <c r="BM221" s="147" t="s">
        <v>1595</v>
      </c>
    </row>
    <row r="222" spans="2:65" s="1" customFormat="1" ht="6.95" customHeight="1">
      <c r="B222" s="44"/>
      <c r="C222" s="45"/>
      <c r="D222" s="45"/>
      <c r="E222" s="45"/>
      <c r="F222" s="45"/>
      <c r="G222" s="45"/>
      <c r="H222" s="45"/>
      <c r="I222" s="45"/>
      <c r="J222" s="45"/>
      <c r="K222" s="45"/>
      <c r="L222" s="32"/>
    </row>
  </sheetData>
  <sheetProtection algorithmName="SHA-512" hashValue="NF0998Y0eYas7Bvt/rGFYrOFw8U6cfI8b+ByP/ARIaQgsslyKivyw7TcEuWdMN80tmjgNhUzumEJqjhO3c7ajA==" saltValue="6x+Ho3bonSweXStGFB5WvwsBOeKGT46tdmvLTr0hr1pkqd7J8VYHPUg9MDzQciI9cJfdpX5R800aFePfBMkZ5Q==" spinCount="100000" sheet="1" objects="1" scenarios="1" formatColumns="0" formatRows="0" autoFilter="0"/>
  <autoFilter ref="C124:K221" xr:uid="{00000000-0009-0000-0000-000006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6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7" t="s">
        <v>111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112</v>
      </c>
      <c r="L4" s="20"/>
      <c r="M4" s="93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40" t="str">
        <f>'Rekapitulace stavby'!K6</f>
        <v>Stavební úpravy MK ul. Nádražní v Třeboni</v>
      </c>
      <c r="F7" s="241"/>
      <c r="G7" s="241"/>
      <c r="H7" s="241"/>
      <c r="L7" s="20"/>
    </row>
    <row r="8" spans="2:46" s="1" customFormat="1" ht="12" customHeight="1">
      <c r="B8" s="32"/>
      <c r="D8" s="27" t="s">
        <v>113</v>
      </c>
      <c r="L8" s="32"/>
    </row>
    <row r="9" spans="2:46" s="1" customFormat="1" ht="16.5" customHeight="1">
      <c r="B9" s="32"/>
      <c r="E9" s="198" t="s">
        <v>1673</v>
      </c>
      <c r="F9" s="242"/>
      <c r="G9" s="242"/>
      <c r="H9" s="242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24. 3. 2025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43" t="str">
        <f>'Rekapitulace stavby'!E14</f>
        <v>Vyplň údaj</v>
      </c>
      <c r="F18" s="224"/>
      <c r="G18" s="224"/>
      <c r="H18" s="22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>
      <c r="B21" s="32"/>
      <c r="E21" s="25" t="s">
        <v>32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34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36</v>
      </c>
      <c r="L26" s="32"/>
    </row>
    <row r="27" spans="2:12" s="7" customFormat="1" ht="16.5" customHeight="1">
      <c r="B27" s="94"/>
      <c r="E27" s="229" t="s">
        <v>1</v>
      </c>
      <c r="F27" s="229"/>
      <c r="G27" s="229"/>
      <c r="H27" s="229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ROUND((SUM(BE124:BE259)),  2)</f>
        <v>0</v>
      </c>
      <c r="I33" s="96">
        <v>0.21</v>
      </c>
      <c r="J33" s="86">
        <f>ROUND(((SUM(BE124:BE259))*I33),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ROUND((SUM(BF124:BF259)),  2)</f>
        <v>0</v>
      </c>
      <c r="I34" s="96">
        <v>0.15</v>
      </c>
      <c r="J34" s="86">
        <f>ROUND(((SUM(BF124:BF259))*I34),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ROUND((SUM(BG124:BG259)),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ROUND((SUM(BH124:BH259)),  2)</f>
        <v>0</v>
      </c>
      <c r="I36" s="96">
        <v>0.15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ROUND((SUM(BI124:BI259)),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115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40" t="str">
        <f>E7</f>
        <v>Stavební úpravy MK ul. Nádražní v Třeboni</v>
      </c>
      <c r="F85" s="241"/>
      <c r="G85" s="241"/>
      <c r="H85" s="241"/>
      <c r="L85" s="32"/>
    </row>
    <row r="86" spans="2:47" s="1" customFormat="1" ht="12" customHeight="1">
      <c r="B86" s="32"/>
      <c r="C86" s="27" t="s">
        <v>113</v>
      </c>
      <c r="L86" s="32"/>
    </row>
    <row r="87" spans="2:47" s="1" customFormat="1" ht="16.5" customHeight="1">
      <c r="B87" s="32"/>
      <c r="E87" s="198" t="str">
        <f>E9</f>
        <v>401 - Veřejné osvětlení</v>
      </c>
      <c r="F87" s="242"/>
      <c r="G87" s="242"/>
      <c r="H87" s="242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Třeboň</v>
      </c>
      <c r="I89" s="27" t="s">
        <v>22</v>
      </c>
      <c r="J89" s="52" t="str">
        <f>IF(J12="","",J12)</f>
        <v>24. 3. 2025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Třeboň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34</v>
      </c>
      <c r="J92" s="30" t="str">
        <f>E24</f>
        <v xml:space="preserve"> 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116</v>
      </c>
      <c r="D94" s="97"/>
      <c r="E94" s="97"/>
      <c r="F94" s="97"/>
      <c r="G94" s="97"/>
      <c r="H94" s="97"/>
      <c r="I94" s="97"/>
      <c r="J94" s="106" t="s">
        <v>117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118</v>
      </c>
      <c r="J96" s="66">
        <f>J124</f>
        <v>0</v>
      </c>
      <c r="L96" s="32"/>
      <c r="AU96" s="17" t="s">
        <v>119</v>
      </c>
    </row>
    <row r="97" spans="2:12" s="8" customFormat="1" ht="24.95" customHeight="1">
      <c r="B97" s="108"/>
      <c r="D97" s="109" t="s">
        <v>1674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2:12" s="9" customFormat="1" ht="19.899999999999999" customHeight="1">
      <c r="B98" s="112"/>
      <c r="D98" s="113" t="s">
        <v>1675</v>
      </c>
      <c r="E98" s="114"/>
      <c r="F98" s="114"/>
      <c r="G98" s="114"/>
      <c r="H98" s="114"/>
      <c r="I98" s="114"/>
      <c r="J98" s="115">
        <f>J126</f>
        <v>0</v>
      </c>
      <c r="L98" s="112"/>
    </row>
    <row r="99" spans="2:12" s="8" customFormat="1" ht="24.95" customHeight="1">
      <c r="B99" s="108"/>
      <c r="D99" s="109" t="s">
        <v>1676</v>
      </c>
      <c r="E99" s="110"/>
      <c r="F99" s="110"/>
      <c r="G99" s="110"/>
      <c r="H99" s="110"/>
      <c r="I99" s="110"/>
      <c r="J99" s="111">
        <f>J135</f>
        <v>0</v>
      </c>
      <c r="L99" s="108"/>
    </row>
    <row r="100" spans="2:12" s="9" customFormat="1" ht="19.899999999999999" customHeight="1">
      <c r="B100" s="112"/>
      <c r="D100" s="113" t="s">
        <v>1677</v>
      </c>
      <c r="E100" s="114"/>
      <c r="F100" s="114"/>
      <c r="G100" s="114"/>
      <c r="H100" s="114"/>
      <c r="I100" s="114"/>
      <c r="J100" s="115">
        <f>J136</f>
        <v>0</v>
      </c>
      <c r="L100" s="112"/>
    </row>
    <row r="101" spans="2:12" s="9" customFormat="1" ht="19.899999999999999" customHeight="1">
      <c r="B101" s="112"/>
      <c r="D101" s="113" t="s">
        <v>1678</v>
      </c>
      <c r="E101" s="114"/>
      <c r="F101" s="114"/>
      <c r="G101" s="114"/>
      <c r="H101" s="114"/>
      <c r="I101" s="114"/>
      <c r="J101" s="115">
        <f>J181</f>
        <v>0</v>
      </c>
      <c r="L101" s="112"/>
    </row>
    <row r="102" spans="2:12" s="9" customFormat="1" ht="14.85" customHeight="1">
      <c r="B102" s="112"/>
      <c r="D102" s="113" t="s">
        <v>1679</v>
      </c>
      <c r="E102" s="114"/>
      <c r="F102" s="114"/>
      <c r="G102" s="114"/>
      <c r="H102" s="114"/>
      <c r="I102" s="114"/>
      <c r="J102" s="115">
        <f>J245</f>
        <v>0</v>
      </c>
      <c r="L102" s="112"/>
    </row>
    <row r="103" spans="2:12" s="8" customFormat="1" ht="24.95" customHeight="1">
      <c r="B103" s="108"/>
      <c r="D103" s="109" t="s">
        <v>121</v>
      </c>
      <c r="E103" s="110"/>
      <c r="F103" s="110"/>
      <c r="G103" s="110"/>
      <c r="H103" s="110"/>
      <c r="I103" s="110"/>
      <c r="J103" s="111">
        <f>J252</f>
        <v>0</v>
      </c>
      <c r="L103" s="108"/>
    </row>
    <row r="104" spans="2:12" s="9" customFormat="1" ht="19.899999999999999" customHeight="1">
      <c r="B104" s="112"/>
      <c r="D104" s="113" t="s">
        <v>122</v>
      </c>
      <c r="E104" s="114"/>
      <c r="F104" s="114"/>
      <c r="G104" s="114"/>
      <c r="H104" s="114"/>
      <c r="I104" s="114"/>
      <c r="J104" s="115">
        <f>J253</f>
        <v>0</v>
      </c>
      <c r="L104" s="112"/>
    </row>
    <row r="105" spans="2:12" s="1" customFormat="1" ht="21.75" customHeight="1">
      <c r="B105" s="32"/>
      <c r="L105" s="32"/>
    </row>
    <row r="106" spans="2:12" s="1" customFormat="1" ht="6.95" customHeight="1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>
      <c r="B111" s="32"/>
      <c r="C111" s="21" t="s">
        <v>127</v>
      </c>
      <c r="L111" s="32"/>
    </row>
    <row r="112" spans="2:12" s="1" customFormat="1" ht="6.95" customHeight="1">
      <c r="B112" s="32"/>
      <c r="L112" s="32"/>
    </row>
    <row r="113" spans="2:65" s="1" customFormat="1" ht="12" customHeight="1">
      <c r="B113" s="32"/>
      <c r="C113" s="27" t="s">
        <v>16</v>
      </c>
      <c r="L113" s="32"/>
    </row>
    <row r="114" spans="2:65" s="1" customFormat="1" ht="16.5" customHeight="1">
      <c r="B114" s="32"/>
      <c r="E114" s="240" t="str">
        <f>E7</f>
        <v>Stavební úpravy MK ul. Nádražní v Třeboni</v>
      </c>
      <c r="F114" s="241"/>
      <c r="G114" s="241"/>
      <c r="H114" s="241"/>
      <c r="L114" s="32"/>
    </row>
    <row r="115" spans="2:65" s="1" customFormat="1" ht="12" customHeight="1">
      <c r="B115" s="32"/>
      <c r="C115" s="27" t="s">
        <v>113</v>
      </c>
      <c r="L115" s="32"/>
    </row>
    <row r="116" spans="2:65" s="1" customFormat="1" ht="16.5" customHeight="1">
      <c r="B116" s="32"/>
      <c r="E116" s="198" t="str">
        <f>E9</f>
        <v>401 - Veřejné osvětlení</v>
      </c>
      <c r="F116" s="242"/>
      <c r="G116" s="242"/>
      <c r="H116" s="242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F12</f>
        <v>Třeboň</v>
      </c>
      <c r="I118" s="27" t="s">
        <v>22</v>
      </c>
      <c r="J118" s="52" t="str">
        <f>IF(J12="","",J12)</f>
        <v>24. 3. 2025</v>
      </c>
      <c r="L118" s="32"/>
    </row>
    <row r="119" spans="2:65" s="1" customFormat="1" ht="6.95" customHeight="1">
      <c r="B119" s="32"/>
      <c r="L119" s="32"/>
    </row>
    <row r="120" spans="2:65" s="1" customFormat="1" ht="15.2" customHeight="1">
      <c r="B120" s="32"/>
      <c r="C120" s="27" t="s">
        <v>24</v>
      </c>
      <c r="F120" s="25" t="str">
        <f>E15</f>
        <v>Město Třeboň</v>
      </c>
      <c r="I120" s="27" t="s">
        <v>30</v>
      </c>
      <c r="J120" s="30" t="str">
        <f>E21</f>
        <v>WAY project s.r.o.</v>
      </c>
      <c r="L120" s="32"/>
    </row>
    <row r="121" spans="2:65" s="1" customFormat="1" ht="15.2" customHeight="1">
      <c r="B121" s="32"/>
      <c r="C121" s="27" t="s">
        <v>28</v>
      </c>
      <c r="F121" s="25" t="str">
        <f>IF(E18="","",E18)</f>
        <v>Vyplň údaj</v>
      </c>
      <c r="I121" s="27" t="s">
        <v>34</v>
      </c>
      <c r="J121" s="30" t="str">
        <f>E24</f>
        <v xml:space="preserve"> 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128</v>
      </c>
      <c r="D123" s="118" t="s">
        <v>62</v>
      </c>
      <c r="E123" s="118" t="s">
        <v>58</v>
      </c>
      <c r="F123" s="118" t="s">
        <v>59</v>
      </c>
      <c r="G123" s="118" t="s">
        <v>129</v>
      </c>
      <c r="H123" s="118" t="s">
        <v>130</v>
      </c>
      <c r="I123" s="118" t="s">
        <v>131</v>
      </c>
      <c r="J123" s="118" t="s">
        <v>117</v>
      </c>
      <c r="K123" s="119" t="s">
        <v>132</v>
      </c>
      <c r="L123" s="116"/>
      <c r="M123" s="59" t="s">
        <v>1</v>
      </c>
      <c r="N123" s="60" t="s">
        <v>41</v>
      </c>
      <c r="O123" s="60" t="s">
        <v>133</v>
      </c>
      <c r="P123" s="60" t="s">
        <v>134</v>
      </c>
      <c r="Q123" s="60" t="s">
        <v>135</v>
      </c>
      <c r="R123" s="60" t="s">
        <v>136</v>
      </c>
      <c r="S123" s="60" t="s">
        <v>137</v>
      </c>
      <c r="T123" s="61" t="s">
        <v>138</v>
      </c>
    </row>
    <row r="124" spans="2:65" s="1" customFormat="1" ht="22.9" customHeight="1">
      <c r="B124" s="32"/>
      <c r="C124" s="64" t="s">
        <v>139</v>
      </c>
      <c r="J124" s="120">
        <f>BK124</f>
        <v>0</v>
      </c>
      <c r="L124" s="32"/>
      <c r="M124" s="62"/>
      <c r="N124" s="53"/>
      <c r="O124" s="53"/>
      <c r="P124" s="121">
        <f>P125+P135+P252</f>
        <v>0</v>
      </c>
      <c r="Q124" s="53"/>
      <c r="R124" s="121">
        <f>R125+R135+R252</f>
        <v>4.9613068</v>
      </c>
      <c r="S124" s="53"/>
      <c r="T124" s="122">
        <f>T125+T135+T252</f>
        <v>0</v>
      </c>
      <c r="AT124" s="17" t="s">
        <v>76</v>
      </c>
      <c r="AU124" s="17" t="s">
        <v>119</v>
      </c>
      <c r="BK124" s="123">
        <f>BK125+BK135+BK252</f>
        <v>0</v>
      </c>
    </row>
    <row r="125" spans="2:65" s="11" customFormat="1" ht="25.9" customHeight="1">
      <c r="B125" s="124"/>
      <c r="D125" s="125" t="s">
        <v>76</v>
      </c>
      <c r="E125" s="126" t="s">
        <v>1680</v>
      </c>
      <c r="F125" s="126" t="s">
        <v>1681</v>
      </c>
      <c r="I125" s="127"/>
      <c r="J125" s="128">
        <f>BK125</f>
        <v>0</v>
      </c>
      <c r="L125" s="124"/>
      <c r="M125" s="129"/>
      <c r="P125" s="130">
        <f>P126</f>
        <v>0</v>
      </c>
      <c r="R125" s="130">
        <f>R126</f>
        <v>0.12211999999999998</v>
      </c>
      <c r="T125" s="131">
        <f>T126</f>
        <v>0</v>
      </c>
      <c r="AR125" s="125" t="s">
        <v>87</v>
      </c>
      <c r="AT125" s="132" t="s">
        <v>76</v>
      </c>
      <c r="AU125" s="132" t="s">
        <v>77</v>
      </c>
      <c r="AY125" s="125" t="s">
        <v>143</v>
      </c>
      <c r="BK125" s="133">
        <f>BK126</f>
        <v>0</v>
      </c>
    </row>
    <row r="126" spans="2:65" s="11" customFormat="1" ht="22.9" customHeight="1">
      <c r="B126" s="124"/>
      <c r="D126" s="125" t="s">
        <v>76</v>
      </c>
      <c r="E126" s="134" t="s">
        <v>1682</v>
      </c>
      <c r="F126" s="134" t="s">
        <v>1683</v>
      </c>
      <c r="I126" s="127"/>
      <c r="J126" s="135">
        <f>BK126</f>
        <v>0</v>
      </c>
      <c r="L126" s="124"/>
      <c r="M126" s="129"/>
      <c r="P126" s="130">
        <f>SUM(P127:P134)</f>
        <v>0</v>
      </c>
      <c r="R126" s="130">
        <f>SUM(R127:R134)</f>
        <v>0.12211999999999998</v>
      </c>
      <c r="T126" s="131">
        <f>SUM(T127:T134)</f>
        <v>0</v>
      </c>
      <c r="AR126" s="125" t="s">
        <v>87</v>
      </c>
      <c r="AT126" s="132" t="s">
        <v>76</v>
      </c>
      <c r="AU126" s="132" t="s">
        <v>85</v>
      </c>
      <c r="AY126" s="125" t="s">
        <v>143</v>
      </c>
      <c r="BK126" s="133">
        <f>SUM(BK127:BK134)</f>
        <v>0</v>
      </c>
    </row>
    <row r="127" spans="2:65" s="1" customFormat="1" ht="21.75" customHeight="1">
      <c r="B127" s="32"/>
      <c r="C127" s="136" t="s">
        <v>85</v>
      </c>
      <c r="D127" s="136" t="s">
        <v>149</v>
      </c>
      <c r="E127" s="137" t="s">
        <v>1684</v>
      </c>
      <c r="F127" s="138" t="s">
        <v>1685</v>
      </c>
      <c r="G127" s="139" t="s">
        <v>316</v>
      </c>
      <c r="H127" s="140">
        <v>337</v>
      </c>
      <c r="I127" s="141"/>
      <c r="J127" s="142">
        <f>ROUND(I127*H127,2)</f>
        <v>0</v>
      </c>
      <c r="K127" s="138" t="s">
        <v>153</v>
      </c>
      <c r="L127" s="32"/>
      <c r="M127" s="143" t="s">
        <v>1</v>
      </c>
      <c r="N127" s="144" t="s">
        <v>42</v>
      </c>
      <c r="P127" s="145">
        <f>O127*H127</f>
        <v>0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AR127" s="147" t="s">
        <v>323</v>
      </c>
      <c r="AT127" s="147" t="s">
        <v>149</v>
      </c>
      <c r="AU127" s="147" t="s">
        <v>87</v>
      </c>
      <c r="AY127" s="17" t="s">
        <v>143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7" t="s">
        <v>85</v>
      </c>
      <c r="BK127" s="148">
        <f>ROUND(I127*H127,2)</f>
        <v>0</v>
      </c>
      <c r="BL127" s="17" t="s">
        <v>323</v>
      </c>
      <c r="BM127" s="147" t="s">
        <v>87</v>
      </c>
    </row>
    <row r="128" spans="2:65" s="13" customFormat="1" ht="11.25">
      <c r="B128" s="156"/>
      <c r="D128" s="150" t="s">
        <v>156</v>
      </c>
      <c r="E128" s="157" t="s">
        <v>1</v>
      </c>
      <c r="F128" s="158" t="s">
        <v>1686</v>
      </c>
      <c r="H128" s="159">
        <v>337</v>
      </c>
      <c r="I128" s="160"/>
      <c r="L128" s="156"/>
      <c r="M128" s="161"/>
      <c r="T128" s="162"/>
      <c r="AT128" s="157" t="s">
        <v>156</v>
      </c>
      <c r="AU128" s="157" t="s">
        <v>87</v>
      </c>
      <c r="AV128" s="13" t="s">
        <v>87</v>
      </c>
      <c r="AW128" s="13" t="s">
        <v>33</v>
      </c>
      <c r="AX128" s="13" t="s">
        <v>85</v>
      </c>
      <c r="AY128" s="157" t="s">
        <v>143</v>
      </c>
    </row>
    <row r="129" spans="2:65" s="1" customFormat="1" ht="16.5" customHeight="1">
      <c r="B129" s="32"/>
      <c r="C129" s="173" t="s">
        <v>87</v>
      </c>
      <c r="D129" s="173" t="s">
        <v>413</v>
      </c>
      <c r="E129" s="174" t="s">
        <v>1687</v>
      </c>
      <c r="F129" s="175" t="s">
        <v>1688</v>
      </c>
      <c r="G129" s="176" t="s">
        <v>316</v>
      </c>
      <c r="H129" s="177">
        <v>337</v>
      </c>
      <c r="I129" s="178"/>
      <c r="J129" s="179">
        <f>ROUND(I129*H129,2)</f>
        <v>0</v>
      </c>
      <c r="K129" s="175" t="s">
        <v>153</v>
      </c>
      <c r="L129" s="180"/>
      <c r="M129" s="181" t="s">
        <v>1</v>
      </c>
      <c r="N129" s="182" t="s">
        <v>42</v>
      </c>
      <c r="P129" s="145">
        <f>O129*H129</f>
        <v>0</v>
      </c>
      <c r="Q129" s="145">
        <v>2.5999999999999998E-4</v>
      </c>
      <c r="R129" s="145">
        <f>Q129*H129</f>
        <v>8.761999999999999E-2</v>
      </c>
      <c r="S129" s="145">
        <v>0</v>
      </c>
      <c r="T129" s="146">
        <f>S129*H129</f>
        <v>0</v>
      </c>
      <c r="AR129" s="147" t="s">
        <v>444</v>
      </c>
      <c r="AT129" s="147" t="s">
        <v>413</v>
      </c>
      <c r="AU129" s="147" t="s">
        <v>87</v>
      </c>
      <c r="AY129" s="17" t="s">
        <v>143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7" t="s">
        <v>85</v>
      </c>
      <c r="BK129" s="148">
        <f>ROUND(I129*H129,2)</f>
        <v>0</v>
      </c>
      <c r="BL129" s="17" t="s">
        <v>323</v>
      </c>
      <c r="BM129" s="147" t="s">
        <v>142</v>
      </c>
    </row>
    <row r="130" spans="2:65" s="13" customFormat="1" ht="11.25">
      <c r="B130" s="156"/>
      <c r="D130" s="150" t="s">
        <v>156</v>
      </c>
      <c r="E130" s="157" t="s">
        <v>1</v>
      </c>
      <c r="F130" s="158" t="s">
        <v>1689</v>
      </c>
      <c r="H130" s="159">
        <v>337</v>
      </c>
      <c r="I130" s="160"/>
      <c r="L130" s="156"/>
      <c r="M130" s="161"/>
      <c r="T130" s="162"/>
      <c r="AT130" s="157" t="s">
        <v>156</v>
      </c>
      <c r="AU130" s="157" t="s">
        <v>87</v>
      </c>
      <c r="AV130" s="13" t="s">
        <v>87</v>
      </c>
      <c r="AW130" s="13" t="s">
        <v>33</v>
      </c>
      <c r="AX130" s="13" t="s">
        <v>85</v>
      </c>
      <c r="AY130" s="157" t="s">
        <v>143</v>
      </c>
    </row>
    <row r="131" spans="2:65" s="1" customFormat="1" ht="21.75" customHeight="1">
      <c r="B131" s="32"/>
      <c r="C131" s="136" t="s">
        <v>164</v>
      </c>
      <c r="D131" s="136" t="s">
        <v>149</v>
      </c>
      <c r="E131" s="137" t="s">
        <v>1690</v>
      </c>
      <c r="F131" s="138" t="s">
        <v>1691</v>
      </c>
      <c r="G131" s="139" t="s">
        <v>316</v>
      </c>
      <c r="H131" s="140">
        <v>50</v>
      </c>
      <c r="I131" s="141"/>
      <c r="J131" s="142">
        <f>ROUND(I131*H131,2)</f>
        <v>0</v>
      </c>
      <c r="K131" s="138" t="s">
        <v>153</v>
      </c>
      <c r="L131" s="32"/>
      <c r="M131" s="143" t="s">
        <v>1</v>
      </c>
      <c r="N131" s="144" t="s">
        <v>42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323</v>
      </c>
      <c r="AT131" s="147" t="s">
        <v>149</v>
      </c>
      <c r="AU131" s="147" t="s">
        <v>87</v>
      </c>
      <c r="AY131" s="17" t="s">
        <v>143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17" t="s">
        <v>85</v>
      </c>
      <c r="BK131" s="148">
        <f>ROUND(I131*H131,2)</f>
        <v>0</v>
      </c>
      <c r="BL131" s="17" t="s">
        <v>323</v>
      </c>
      <c r="BM131" s="147" t="s">
        <v>180</v>
      </c>
    </row>
    <row r="132" spans="2:65" s="13" customFormat="1" ht="11.25">
      <c r="B132" s="156"/>
      <c r="D132" s="150" t="s">
        <v>156</v>
      </c>
      <c r="E132" s="157" t="s">
        <v>1</v>
      </c>
      <c r="F132" s="158" t="s">
        <v>1692</v>
      </c>
      <c r="H132" s="159">
        <v>50</v>
      </c>
      <c r="I132" s="160"/>
      <c r="L132" s="156"/>
      <c r="M132" s="161"/>
      <c r="T132" s="162"/>
      <c r="AT132" s="157" t="s">
        <v>156</v>
      </c>
      <c r="AU132" s="157" t="s">
        <v>87</v>
      </c>
      <c r="AV132" s="13" t="s">
        <v>87</v>
      </c>
      <c r="AW132" s="13" t="s">
        <v>33</v>
      </c>
      <c r="AX132" s="13" t="s">
        <v>85</v>
      </c>
      <c r="AY132" s="157" t="s">
        <v>143</v>
      </c>
    </row>
    <row r="133" spans="2:65" s="1" customFormat="1" ht="16.5" customHeight="1">
      <c r="B133" s="32"/>
      <c r="C133" s="173" t="s">
        <v>142</v>
      </c>
      <c r="D133" s="173" t="s">
        <v>413</v>
      </c>
      <c r="E133" s="174" t="s">
        <v>1693</v>
      </c>
      <c r="F133" s="175" t="s">
        <v>1694</v>
      </c>
      <c r="G133" s="176" t="s">
        <v>316</v>
      </c>
      <c r="H133" s="177">
        <v>50</v>
      </c>
      <c r="I133" s="178"/>
      <c r="J133" s="179">
        <f>ROUND(I133*H133,2)</f>
        <v>0</v>
      </c>
      <c r="K133" s="175" t="s">
        <v>153</v>
      </c>
      <c r="L133" s="180"/>
      <c r="M133" s="181" t="s">
        <v>1</v>
      </c>
      <c r="N133" s="182" t="s">
        <v>42</v>
      </c>
      <c r="P133" s="145">
        <f>O133*H133</f>
        <v>0</v>
      </c>
      <c r="Q133" s="145">
        <v>6.8999999999999997E-4</v>
      </c>
      <c r="R133" s="145">
        <f>Q133*H133</f>
        <v>3.4499999999999996E-2</v>
      </c>
      <c r="S133" s="145">
        <v>0</v>
      </c>
      <c r="T133" s="146">
        <f>S133*H133</f>
        <v>0</v>
      </c>
      <c r="AR133" s="147" t="s">
        <v>444</v>
      </c>
      <c r="AT133" s="147" t="s">
        <v>413</v>
      </c>
      <c r="AU133" s="147" t="s">
        <v>87</v>
      </c>
      <c r="AY133" s="17" t="s">
        <v>143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7" t="s">
        <v>85</v>
      </c>
      <c r="BK133" s="148">
        <f>ROUND(I133*H133,2)</f>
        <v>0</v>
      </c>
      <c r="BL133" s="17" t="s">
        <v>323</v>
      </c>
      <c r="BM133" s="147" t="s">
        <v>194</v>
      </c>
    </row>
    <row r="134" spans="2:65" s="13" customFormat="1" ht="11.25">
      <c r="B134" s="156"/>
      <c r="D134" s="150" t="s">
        <v>156</v>
      </c>
      <c r="E134" s="157" t="s">
        <v>1</v>
      </c>
      <c r="F134" s="158" t="s">
        <v>1695</v>
      </c>
      <c r="H134" s="159">
        <v>50</v>
      </c>
      <c r="I134" s="160"/>
      <c r="L134" s="156"/>
      <c r="M134" s="161"/>
      <c r="T134" s="162"/>
      <c r="AT134" s="157" t="s">
        <v>156</v>
      </c>
      <c r="AU134" s="157" t="s">
        <v>87</v>
      </c>
      <c r="AV134" s="13" t="s">
        <v>87</v>
      </c>
      <c r="AW134" s="13" t="s">
        <v>33</v>
      </c>
      <c r="AX134" s="13" t="s">
        <v>85</v>
      </c>
      <c r="AY134" s="157" t="s">
        <v>143</v>
      </c>
    </row>
    <row r="135" spans="2:65" s="11" customFormat="1" ht="25.9" customHeight="1">
      <c r="B135" s="124"/>
      <c r="D135" s="125" t="s">
        <v>76</v>
      </c>
      <c r="E135" s="126" t="s">
        <v>413</v>
      </c>
      <c r="F135" s="126" t="s">
        <v>1696</v>
      </c>
      <c r="I135" s="127"/>
      <c r="J135" s="128">
        <f>BK135</f>
        <v>0</v>
      </c>
      <c r="L135" s="124"/>
      <c r="M135" s="129"/>
      <c r="P135" s="130">
        <f>P136+P181</f>
        <v>0</v>
      </c>
      <c r="R135" s="130">
        <f>R136+R181</f>
        <v>4.8391868000000002</v>
      </c>
      <c r="T135" s="131">
        <f>T136+T181</f>
        <v>0</v>
      </c>
      <c r="AR135" s="125" t="s">
        <v>164</v>
      </c>
      <c r="AT135" s="132" t="s">
        <v>76</v>
      </c>
      <c r="AU135" s="132" t="s">
        <v>77</v>
      </c>
      <c r="AY135" s="125" t="s">
        <v>143</v>
      </c>
      <c r="BK135" s="133">
        <f>BK136+BK181</f>
        <v>0</v>
      </c>
    </row>
    <row r="136" spans="2:65" s="11" customFormat="1" ht="22.9" customHeight="1">
      <c r="B136" s="124"/>
      <c r="D136" s="125" t="s">
        <v>76</v>
      </c>
      <c r="E136" s="134" t="s">
        <v>1697</v>
      </c>
      <c r="F136" s="134" t="s">
        <v>1698</v>
      </c>
      <c r="I136" s="127"/>
      <c r="J136" s="135">
        <f>BK136</f>
        <v>0</v>
      </c>
      <c r="L136" s="124"/>
      <c r="M136" s="129"/>
      <c r="P136" s="130">
        <f>SUM(P137:P180)</f>
        <v>0</v>
      </c>
      <c r="R136" s="130">
        <f>SUM(R137:R180)</f>
        <v>1.0203</v>
      </c>
      <c r="T136" s="131">
        <f>SUM(T137:T180)</f>
        <v>0</v>
      </c>
      <c r="AR136" s="125" t="s">
        <v>164</v>
      </c>
      <c r="AT136" s="132" t="s">
        <v>76</v>
      </c>
      <c r="AU136" s="132" t="s">
        <v>85</v>
      </c>
      <c r="AY136" s="125" t="s">
        <v>143</v>
      </c>
      <c r="BK136" s="133">
        <f>SUM(BK137:BK180)</f>
        <v>0</v>
      </c>
    </row>
    <row r="137" spans="2:65" s="1" customFormat="1" ht="16.5" customHeight="1">
      <c r="B137" s="32"/>
      <c r="C137" s="136" t="s">
        <v>146</v>
      </c>
      <c r="D137" s="136" t="s">
        <v>149</v>
      </c>
      <c r="E137" s="137" t="s">
        <v>1699</v>
      </c>
      <c r="F137" s="138" t="s">
        <v>1700</v>
      </c>
      <c r="G137" s="139" t="s">
        <v>540</v>
      </c>
      <c r="H137" s="140">
        <v>8</v>
      </c>
      <c r="I137" s="141"/>
      <c r="J137" s="142">
        <f>ROUND(I137*H137,2)</f>
        <v>0</v>
      </c>
      <c r="K137" s="138" t="s">
        <v>153</v>
      </c>
      <c r="L137" s="32"/>
      <c r="M137" s="143" t="s">
        <v>1</v>
      </c>
      <c r="N137" s="144" t="s">
        <v>42</v>
      </c>
      <c r="P137" s="145">
        <f>O137*H137</f>
        <v>0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AR137" s="147" t="s">
        <v>642</v>
      </c>
      <c r="AT137" s="147" t="s">
        <v>149</v>
      </c>
      <c r="AU137" s="147" t="s">
        <v>87</v>
      </c>
      <c r="AY137" s="17" t="s">
        <v>143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7" t="s">
        <v>85</v>
      </c>
      <c r="BK137" s="148">
        <f>ROUND(I137*H137,2)</f>
        <v>0</v>
      </c>
      <c r="BL137" s="17" t="s">
        <v>642</v>
      </c>
      <c r="BM137" s="147" t="s">
        <v>207</v>
      </c>
    </row>
    <row r="138" spans="2:65" s="13" customFormat="1" ht="11.25">
      <c r="B138" s="156"/>
      <c r="D138" s="150" t="s">
        <v>156</v>
      </c>
      <c r="E138" s="157" t="s">
        <v>1</v>
      </c>
      <c r="F138" s="158" t="s">
        <v>1701</v>
      </c>
      <c r="H138" s="159">
        <v>8</v>
      </c>
      <c r="I138" s="160"/>
      <c r="L138" s="156"/>
      <c r="M138" s="161"/>
      <c r="T138" s="162"/>
      <c r="AT138" s="157" t="s">
        <v>156</v>
      </c>
      <c r="AU138" s="157" t="s">
        <v>87</v>
      </c>
      <c r="AV138" s="13" t="s">
        <v>87</v>
      </c>
      <c r="AW138" s="13" t="s">
        <v>33</v>
      </c>
      <c r="AX138" s="13" t="s">
        <v>85</v>
      </c>
      <c r="AY138" s="157" t="s">
        <v>143</v>
      </c>
    </row>
    <row r="139" spans="2:65" s="1" customFormat="1" ht="16.5" customHeight="1">
      <c r="B139" s="32"/>
      <c r="C139" s="173" t="s">
        <v>180</v>
      </c>
      <c r="D139" s="173" t="s">
        <v>413</v>
      </c>
      <c r="E139" s="174" t="s">
        <v>1702</v>
      </c>
      <c r="F139" s="175" t="s">
        <v>1703</v>
      </c>
      <c r="G139" s="176" t="s">
        <v>540</v>
      </c>
      <c r="H139" s="177">
        <v>8</v>
      </c>
      <c r="I139" s="178"/>
      <c r="J139" s="179">
        <f>ROUND(I139*H139,2)</f>
        <v>0</v>
      </c>
      <c r="K139" s="175" t="s">
        <v>153</v>
      </c>
      <c r="L139" s="180"/>
      <c r="M139" s="181" t="s">
        <v>1</v>
      </c>
      <c r="N139" s="182" t="s">
        <v>42</v>
      </c>
      <c r="P139" s="145">
        <f>O139*H139</f>
        <v>0</v>
      </c>
      <c r="Q139" s="145">
        <v>1.1599999999999999E-2</v>
      </c>
      <c r="R139" s="145">
        <f>Q139*H139</f>
        <v>9.2799999999999994E-2</v>
      </c>
      <c r="S139" s="145">
        <v>0</v>
      </c>
      <c r="T139" s="146">
        <f>S139*H139</f>
        <v>0</v>
      </c>
      <c r="AR139" s="147" t="s">
        <v>1704</v>
      </c>
      <c r="AT139" s="147" t="s">
        <v>413</v>
      </c>
      <c r="AU139" s="147" t="s">
        <v>87</v>
      </c>
      <c r="AY139" s="17" t="s">
        <v>143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7" t="s">
        <v>85</v>
      </c>
      <c r="BK139" s="148">
        <f>ROUND(I139*H139,2)</f>
        <v>0</v>
      </c>
      <c r="BL139" s="17" t="s">
        <v>642</v>
      </c>
      <c r="BM139" s="147" t="s">
        <v>220</v>
      </c>
    </row>
    <row r="140" spans="2:65" s="13" customFormat="1" ht="11.25">
      <c r="B140" s="156"/>
      <c r="D140" s="150" t="s">
        <v>156</v>
      </c>
      <c r="E140" s="157" t="s">
        <v>1</v>
      </c>
      <c r="F140" s="158" t="s">
        <v>1705</v>
      </c>
      <c r="H140" s="159">
        <v>8</v>
      </c>
      <c r="I140" s="160"/>
      <c r="L140" s="156"/>
      <c r="M140" s="161"/>
      <c r="T140" s="162"/>
      <c r="AT140" s="157" t="s">
        <v>156</v>
      </c>
      <c r="AU140" s="157" t="s">
        <v>87</v>
      </c>
      <c r="AV140" s="13" t="s">
        <v>87</v>
      </c>
      <c r="AW140" s="13" t="s">
        <v>33</v>
      </c>
      <c r="AX140" s="13" t="s">
        <v>85</v>
      </c>
      <c r="AY140" s="157" t="s">
        <v>143</v>
      </c>
    </row>
    <row r="141" spans="2:65" s="1" customFormat="1" ht="16.5" customHeight="1">
      <c r="B141" s="32"/>
      <c r="C141" s="136" t="s">
        <v>187</v>
      </c>
      <c r="D141" s="136" t="s">
        <v>149</v>
      </c>
      <c r="E141" s="137" t="s">
        <v>1706</v>
      </c>
      <c r="F141" s="138" t="s">
        <v>1707</v>
      </c>
      <c r="G141" s="139" t="s">
        <v>540</v>
      </c>
      <c r="H141" s="140">
        <v>8</v>
      </c>
      <c r="I141" s="141"/>
      <c r="J141" s="142">
        <f>ROUND(I141*H141,2)</f>
        <v>0</v>
      </c>
      <c r="K141" s="138" t="s">
        <v>153</v>
      </c>
      <c r="L141" s="32"/>
      <c r="M141" s="143" t="s">
        <v>1</v>
      </c>
      <c r="N141" s="144" t="s">
        <v>42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642</v>
      </c>
      <c r="AT141" s="147" t="s">
        <v>149</v>
      </c>
      <c r="AU141" s="147" t="s">
        <v>87</v>
      </c>
      <c r="AY141" s="17" t="s">
        <v>143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7" t="s">
        <v>85</v>
      </c>
      <c r="BK141" s="148">
        <f>ROUND(I141*H141,2)</f>
        <v>0</v>
      </c>
      <c r="BL141" s="17" t="s">
        <v>642</v>
      </c>
      <c r="BM141" s="147" t="s">
        <v>233</v>
      </c>
    </row>
    <row r="142" spans="2:65" s="13" customFormat="1" ht="11.25">
      <c r="B142" s="156"/>
      <c r="D142" s="150" t="s">
        <v>156</v>
      </c>
      <c r="E142" s="157" t="s">
        <v>1</v>
      </c>
      <c r="F142" s="158" t="s">
        <v>1708</v>
      </c>
      <c r="H142" s="159">
        <v>8</v>
      </c>
      <c r="I142" s="160"/>
      <c r="L142" s="156"/>
      <c r="M142" s="161"/>
      <c r="T142" s="162"/>
      <c r="AT142" s="157" t="s">
        <v>156</v>
      </c>
      <c r="AU142" s="157" t="s">
        <v>87</v>
      </c>
      <c r="AV142" s="13" t="s">
        <v>87</v>
      </c>
      <c r="AW142" s="13" t="s">
        <v>33</v>
      </c>
      <c r="AX142" s="13" t="s">
        <v>85</v>
      </c>
      <c r="AY142" s="157" t="s">
        <v>143</v>
      </c>
    </row>
    <row r="143" spans="2:65" s="1" customFormat="1" ht="16.5" customHeight="1">
      <c r="B143" s="32"/>
      <c r="C143" s="173" t="s">
        <v>194</v>
      </c>
      <c r="D143" s="173" t="s">
        <v>413</v>
      </c>
      <c r="E143" s="174" t="s">
        <v>1709</v>
      </c>
      <c r="F143" s="175" t="s">
        <v>1710</v>
      </c>
      <c r="G143" s="176" t="s">
        <v>540</v>
      </c>
      <c r="H143" s="177">
        <v>8</v>
      </c>
      <c r="I143" s="178"/>
      <c r="J143" s="179">
        <f>ROUND(I143*H143,2)</f>
        <v>0</v>
      </c>
      <c r="K143" s="175" t="s">
        <v>1</v>
      </c>
      <c r="L143" s="180"/>
      <c r="M143" s="181" t="s">
        <v>1</v>
      </c>
      <c r="N143" s="182" t="s">
        <v>42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1704</v>
      </c>
      <c r="AT143" s="147" t="s">
        <v>413</v>
      </c>
      <c r="AU143" s="147" t="s">
        <v>87</v>
      </c>
      <c r="AY143" s="17" t="s">
        <v>143</v>
      </c>
      <c r="BE143" s="148">
        <f>IF(N143="základní",J143,0)</f>
        <v>0</v>
      </c>
      <c r="BF143" s="148">
        <f>IF(N143="snížená",J143,0)</f>
        <v>0</v>
      </c>
      <c r="BG143" s="148">
        <f>IF(N143="zákl. přenesená",J143,0)</f>
        <v>0</v>
      </c>
      <c r="BH143" s="148">
        <f>IF(N143="sníž. přenesená",J143,0)</f>
        <v>0</v>
      </c>
      <c r="BI143" s="148">
        <f>IF(N143="nulová",J143,0)</f>
        <v>0</v>
      </c>
      <c r="BJ143" s="17" t="s">
        <v>85</v>
      </c>
      <c r="BK143" s="148">
        <f>ROUND(I143*H143,2)</f>
        <v>0</v>
      </c>
      <c r="BL143" s="17" t="s">
        <v>642</v>
      </c>
      <c r="BM143" s="147" t="s">
        <v>1711</v>
      </c>
    </row>
    <row r="144" spans="2:65" s="13" customFormat="1" ht="11.25">
      <c r="B144" s="156"/>
      <c r="D144" s="150" t="s">
        <v>156</v>
      </c>
      <c r="E144" s="157" t="s">
        <v>1</v>
      </c>
      <c r="F144" s="158" t="s">
        <v>1712</v>
      </c>
      <c r="H144" s="159">
        <v>8</v>
      </c>
      <c r="I144" s="160"/>
      <c r="L144" s="156"/>
      <c r="M144" s="161"/>
      <c r="T144" s="162"/>
      <c r="AT144" s="157" t="s">
        <v>156</v>
      </c>
      <c r="AU144" s="157" t="s">
        <v>87</v>
      </c>
      <c r="AV144" s="13" t="s">
        <v>87</v>
      </c>
      <c r="AW144" s="13" t="s">
        <v>33</v>
      </c>
      <c r="AX144" s="13" t="s">
        <v>85</v>
      </c>
      <c r="AY144" s="157" t="s">
        <v>143</v>
      </c>
    </row>
    <row r="145" spans="2:65" s="1" customFormat="1" ht="16.5" customHeight="1">
      <c r="B145" s="32"/>
      <c r="C145" s="136" t="s">
        <v>199</v>
      </c>
      <c r="D145" s="136" t="s">
        <v>149</v>
      </c>
      <c r="E145" s="137" t="s">
        <v>1713</v>
      </c>
      <c r="F145" s="138" t="s">
        <v>1714</v>
      </c>
      <c r="G145" s="139" t="s">
        <v>540</v>
      </c>
      <c r="H145" s="140">
        <v>8</v>
      </c>
      <c r="I145" s="141"/>
      <c r="J145" s="142">
        <f>ROUND(I145*H145,2)</f>
        <v>0</v>
      </c>
      <c r="K145" s="138" t="s">
        <v>153</v>
      </c>
      <c r="L145" s="32"/>
      <c r="M145" s="143" t="s">
        <v>1</v>
      </c>
      <c r="N145" s="144" t="s">
        <v>42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642</v>
      </c>
      <c r="AT145" s="147" t="s">
        <v>149</v>
      </c>
      <c r="AU145" s="147" t="s">
        <v>87</v>
      </c>
      <c r="AY145" s="17" t="s">
        <v>143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17" t="s">
        <v>85</v>
      </c>
      <c r="BK145" s="148">
        <f>ROUND(I145*H145,2)</f>
        <v>0</v>
      </c>
      <c r="BL145" s="17" t="s">
        <v>642</v>
      </c>
      <c r="BM145" s="147" t="s">
        <v>1715</v>
      </c>
    </row>
    <row r="146" spans="2:65" s="13" customFormat="1" ht="11.25">
      <c r="B146" s="156"/>
      <c r="D146" s="150" t="s">
        <v>156</v>
      </c>
      <c r="E146" s="157" t="s">
        <v>1</v>
      </c>
      <c r="F146" s="158" t="s">
        <v>1716</v>
      </c>
      <c r="H146" s="159">
        <v>8</v>
      </c>
      <c r="I146" s="160"/>
      <c r="L146" s="156"/>
      <c r="M146" s="161"/>
      <c r="T146" s="162"/>
      <c r="AT146" s="157" t="s">
        <v>156</v>
      </c>
      <c r="AU146" s="157" t="s">
        <v>87</v>
      </c>
      <c r="AV146" s="13" t="s">
        <v>87</v>
      </c>
      <c r="AW146" s="13" t="s">
        <v>33</v>
      </c>
      <c r="AX146" s="13" t="s">
        <v>85</v>
      </c>
      <c r="AY146" s="157" t="s">
        <v>143</v>
      </c>
    </row>
    <row r="147" spans="2:65" s="1" customFormat="1" ht="16.5" customHeight="1">
      <c r="B147" s="32"/>
      <c r="C147" s="173" t="s">
        <v>207</v>
      </c>
      <c r="D147" s="173" t="s">
        <v>413</v>
      </c>
      <c r="E147" s="174" t="s">
        <v>1717</v>
      </c>
      <c r="F147" s="175" t="s">
        <v>1718</v>
      </c>
      <c r="G147" s="176" t="s">
        <v>540</v>
      </c>
      <c r="H147" s="177">
        <v>8</v>
      </c>
      <c r="I147" s="178"/>
      <c r="J147" s="179">
        <f>ROUND(I147*H147,2)</f>
        <v>0</v>
      </c>
      <c r="K147" s="175" t="s">
        <v>153</v>
      </c>
      <c r="L147" s="180"/>
      <c r="M147" s="181" t="s">
        <v>1</v>
      </c>
      <c r="N147" s="182" t="s">
        <v>42</v>
      </c>
      <c r="P147" s="145">
        <f>O147*H147</f>
        <v>0</v>
      </c>
      <c r="Q147" s="145">
        <v>2.87E-2</v>
      </c>
      <c r="R147" s="145">
        <f>Q147*H147</f>
        <v>0.2296</v>
      </c>
      <c r="S147" s="145">
        <v>0</v>
      </c>
      <c r="T147" s="146">
        <f>S147*H147</f>
        <v>0</v>
      </c>
      <c r="AR147" s="147" t="s">
        <v>995</v>
      </c>
      <c r="AT147" s="147" t="s">
        <v>413</v>
      </c>
      <c r="AU147" s="147" t="s">
        <v>87</v>
      </c>
      <c r="AY147" s="17" t="s">
        <v>143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7" t="s">
        <v>85</v>
      </c>
      <c r="BK147" s="148">
        <f>ROUND(I147*H147,2)</f>
        <v>0</v>
      </c>
      <c r="BL147" s="17" t="s">
        <v>995</v>
      </c>
      <c r="BM147" s="147" t="s">
        <v>1719</v>
      </c>
    </row>
    <row r="148" spans="2:65" s="12" customFormat="1" ht="11.25">
      <c r="B148" s="149"/>
      <c r="D148" s="150" t="s">
        <v>156</v>
      </c>
      <c r="E148" s="151" t="s">
        <v>1</v>
      </c>
      <c r="F148" s="152" t="s">
        <v>1720</v>
      </c>
      <c r="H148" s="151" t="s">
        <v>1</v>
      </c>
      <c r="I148" s="153"/>
      <c r="L148" s="149"/>
      <c r="M148" s="154"/>
      <c r="T148" s="155"/>
      <c r="AT148" s="151" t="s">
        <v>156</v>
      </c>
      <c r="AU148" s="151" t="s">
        <v>87</v>
      </c>
      <c r="AV148" s="12" t="s">
        <v>85</v>
      </c>
      <c r="AW148" s="12" t="s">
        <v>33</v>
      </c>
      <c r="AX148" s="12" t="s">
        <v>77</v>
      </c>
      <c r="AY148" s="151" t="s">
        <v>143</v>
      </c>
    </row>
    <row r="149" spans="2:65" s="13" customFormat="1" ht="11.25">
      <c r="B149" s="156"/>
      <c r="D149" s="150" t="s">
        <v>156</v>
      </c>
      <c r="E149" s="157" t="s">
        <v>1</v>
      </c>
      <c r="F149" s="158" t="s">
        <v>1721</v>
      </c>
      <c r="H149" s="159">
        <v>8</v>
      </c>
      <c r="I149" s="160"/>
      <c r="L149" s="156"/>
      <c r="M149" s="161"/>
      <c r="T149" s="162"/>
      <c r="AT149" s="157" t="s">
        <v>156</v>
      </c>
      <c r="AU149" s="157" t="s">
        <v>87</v>
      </c>
      <c r="AV149" s="13" t="s">
        <v>87</v>
      </c>
      <c r="AW149" s="13" t="s">
        <v>33</v>
      </c>
      <c r="AX149" s="13" t="s">
        <v>85</v>
      </c>
      <c r="AY149" s="157" t="s">
        <v>143</v>
      </c>
    </row>
    <row r="150" spans="2:65" s="1" customFormat="1" ht="16.5" customHeight="1">
      <c r="B150" s="32"/>
      <c r="C150" s="136" t="s">
        <v>214</v>
      </c>
      <c r="D150" s="136" t="s">
        <v>149</v>
      </c>
      <c r="E150" s="137" t="s">
        <v>1722</v>
      </c>
      <c r="F150" s="138" t="s">
        <v>1723</v>
      </c>
      <c r="G150" s="139" t="s">
        <v>540</v>
      </c>
      <c r="H150" s="140">
        <v>8</v>
      </c>
      <c r="I150" s="141"/>
      <c r="J150" s="142">
        <f>ROUND(I150*H150,2)</f>
        <v>0</v>
      </c>
      <c r="K150" s="138" t="s">
        <v>153</v>
      </c>
      <c r="L150" s="32"/>
      <c r="M150" s="143" t="s">
        <v>1</v>
      </c>
      <c r="N150" s="144" t="s">
        <v>42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642</v>
      </c>
      <c r="AT150" s="147" t="s">
        <v>149</v>
      </c>
      <c r="AU150" s="147" t="s">
        <v>87</v>
      </c>
      <c r="AY150" s="17" t="s">
        <v>143</v>
      </c>
      <c r="BE150" s="148">
        <f>IF(N150="základní",J150,0)</f>
        <v>0</v>
      </c>
      <c r="BF150" s="148">
        <f>IF(N150="snížená",J150,0)</f>
        <v>0</v>
      </c>
      <c r="BG150" s="148">
        <f>IF(N150="zákl. přenesená",J150,0)</f>
        <v>0</v>
      </c>
      <c r="BH150" s="148">
        <f>IF(N150="sníž. přenesená",J150,0)</f>
        <v>0</v>
      </c>
      <c r="BI150" s="148">
        <f>IF(N150="nulová",J150,0)</f>
        <v>0</v>
      </c>
      <c r="BJ150" s="17" t="s">
        <v>85</v>
      </c>
      <c r="BK150" s="148">
        <f>ROUND(I150*H150,2)</f>
        <v>0</v>
      </c>
      <c r="BL150" s="17" t="s">
        <v>642</v>
      </c>
      <c r="BM150" s="147" t="s">
        <v>372</v>
      </c>
    </row>
    <row r="151" spans="2:65" s="13" customFormat="1" ht="11.25">
      <c r="B151" s="156"/>
      <c r="D151" s="150" t="s">
        <v>156</v>
      </c>
      <c r="E151" s="157" t="s">
        <v>1</v>
      </c>
      <c r="F151" s="158" t="s">
        <v>1724</v>
      </c>
      <c r="H151" s="159">
        <v>8</v>
      </c>
      <c r="I151" s="160"/>
      <c r="L151" s="156"/>
      <c r="M151" s="161"/>
      <c r="T151" s="162"/>
      <c r="AT151" s="157" t="s">
        <v>156</v>
      </c>
      <c r="AU151" s="157" t="s">
        <v>87</v>
      </c>
      <c r="AV151" s="13" t="s">
        <v>87</v>
      </c>
      <c r="AW151" s="13" t="s">
        <v>33</v>
      </c>
      <c r="AX151" s="13" t="s">
        <v>85</v>
      </c>
      <c r="AY151" s="157" t="s">
        <v>143</v>
      </c>
    </row>
    <row r="152" spans="2:65" s="1" customFormat="1" ht="16.5" customHeight="1">
      <c r="B152" s="32"/>
      <c r="C152" s="173" t="s">
        <v>220</v>
      </c>
      <c r="D152" s="173" t="s">
        <v>413</v>
      </c>
      <c r="E152" s="174" t="s">
        <v>1725</v>
      </c>
      <c r="F152" s="175" t="s">
        <v>1726</v>
      </c>
      <c r="G152" s="176" t="s">
        <v>540</v>
      </c>
      <c r="H152" s="177">
        <v>8</v>
      </c>
      <c r="I152" s="178"/>
      <c r="J152" s="179">
        <f>ROUND(I152*H152,2)</f>
        <v>0</v>
      </c>
      <c r="K152" s="175" t="s">
        <v>1</v>
      </c>
      <c r="L152" s="180"/>
      <c r="M152" s="181" t="s">
        <v>1</v>
      </c>
      <c r="N152" s="182" t="s">
        <v>42</v>
      </c>
      <c r="P152" s="145">
        <f>O152*H152</f>
        <v>0</v>
      </c>
      <c r="Q152" s="145">
        <v>0</v>
      </c>
      <c r="R152" s="145">
        <f>Q152*H152</f>
        <v>0</v>
      </c>
      <c r="S152" s="145">
        <v>0</v>
      </c>
      <c r="T152" s="146">
        <f>S152*H152</f>
        <v>0</v>
      </c>
      <c r="AR152" s="147" t="s">
        <v>1704</v>
      </c>
      <c r="AT152" s="147" t="s">
        <v>413</v>
      </c>
      <c r="AU152" s="147" t="s">
        <v>87</v>
      </c>
      <c r="AY152" s="17" t="s">
        <v>143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17" t="s">
        <v>85</v>
      </c>
      <c r="BK152" s="148">
        <f>ROUND(I152*H152,2)</f>
        <v>0</v>
      </c>
      <c r="BL152" s="17" t="s">
        <v>642</v>
      </c>
      <c r="BM152" s="147" t="s">
        <v>1727</v>
      </c>
    </row>
    <row r="153" spans="2:65" s="13" customFormat="1" ht="11.25">
      <c r="B153" s="156"/>
      <c r="D153" s="150" t="s">
        <v>156</v>
      </c>
      <c r="E153" s="157" t="s">
        <v>1</v>
      </c>
      <c r="F153" s="158" t="s">
        <v>848</v>
      </c>
      <c r="H153" s="159">
        <v>8</v>
      </c>
      <c r="I153" s="160"/>
      <c r="L153" s="156"/>
      <c r="M153" s="161"/>
      <c r="T153" s="162"/>
      <c r="AT153" s="157" t="s">
        <v>156</v>
      </c>
      <c r="AU153" s="157" t="s">
        <v>87</v>
      </c>
      <c r="AV153" s="13" t="s">
        <v>87</v>
      </c>
      <c r="AW153" s="13" t="s">
        <v>33</v>
      </c>
      <c r="AX153" s="13" t="s">
        <v>85</v>
      </c>
      <c r="AY153" s="157" t="s">
        <v>143</v>
      </c>
    </row>
    <row r="154" spans="2:65" s="1" customFormat="1" ht="24.2" customHeight="1">
      <c r="B154" s="32"/>
      <c r="C154" s="136" t="s">
        <v>226</v>
      </c>
      <c r="D154" s="136" t="s">
        <v>149</v>
      </c>
      <c r="E154" s="137" t="s">
        <v>1728</v>
      </c>
      <c r="F154" s="138" t="s">
        <v>1729</v>
      </c>
      <c r="G154" s="139" t="s">
        <v>316</v>
      </c>
      <c r="H154" s="140">
        <v>345</v>
      </c>
      <c r="I154" s="141"/>
      <c r="J154" s="142">
        <f>ROUND(I154*H154,2)</f>
        <v>0</v>
      </c>
      <c r="K154" s="138" t="s">
        <v>153</v>
      </c>
      <c r="L154" s="32"/>
      <c r="M154" s="143" t="s">
        <v>1</v>
      </c>
      <c r="N154" s="144" t="s">
        <v>42</v>
      </c>
      <c r="P154" s="145">
        <f>O154*H154</f>
        <v>0</v>
      </c>
      <c r="Q154" s="145">
        <v>0</v>
      </c>
      <c r="R154" s="145">
        <f>Q154*H154</f>
        <v>0</v>
      </c>
      <c r="S154" s="145">
        <v>0</v>
      </c>
      <c r="T154" s="146">
        <f>S154*H154</f>
        <v>0</v>
      </c>
      <c r="AR154" s="147" t="s">
        <v>642</v>
      </c>
      <c r="AT154" s="147" t="s">
        <v>149</v>
      </c>
      <c r="AU154" s="147" t="s">
        <v>87</v>
      </c>
      <c r="AY154" s="17" t="s">
        <v>143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17" t="s">
        <v>85</v>
      </c>
      <c r="BK154" s="148">
        <f>ROUND(I154*H154,2)</f>
        <v>0</v>
      </c>
      <c r="BL154" s="17" t="s">
        <v>642</v>
      </c>
      <c r="BM154" s="147" t="s">
        <v>400</v>
      </c>
    </row>
    <row r="155" spans="2:65" s="13" customFormat="1" ht="11.25">
      <c r="B155" s="156"/>
      <c r="D155" s="150" t="s">
        <v>156</v>
      </c>
      <c r="E155" s="157" t="s">
        <v>1</v>
      </c>
      <c r="F155" s="158" t="s">
        <v>1730</v>
      </c>
      <c r="H155" s="159">
        <v>345</v>
      </c>
      <c r="I155" s="160"/>
      <c r="L155" s="156"/>
      <c r="M155" s="161"/>
      <c r="T155" s="162"/>
      <c r="AT155" s="157" t="s">
        <v>156</v>
      </c>
      <c r="AU155" s="157" t="s">
        <v>87</v>
      </c>
      <c r="AV155" s="13" t="s">
        <v>87</v>
      </c>
      <c r="AW155" s="13" t="s">
        <v>33</v>
      </c>
      <c r="AX155" s="13" t="s">
        <v>85</v>
      </c>
      <c r="AY155" s="157" t="s">
        <v>143</v>
      </c>
    </row>
    <row r="156" spans="2:65" s="12" customFormat="1" ht="11.25">
      <c r="B156" s="149"/>
      <c r="D156" s="150" t="s">
        <v>156</v>
      </c>
      <c r="E156" s="151" t="s">
        <v>1</v>
      </c>
      <c r="F156" s="152" t="s">
        <v>1731</v>
      </c>
      <c r="H156" s="151" t="s">
        <v>1</v>
      </c>
      <c r="I156" s="153"/>
      <c r="L156" s="149"/>
      <c r="M156" s="154"/>
      <c r="T156" s="155"/>
      <c r="AT156" s="151" t="s">
        <v>156</v>
      </c>
      <c r="AU156" s="151" t="s">
        <v>87</v>
      </c>
      <c r="AV156" s="12" t="s">
        <v>85</v>
      </c>
      <c r="AW156" s="12" t="s">
        <v>33</v>
      </c>
      <c r="AX156" s="12" t="s">
        <v>77</v>
      </c>
      <c r="AY156" s="151" t="s">
        <v>143</v>
      </c>
    </row>
    <row r="157" spans="2:65" s="1" customFormat="1" ht="16.5" customHeight="1">
      <c r="B157" s="32"/>
      <c r="C157" s="173" t="s">
        <v>233</v>
      </c>
      <c r="D157" s="173" t="s">
        <v>413</v>
      </c>
      <c r="E157" s="174" t="s">
        <v>1732</v>
      </c>
      <c r="F157" s="175" t="s">
        <v>1733</v>
      </c>
      <c r="G157" s="176" t="s">
        <v>540</v>
      </c>
      <c r="H157" s="177">
        <v>4</v>
      </c>
      <c r="I157" s="178"/>
      <c r="J157" s="179">
        <f>ROUND(I157*H157,2)</f>
        <v>0</v>
      </c>
      <c r="K157" s="175" t="s">
        <v>1</v>
      </c>
      <c r="L157" s="180"/>
      <c r="M157" s="181" t="s">
        <v>1</v>
      </c>
      <c r="N157" s="182" t="s">
        <v>42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1704</v>
      </c>
      <c r="AT157" s="147" t="s">
        <v>413</v>
      </c>
      <c r="AU157" s="147" t="s">
        <v>87</v>
      </c>
      <c r="AY157" s="17" t="s">
        <v>143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7" t="s">
        <v>85</v>
      </c>
      <c r="BK157" s="148">
        <f>ROUND(I157*H157,2)</f>
        <v>0</v>
      </c>
      <c r="BL157" s="17" t="s">
        <v>642</v>
      </c>
      <c r="BM157" s="147" t="s">
        <v>412</v>
      </c>
    </row>
    <row r="158" spans="2:65" s="13" customFormat="1" ht="11.25">
      <c r="B158" s="156"/>
      <c r="D158" s="150" t="s">
        <v>156</v>
      </c>
      <c r="E158" s="157" t="s">
        <v>1</v>
      </c>
      <c r="F158" s="158" t="s">
        <v>1734</v>
      </c>
      <c r="H158" s="159">
        <v>4</v>
      </c>
      <c r="I158" s="160"/>
      <c r="L158" s="156"/>
      <c r="M158" s="161"/>
      <c r="T158" s="162"/>
      <c r="AT158" s="157" t="s">
        <v>156</v>
      </c>
      <c r="AU158" s="157" t="s">
        <v>87</v>
      </c>
      <c r="AV158" s="13" t="s">
        <v>87</v>
      </c>
      <c r="AW158" s="13" t="s">
        <v>33</v>
      </c>
      <c r="AX158" s="13" t="s">
        <v>85</v>
      </c>
      <c r="AY158" s="157" t="s">
        <v>143</v>
      </c>
    </row>
    <row r="159" spans="2:65" s="1" customFormat="1" ht="16.5" customHeight="1">
      <c r="B159" s="32"/>
      <c r="C159" s="173" t="s">
        <v>8</v>
      </c>
      <c r="D159" s="173" t="s">
        <v>413</v>
      </c>
      <c r="E159" s="174" t="s">
        <v>1735</v>
      </c>
      <c r="F159" s="175" t="s">
        <v>1736</v>
      </c>
      <c r="G159" s="176" t="s">
        <v>488</v>
      </c>
      <c r="H159" s="177">
        <v>345</v>
      </c>
      <c r="I159" s="178"/>
      <c r="J159" s="179">
        <f>ROUND(I159*H159,2)</f>
        <v>0</v>
      </c>
      <c r="K159" s="175" t="s">
        <v>153</v>
      </c>
      <c r="L159" s="180"/>
      <c r="M159" s="181" t="s">
        <v>1</v>
      </c>
      <c r="N159" s="182" t="s">
        <v>42</v>
      </c>
      <c r="P159" s="145">
        <f>O159*H159</f>
        <v>0</v>
      </c>
      <c r="Q159" s="145">
        <v>1E-3</v>
      </c>
      <c r="R159" s="145">
        <f>Q159*H159</f>
        <v>0.34500000000000003</v>
      </c>
      <c r="S159" s="145">
        <v>0</v>
      </c>
      <c r="T159" s="146">
        <f>S159*H159</f>
        <v>0</v>
      </c>
      <c r="AR159" s="147" t="s">
        <v>1704</v>
      </c>
      <c r="AT159" s="147" t="s">
        <v>413</v>
      </c>
      <c r="AU159" s="147" t="s">
        <v>87</v>
      </c>
      <c r="AY159" s="17" t="s">
        <v>143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17" t="s">
        <v>85</v>
      </c>
      <c r="BK159" s="148">
        <f>ROUND(I159*H159,2)</f>
        <v>0</v>
      </c>
      <c r="BL159" s="17" t="s">
        <v>642</v>
      </c>
      <c r="BM159" s="147" t="s">
        <v>444</v>
      </c>
    </row>
    <row r="160" spans="2:65" s="13" customFormat="1" ht="11.25">
      <c r="B160" s="156"/>
      <c r="D160" s="150" t="s">
        <v>156</v>
      </c>
      <c r="E160" s="157" t="s">
        <v>1</v>
      </c>
      <c r="F160" s="158" t="s">
        <v>1737</v>
      </c>
      <c r="H160" s="159">
        <v>345</v>
      </c>
      <c r="I160" s="160"/>
      <c r="L160" s="156"/>
      <c r="M160" s="161"/>
      <c r="T160" s="162"/>
      <c r="AT160" s="157" t="s">
        <v>156</v>
      </c>
      <c r="AU160" s="157" t="s">
        <v>87</v>
      </c>
      <c r="AV160" s="13" t="s">
        <v>87</v>
      </c>
      <c r="AW160" s="13" t="s">
        <v>33</v>
      </c>
      <c r="AX160" s="13" t="s">
        <v>85</v>
      </c>
      <c r="AY160" s="157" t="s">
        <v>143</v>
      </c>
    </row>
    <row r="161" spans="2:65" s="1" customFormat="1" ht="16.5" customHeight="1">
      <c r="B161" s="32"/>
      <c r="C161" s="136" t="s">
        <v>323</v>
      </c>
      <c r="D161" s="136" t="s">
        <v>149</v>
      </c>
      <c r="E161" s="137" t="s">
        <v>1738</v>
      </c>
      <c r="F161" s="138" t="s">
        <v>1739</v>
      </c>
      <c r="G161" s="139" t="s">
        <v>540</v>
      </c>
      <c r="H161" s="140">
        <v>16</v>
      </c>
      <c r="I161" s="141"/>
      <c r="J161" s="142">
        <f>ROUND(I161*H161,2)</f>
        <v>0</v>
      </c>
      <c r="K161" s="138" t="s">
        <v>153</v>
      </c>
      <c r="L161" s="32"/>
      <c r="M161" s="143" t="s">
        <v>1</v>
      </c>
      <c r="N161" s="144" t="s">
        <v>42</v>
      </c>
      <c r="P161" s="145">
        <f>O161*H161</f>
        <v>0</v>
      </c>
      <c r="Q161" s="145">
        <v>0</v>
      </c>
      <c r="R161" s="145">
        <f>Q161*H161</f>
        <v>0</v>
      </c>
      <c r="S161" s="145">
        <v>0</v>
      </c>
      <c r="T161" s="146">
        <f>S161*H161</f>
        <v>0</v>
      </c>
      <c r="AR161" s="147" t="s">
        <v>642</v>
      </c>
      <c r="AT161" s="147" t="s">
        <v>149</v>
      </c>
      <c r="AU161" s="147" t="s">
        <v>87</v>
      </c>
      <c r="AY161" s="17" t="s">
        <v>143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17" t="s">
        <v>85</v>
      </c>
      <c r="BK161" s="148">
        <f>ROUND(I161*H161,2)</f>
        <v>0</v>
      </c>
      <c r="BL161" s="17" t="s">
        <v>642</v>
      </c>
      <c r="BM161" s="147" t="s">
        <v>459</v>
      </c>
    </row>
    <row r="162" spans="2:65" s="13" customFormat="1" ht="11.25">
      <c r="B162" s="156"/>
      <c r="D162" s="150" t="s">
        <v>156</v>
      </c>
      <c r="E162" s="157" t="s">
        <v>1</v>
      </c>
      <c r="F162" s="158" t="s">
        <v>1740</v>
      </c>
      <c r="H162" s="159">
        <v>16</v>
      </c>
      <c r="I162" s="160"/>
      <c r="L162" s="156"/>
      <c r="M162" s="161"/>
      <c r="T162" s="162"/>
      <c r="AT162" s="157" t="s">
        <v>156</v>
      </c>
      <c r="AU162" s="157" t="s">
        <v>87</v>
      </c>
      <c r="AV162" s="13" t="s">
        <v>87</v>
      </c>
      <c r="AW162" s="13" t="s">
        <v>33</v>
      </c>
      <c r="AX162" s="13" t="s">
        <v>85</v>
      </c>
      <c r="AY162" s="157" t="s">
        <v>143</v>
      </c>
    </row>
    <row r="163" spans="2:65" s="1" customFormat="1" ht="16.5" customHeight="1">
      <c r="B163" s="32"/>
      <c r="C163" s="173" t="s">
        <v>328</v>
      </c>
      <c r="D163" s="173" t="s">
        <v>413</v>
      </c>
      <c r="E163" s="174" t="s">
        <v>1741</v>
      </c>
      <c r="F163" s="175" t="s">
        <v>1742</v>
      </c>
      <c r="G163" s="176" t="s">
        <v>540</v>
      </c>
      <c r="H163" s="177">
        <v>16</v>
      </c>
      <c r="I163" s="178"/>
      <c r="J163" s="179">
        <f>ROUND(I163*H163,2)</f>
        <v>0</v>
      </c>
      <c r="K163" s="175" t="s">
        <v>153</v>
      </c>
      <c r="L163" s="180"/>
      <c r="M163" s="181" t="s">
        <v>1</v>
      </c>
      <c r="N163" s="182" t="s">
        <v>42</v>
      </c>
      <c r="P163" s="145">
        <f>O163*H163</f>
        <v>0</v>
      </c>
      <c r="Q163" s="145">
        <v>6.9999999999999999E-4</v>
      </c>
      <c r="R163" s="145">
        <f>Q163*H163</f>
        <v>1.12E-2</v>
      </c>
      <c r="S163" s="145">
        <v>0</v>
      </c>
      <c r="T163" s="146">
        <f>S163*H163</f>
        <v>0</v>
      </c>
      <c r="AR163" s="147" t="s">
        <v>1704</v>
      </c>
      <c r="AT163" s="147" t="s">
        <v>413</v>
      </c>
      <c r="AU163" s="147" t="s">
        <v>87</v>
      </c>
      <c r="AY163" s="17" t="s">
        <v>143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17" t="s">
        <v>85</v>
      </c>
      <c r="BK163" s="148">
        <f>ROUND(I163*H163,2)</f>
        <v>0</v>
      </c>
      <c r="BL163" s="17" t="s">
        <v>642</v>
      </c>
      <c r="BM163" s="147" t="s">
        <v>470</v>
      </c>
    </row>
    <row r="164" spans="2:65" s="13" customFormat="1" ht="11.25">
      <c r="B164" s="156"/>
      <c r="D164" s="150" t="s">
        <v>156</v>
      </c>
      <c r="E164" s="157" t="s">
        <v>1</v>
      </c>
      <c r="F164" s="158" t="s">
        <v>1743</v>
      </c>
      <c r="H164" s="159">
        <v>16</v>
      </c>
      <c r="I164" s="160"/>
      <c r="L164" s="156"/>
      <c r="M164" s="161"/>
      <c r="T164" s="162"/>
      <c r="AT164" s="157" t="s">
        <v>156</v>
      </c>
      <c r="AU164" s="157" t="s">
        <v>87</v>
      </c>
      <c r="AV164" s="13" t="s">
        <v>87</v>
      </c>
      <c r="AW164" s="13" t="s">
        <v>33</v>
      </c>
      <c r="AX164" s="13" t="s">
        <v>85</v>
      </c>
      <c r="AY164" s="157" t="s">
        <v>143</v>
      </c>
    </row>
    <row r="165" spans="2:65" s="1" customFormat="1" ht="24.2" customHeight="1">
      <c r="B165" s="32"/>
      <c r="C165" s="136" t="s">
        <v>337</v>
      </c>
      <c r="D165" s="136" t="s">
        <v>149</v>
      </c>
      <c r="E165" s="137" t="s">
        <v>1744</v>
      </c>
      <c r="F165" s="138" t="s">
        <v>1745</v>
      </c>
      <c r="G165" s="139" t="s">
        <v>316</v>
      </c>
      <c r="H165" s="140">
        <v>80</v>
      </c>
      <c r="I165" s="141"/>
      <c r="J165" s="142">
        <f>ROUND(I165*H165,2)</f>
        <v>0</v>
      </c>
      <c r="K165" s="138" t="s">
        <v>153</v>
      </c>
      <c r="L165" s="32"/>
      <c r="M165" s="143" t="s">
        <v>1</v>
      </c>
      <c r="N165" s="144" t="s">
        <v>42</v>
      </c>
      <c r="P165" s="145">
        <f>O165*H165</f>
        <v>0</v>
      </c>
      <c r="Q165" s="145">
        <v>0</v>
      </c>
      <c r="R165" s="145">
        <f>Q165*H165</f>
        <v>0</v>
      </c>
      <c r="S165" s="145">
        <v>0</v>
      </c>
      <c r="T165" s="146">
        <f>S165*H165</f>
        <v>0</v>
      </c>
      <c r="AR165" s="147" t="s">
        <v>642</v>
      </c>
      <c r="AT165" s="147" t="s">
        <v>149</v>
      </c>
      <c r="AU165" s="147" t="s">
        <v>87</v>
      </c>
      <c r="AY165" s="17" t="s">
        <v>143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7" t="s">
        <v>85</v>
      </c>
      <c r="BK165" s="148">
        <f>ROUND(I165*H165,2)</f>
        <v>0</v>
      </c>
      <c r="BL165" s="17" t="s">
        <v>642</v>
      </c>
      <c r="BM165" s="147" t="s">
        <v>480</v>
      </c>
    </row>
    <row r="166" spans="2:65" s="13" customFormat="1" ht="11.25">
      <c r="B166" s="156"/>
      <c r="D166" s="150" t="s">
        <v>156</v>
      </c>
      <c r="E166" s="157" t="s">
        <v>1</v>
      </c>
      <c r="F166" s="158" t="s">
        <v>1746</v>
      </c>
      <c r="H166" s="159">
        <v>80</v>
      </c>
      <c r="I166" s="160"/>
      <c r="L166" s="156"/>
      <c r="M166" s="161"/>
      <c r="T166" s="162"/>
      <c r="AT166" s="157" t="s">
        <v>156</v>
      </c>
      <c r="AU166" s="157" t="s">
        <v>87</v>
      </c>
      <c r="AV166" s="13" t="s">
        <v>87</v>
      </c>
      <c r="AW166" s="13" t="s">
        <v>33</v>
      </c>
      <c r="AX166" s="13" t="s">
        <v>85</v>
      </c>
      <c r="AY166" s="157" t="s">
        <v>143</v>
      </c>
    </row>
    <row r="167" spans="2:65" s="1" customFormat="1" ht="16.5" customHeight="1">
      <c r="B167" s="32"/>
      <c r="C167" s="173" t="s">
        <v>342</v>
      </c>
      <c r="D167" s="173" t="s">
        <v>413</v>
      </c>
      <c r="E167" s="174" t="s">
        <v>1747</v>
      </c>
      <c r="F167" s="175" t="s">
        <v>1748</v>
      </c>
      <c r="G167" s="176" t="s">
        <v>316</v>
      </c>
      <c r="H167" s="177">
        <v>80</v>
      </c>
      <c r="I167" s="178"/>
      <c r="J167" s="179">
        <f>ROUND(I167*H167,2)</f>
        <v>0</v>
      </c>
      <c r="K167" s="175" t="s">
        <v>153</v>
      </c>
      <c r="L167" s="180"/>
      <c r="M167" s="181" t="s">
        <v>1</v>
      </c>
      <c r="N167" s="182" t="s">
        <v>42</v>
      </c>
      <c r="P167" s="145">
        <f>O167*H167</f>
        <v>0</v>
      </c>
      <c r="Q167" s="145">
        <v>1.2E-4</v>
      </c>
      <c r="R167" s="145">
        <f>Q167*H167</f>
        <v>9.6000000000000009E-3</v>
      </c>
      <c r="S167" s="145">
        <v>0</v>
      </c>
      <c r="T167" s="146">
        <f>S167*H167</f>
        <v>0</v>
      </c>
      <c r="AR167" s="147" t="s">
        <v>1704</v>
      </c>
      <c r="AT167" s="147" t="s">
        <v>413</v>
      </c>
      <c r="AU167" s="147" t="s">
        <v>87</v>
      </c>
      <c r="AY167" s="17" t="s">
        <v>143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17" t="s">
        <v>85</v>
      </c>
      <c r="BK167" s="148">
        <f>ROUND(I167*H167,2)</f>
        <v>0</v>
      </c>
      <c r="BL167" s="17" t="s">
        <v>642</v>
      </c>
      <c r="BM167" s="147" t="s">
        <v>492</v>
      </c>
    </row>
    <row r="168" spans="2:65" s="13" customFormat="1" ht="11.25">
      <c r="B168" s="156"/>
      <c r="D168" s="150" t="s">
        <v>156</v>
      </c>
      <c r="E168" s="157" t="s">
        <v>1</v>
      </c>
      <c r="F168" s="158" t="s">
        <v>1749</v>
      </c>
      <c r="H168" s="159">
        <v>80</v>
      </c>
      <c r="I168" s="160"/>
      <c r="L168" s="156"/>
      <c r="M168" s="161"/>
      <c r="T168" s="162"/>
      <c r="AT168" s="157" t="s">
        <v>156</v>
      </c>
      <c r="AU168" s="157" t="s">
        <v>87</v>
      </c>
      <c r="AV168" s="13" t="s">
        <v>87</v>
      </c>
      <c r="AW168" s="13" t="s">
        <v>33</v>
      </c>
      <c r="AX168" s="13" t="s">
        <v>85</v>
      </c>
      <c r="AY168" s="157" t="s">
        <v>143</v>
      </c>
    </row>
    <row r="169" spans="2:65" s="1" customFormat="1" ht="24.2" customHeight="1">
      <c r="B169" s="32"/>
      <c r="C169" s="136" t="s">
        <v>350</v>
      </c>
      <c r="D169" s="136" t="s">
        <v>149</v>
      </c>
      <c r="E169" s="137" t="s">
        <v>1750</v>
      </c>
      <c r="F169" s="138" t="s">
        <v>1751</v>
      </c>
      <c r="G169" s="139" t="s">
        <v>316</v>
      </c>
      <c r="H169" s="140">
        <v>369</v>
      </c>
      <c r="I169" s="141"/>
      <c r="J169" s="142">
        <f>ROUND(I169*H169,2)</f>
        <v>0</v>
      </c>
      <c r="K169" s="138" t="s">
        <v>153</v>
      </c>
      <c r="L169" s="32"/>
      <c r="M169" s="143" t="s">
        <v>1</v>
      </c>
      <c r="N169" s="144" t="s">
        <v>42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642</v>
      </c>
      <c r="AT169" s="147" t="s">
        <v>149</v>
      </c>
      <c r="AU169" s="147" t="s">
        <v>87</v>
      </c>
      <c r="AY169" s="17" t="s">
        <v>143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17" t="s">
        <v>85</v>
      </c>
      <c r="BK169" s="148">
        <f>ROUND(I169*H169,2)</f>
        <v>0</v>
      </c>
      <c r="BL169" s="17" t="s">
        <v>642</v>
      </c>
      <c r="BM169" s="147" t="s">
        <v>504</v>
      </c>
    </row>
    <row r="170" spans="2:65" s="13" customFormat="1" ht="11.25">
      <c r="B170" s="156"/>
      <c r="D170" s="150" t="s">
        <v>156</v>
      </c>
      <c r="E170" s="157" t="s">
        <v>1</v>
      </c>
      <c r="F170" s="158" t="s">
        <v>1752</v>
      </c>
      <c r="H170" s="159">
        <v>369</v>
      </c>
      <c r="I170" s="160"/>
      <c r="L170" s="156"/>
      <c r="M170" s="161"/>
      <c r="T170" s="162"/>
      <c r="AT170" s="157" t="s">
        <v>156</v>
      </c>
      <c r="AU170" s="157" t="s">
        <v>87</v>
      </c>
      <c r="AV170" s="13" t="s">
        <v>87</v>
      </c>
      <c r="AW170" s="13" t="s">
        <v>33</v>
      </c>
      <c r="AX170" s="13" t="s">
        <v>85</v>
      </c>
      <c r="AY170" s="157" t="s">
        <v>143</v>
      </c>
    </row>
    <row r="171" spans="2:65" s="1" customFormat="1" ht="16.5" customHeight="1">
      <c r="B171" s="32"/>
      <c r="C171" s="173" t="s">
        <v>7</v>
      </c>
      <c r="D171" s="173" t="s">
        <v>413</v>
      </c>
      <c r="E171" s="174" t="s">
        <v>1753</v>
      </c>
      <c r="F171" s="175" t="s">
        <v>1754</v>
      </c>
      <c r="G171" s="176" t="s">
        <v>316</v>
      </c>
      <c r="H171" s="177">
        <v>369</v>
      </c>
      <c r="I171" s="178"/>
      <c r="J171" s="179">
        <f>ROUND(I171*H171,2)</f>
        <v>0</v>
      </c>
      <c r="K171" s="175" t="s">
        <v>153</v>
      </c>
      <c r="L171" s="180"/>
      <c r="M171" s="181" t="s">
        <v>1</v>
      </c>
      <c r="N171" s="182" t="s">
        <v>42</v>
      </c>
      <c r="P171" s="145">
        <f>O171*H171</f>
        <v>0</v>
      </c>
      <c r="Q171" s="145">
        <v>8.9999999999999998E-4</v>
      </c>
      <c r="R171" s="145">
        <f>Q171*H171</f>
        <v>0.33210000000000001</v>
      </c>
      <c r="S171" s="145">
        <v>0</v>
      </c>
      <c r="T171" s="146">
        <f>S171*H171</f>
        <v>0</v>
      </c>
      <c r="AR171" s="147" t="s">
        <v>1704</v>
      </c>
      <c r="AT171" s="147" t="s">
        <v>413</v>
      </c>
      <c r="AU171" s="147" t="s">
        <v>87</v>
      </c>
      <c r="AY171" s="17" t="s">
        <v>143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17" t="s">
        <v>85</v>
      </c>
      <c r="BK171" s="148">
        <f>ROUND(I171*H171,2)</f>
        <v>0</v>
      </c>
      <c r="BL171" s="17" t="s">
        <v>642</v>
      </c>
      <c r="BM171" s="147" t="s">
        <v>519</v>
      </c>
    </row>
    <row r="172" spans="2:65" s="13" customFormat="1" ht="11.25">
      <c r="B172" s="156"/>
      <c r="D172" s="150" t="s">
        <v>156</v>
      </c>
      <c r="E172" s="157" t="s">
        <v>1</v>
      </c>
      <c r="F172" s="158" t="s">
        <v>1755</v>
      </c>
      <c r="H172" s="159">
        <v>369</v>
      </c>
      <c r="I172" s="160"/>
      <c r="L172" s="156"/>
      <c r="M172" s="161"/>
      <c r="T172" s="162"/>
      <c r="AT172" s="157" t="s">
        <v>156</v>
      </c>
      <c r="AU172" s="157" t="s">
        <v>87</v>
      </c>
      <c r="AV172" s="13" t="s">
        <v>87</v>
      </c>
      <c r="AW172" s="13" t="s">
        <v>33</v>
      </c>
      <c r="AX172" s="13" t="s">
        <v>85</v>
      </c>
      <c r="AY172" s="157" t="s">
        <v>143</v>
      </c>
    </row>
    <row r="173" spans="2:65" s="1" customFormat="1" ht="24.2" customHeight="1">
      <c r="B173" s="32"/>
      <c r="C173" s="136" t="s">
        <v>361</v>
      </c>
      <c r="D173" s="136" t="s">
        <v>149</v>
      </c>
      <c r="E173" s="137" t="s">
        <v>1756</v>
      </c>
      <c r="F173" s="138" t="s">
        <v>1757</v>
      </c>
      <c r="G173" s="139" t="s">
        <v>540</v>
      </c>
      <c r="H173" s="140">
        <v>16</v>
      </c>
      <c r="I173" s="141"/>
      <c r="J173" s="142">
        <f>ROUND(I173*H173,2)</f>
        <v>0</v>
      </c>
      <c r="K173" s="138" t="s">
        <v>153</v>
      </c>
      <c r="L173" s="32"/>
      <c r="M173" s="143" t="s">
        <v>1</v>
      </c>
      <c r="N173" s="144" t="s">
        <v>42</v>
      </c>
      <c r="P173" s="145">
        <f>O173*H173</f>
        <v>0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AR173" s="147" t="s">
        <v>642</v>
      </c>
      <c r="AT173" s="147" t="s">
        <v>149</v>
      </c>
      <c r="AU173" s="147" t="s">
        <v>87</v>
      </c>
      <c r="AY173" s="17" t="s">
        <v>143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7" t="s">
        <v>85</v>
      </c>
      <c r="BK173" s="148">
        <f>ROUND(I173*H173,2)</f>
        <v>0</v>
      </c>
      <c r="BL173" s="17" t="s">
        <v>642</v>
      </c>
      <c r="BM173" s="147" t="s">
        <v>531</v>
      </c>
    </row>
    <row r="174" spans="2:65" s="13" customFormat="1" ht="11.25">
      <c r="B174" s="156"/>
      <c r="D174" s="150" t="s">
        <v>156</v>
      </c>
      <c r="E174" s="157" t="s">
        <v>1</v>
      </c>
      <c r="F174" s="158" t="s">
        <v>1758</v>
      </c>
      <c r="H174" s="159">
        <v>16</v>
      </c>
      <c r="I174" s="160"/>
      <c r="L174" s="156"/>
      <c r="M174" s="161"/>
      <c r="T174" s="162"/>
      <c r="AT174" s="157" t="s">
        <v>156</v>
      </c>
      <c r="AU174" s="157" t="s">
        <v>87</v>
      </c>
      <c r="AV174" s="13" t="s">
        <v>87</v>
      </c>
      <c r="AW174" s="13" t="s">
        <v>33</v>
      </c>
      <c r="AX174" s="13" t="s">
        <v>85</v>
      </c>
      <c r="AY174" s="157" t="s">
        <v>143</v>
      </c>
    </row>
    <row r="175" spans="2:65" s="1" customFormat="1" ht="24.2" customHeight="1">
      <c r="B175" s="32"/>
      <c r="C175" s="136" t="s">
        <v>367</v>
      </c>
      <c r="D175" s="136" t="s">
        <v>149</v>
      </c>
      <c r="E175" s="137" t="s">
        <v>1759</v>
      </c>
      <c r="F175" s="138" t="s">
        <v>1760</v>
      </c>
      <c r="G175" s="139" t="s">
        <v>316</v>
      </c>
      <c r="H175" s="140">
        <v>387</v>
      </c>
      <c r="I175" s="141"/>
      <c r="J175" s="142">
        <f>ROUND(I175*H175,2)</f>
        <v>0</v>
      </c>
      <c r="K175" s="138" t="s">
        <v>153</v>
      </c>
      <c r="L175" s="32"/>
      <c r="M175" s="143" t="s">
        <v>1</v>
      </c>
      <c r="N175" s="144" t="s">
        <v>42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642</v>
      </c>
      <c r="AT175" s="147" t="s">
        <v>149</v>
      </c>
      <c r="AU175" s="147" t="s">
        <v>87</v>
      </c>
      <c r="AY175" s="17" t="s">
        <v>143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7" t="s">
        <v>85</v>
      </c>
      <c r="BK175" s="148">
        <f>ROUND(I175*H175,2)</f>
        <v>0</v>
      </c>
      <c r="BL175" s="17" t="s">
        <v>642</v>
      </c>
      <c r="BM175" s="147" t="s">
        <v>544</v>
      </c>
    </row>
    <row r="176" spans="2:65" s="13" customFormat="1" ht="11.25">
      <c r="B176" s="156"/>
      <c r="D176" s="150" t="s">
        <v>156</v>
      </c>
      <c r="E176" s="157" t="s">
        <v>1</v>
      </c>
      <c r="F176" s="158" t="s">
        <v>1761</v>
      </c>
      <c r="H176" s="159">
        <v>387</v>
      </c>
      <c r="I176" s="160"/>
      <c r="L176" s="156"/>
      <c r="M176" s="161"/>
      <c r="T176" s="162"/>
      <c r="AT176" s="157" t="s">
        <v>156</v>
      </c>
      <c r="AU176" s="157" t="s">
        <v>87</v>
      </c>
      <c r="AV176" s="13" t="s">
        <v>87</v>
      </c>
      <c r="AW176" s="13" t="s">
        <v>33</v>
      </c>
      <c r="AX176" s="13" t="s">
        <v>85</v>
      </c>
      <c r="AY176" s="157" t="s">
        <v>143</v>
      </c>
    </row>
    <row r="177" spans="2:65" s="1" customFormat="1" ht="16.5" customHeight="1">
      <c r="B177" s="32"/>
      <c r="C177" s="173" t="s">
        <v>372</v>
      </c>
      <c r="D177" s="173" t="s">
        <v>413</v>
      </c>
      <c r="E177" s="174" t="s">
        <v>1762</v>
      </c>
      <c r="F177" s="175" t="s">
        <v>1763</v>
      </c>
      <c r="G177" s="176" t="s">
        <v>152</v>
      </c>
      <c r="H177" s="177">
        <v>1</v>
      </c>
      <c r="I177" s="178"/>
      <c r="J177" s="179">
        <f>ROUND(I177*H177,2)</f>
        <v>0</v>
      </c>
      <c r="K177" s="175" t="s">
        <v>1</v>
      </c>
      <c r="L177" s="180"/>
      <c r="M177" s="181" t="s">
        <v>1</v>
      </c>
      <c r="N177" s="182" t="s">
        <v>42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1704</v>
      </c>
      <c r="AT177" s="147" t="s">
        <v>413</v>
      </c>
      <c r="AU177" s="147" t="s">
        <v>87</v>
      </c>
      <c r="AY177" s="17" t="s">
        <v>143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7" t="s">
        <v>85</v>
      </c>
      <c r="BK177" s="148">
        <f>ROUND(I177*H177,2)</f>
        <v>0</v>
      </c>
      <c r="BL177" s="17" t="s">
        <v>642</v>
      </c>
      <c r="BM177" s="147" t="s">
        <v>585</v>
      </c>
    </row>
    <row r="178" spans="2:65" s="13" customFormat="1" ht="11.25">
      <c r="B178" s="156"/>
      <c r="D178" s="150" t="s">
        <v>156</v>
      </c>
      <c r="E178" s="157" t="s">
        <v>1</v>
      </c>
      <c r="F178" s="158" t="s">
        <v>1764</v>
      </c>
      <c r="H178" s="159">
        <v>1</v>
      </c>
      <c r="I178" s="160"/>
      <c r="L178" s="156"/>
      <c r="M178" s="161"/>
      <c r="T178" s="162"/>
      <c r="AT178" s="157" t="s">
        <v>156</v>
      </c>
      <c r="AU178" s="157" t="s">
        <v>87</v>
      </c>
      <c r="AV178" s="13" t="s">
        <v>87</v>
      </c>
      <c r="AW178" s="13" t="s">
        <v>33</v>
      </c>
      <c r="AX178" s="13" t="s">
        <v>85</v>
      </c>
      <c r="AY178" s="157" t="s">
        <v>143</v>
      </c>
    </row>
    <row r="179" spans="2:65" s="1" customFormat="1" ht="24.2" customHeight="1">
      <c r="B179" s="32"/>
      <c r="C179" s="136" t="s">
        <v>378</v>
      </c>
      <c r="D179" s="136" t="s">
        <v>149</v>
      </c>
      <c r="E179" s="137" t="s">
        <v>1765</v>
      </c>
      <c r="F179" s="138" t="s">
        <v>1766</v>
      </c>
      <c r="G179" s="139" t="s">
        <v>540</v>
      </c>
      <c r="H179" s="140">
        <v>1</v>
      </c>
      <c r="I179" s="141"/>
      <c r="J179" s="142">
        <f>ROUND(I179*H179,2)</f>
        <v>0</v>
      </c>
      <c r="K179" s="138" t="s">
        <v>153</v>
      </c>
      <c r="L179" s="32"/>
      <c r="M179" s="143" t="s">
        <v>1</v>
      </c>
      <c r="N179" s="144" t="s">
        <v>42</v>
      </c>
      <c r="P179" s="145">
        <f>O179*H179</f>
        <v>0</v>
      </c>
      <c r="Q179" s="145">
        <v>0</v>
      </c>
      <c r="R179" s="145">
        <f>Q179*H179</f>
        <v>0</v>
      </c>
      <c r="S179" s="145">
        <v>0</v>
      </c>
      <c r="T179" s="146">
        <f>S179*H179</f>
        <v>0</v>
      </c>
      <c r="AR179" s="147" t="s">
        <v>642</v>
      </c>
      <c r="AT179" s="147" t="s">
        <v>149</v>
      </c>
      <c r="AU179" s="147" t="s">
        <v>87</v>
      </c>
      <c r="AY179" s="17" t="s">
        <v>143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7" t="s">
        <v>85</v>
      </c>
      <c r="BK179" s="148">
        <f>ROUND(I179*H179,2)</f>
        <v>0</v>
      </c>
      <c r="BL179" s="17" t="s">
        <v>642</v>
      </c>
      <c r="BM179" s="147" t="s">
        <v>602</v>
      </c>
    </row>
    <row r="180" spans="2:65" s="13" customFormat="1" ht="11.25">
      <c r="B180" s="156"/>
      <c r="D180" s="150" t="s">
        <v>156</v>
      </c>
      <c r="E180" s="157" t="s">
        <v>1</v>
      </c>
      <c r="F180" s="158" t="s">
        <v>1767</v>
      </c>
      <c r="H180" s="159">
        <v>1</v>
      </c>
      <c r="I180" s="160"/>
      <c r="L180" s="156"/>
      <c r="M180" s="161"/>
      <c r="T180" s="162"/>
      <c r="AT180" s="157" t="s">
        <v>156</v>
      </c>
      <c r="AU180" s="157" t="s">
        <v>87</v>
      </c>
      <c r="AV180" s="13" t="s">
        <v>87</v>
      </c>
      <c r="AW180" s="13" t="s">
        <v>33</v>
      </c>
      <c r="AX180" s="13" t="s">
        <v>85</v>
      </c>
      <c r="AY180" s="157" t="s">
        <v>143</v>
      </c>
    </row>
    <row r="181" spans="2:65" s="11" customFormat="1" ht="22.9" customHeight="1">
      <c r="B181" s="124"/>
      <c r="D181" s="125" t="s">
        <v>76</v>
      </c>
      <c r="E181" s="134" t="s">
        <v>1768</v>
      </c>
      <c r="F181" s="134" t="s">
        <v>1769</v>
      </c>
      <c r="I181" s="127"/>
      <c r="J181" s="135">
        <f>BK181</f>
        <v>0</v>
      </c>
      <c r="L181" s="124"/>
      <c r="M181" s="129"/>
      <c r="P181" s="130">
        <f>P182+SUM(P183:P245)</f>
        <v>0</v>
      </c>
      <c r="R181" s="130">
        <f>R182+SUM(R183:R245)</f>
        <v>3.8188868000000005</v>
      </c>
      <c r="T181" s="131">
        <f>T182+SUM(T183:T245)</f>
        <v>0</v>
      </c>
      <c r="AR181" s="125" t="s">
        <v>164</v>
      </c>
      <c r="AT181" s="132" t="s">
        <v>76</v>
      </c>
      <c r="AU181" s="132" t="s">
        <v>85</v>
      </c>
      <c r="AY181" s="125" t="s">
        <v>143</v>
      </c>
      <c r="BK181" s="133">
        <f>BK182+SUM(BK183:BK245)</f>
        <v>0</v>
      </c>
    </row>
    <row r="182" spans="2:65" s="1" customFormat="1" ht="16.5" customHeight="1">
      <c r="B182" s="32"/>
      <c r="C182" s="136" t="s">
        <v>389</v>
      </c>
      <c r="D182" s="136" t="s">
        <v>149</v>
      </c>
      <c r="E182" s="137" t="s">
        <v>1770</v>
      </c>
      <c r="F182" s="138" t="s">
        <v>1771</v>
      </c>
      <c r="G182" s="139" t="s">
        <v>1772</v>
      </c>
      <c r="H182" s="140">
        <v>0.30599999999999999</v>
      </c>
      <c r="I182" s="141"/>
      <c r="J182" s="142">
        <f>ROUND(I182*H182,2)</f>
        <v>0</v>
      </c>
      <c r="K182" s="138" t="s">
        <v>153</v>
      </c>
      <c r="L182" s="32"/>
      <c r="M182" s="143" t="s">
        <v>1</v>
      </c>
      <c r="N182" s="144" t="s">
        <v>42</v>
      </c>
      <c r="P182" s="145">
        <f>O182*H182</f>
        <v>0</v>
      </c>
      <c r="Q182" s="145">
        <v>8.8000000000000005E-3</v>
      </c>
      <c r="R182" s="145">
        <f>Q182*H182</f>
        <v>2.6928E-3</v>
      </c>
      <c r="S182" s="145">
        <v>0</v>
      </c>
      <c r="T182" s="146">
        <f>S182*H182</f>
        <v>0</v>
      </c>
      <c r="AR182" s="147" t="s">
        <v>642</v>
      </c>
      <c r="AT182" s="147" t="s">
        <v>149</v>
      </c>
      <c r="AU182" s="147" t="s">
        <v>87</v>
      </c>
      <c r="AY182" s="17" t="s">
        <v>143</v>
      </c>
      <c r="BE182" s="148">
        <f>IF(N182="základní",J182,0)</f>
        <v>0</v>
      </c>
      <c r="BF182" s="148">
        <f>IF(N182="snížená",J182,0)</f>
        <v>0</v>
      </c>
      <c r="BG182" s="148">
        <f>IF(N182="zákl. přenesená",J182,0)</f>
        <v>0</v>
      </c>
      <c r="BH182" s="148">
        <f>IF(N182="sníž. přenesená",J182,0)</f>
        <v>0</v>
      </c>
      <c r="BI182" s="148">
        <f>IF(N182="nulová",J182,0)</f>
        <v>0</v>
      </c>
      <c r="BJ182" s="17" t="s">
        <v>85</v>
      </c>
      <c r="BK182" s="148">
        <f>ROUND(I182*H182,2)</f>
        <v>0</v>
      </c>
      <c r="BL182" s="17" t="s">
        <v>642</v>
      </c>
      <c r="BM182" s="147" t="s">
        <v>612</v>
      </c>
    </row>
    <row r="183" spans="2:65" s="13" customFormat="1" ht="11.25">
      <c r="B183" s="156"/>
      <c r="D183" s="150" t="s">
        <v>156</v>
      </c>
      <c r="E183" s="157" t="s">
        <v>1</v>
      </c>
      <c r="F183" s="158" t="s">
        <v>1773</v>
      </c>
      <c r="H183" s="159">
        <v>0.30599999999999999</v>
      </c>
      <c r="I183" s="160"/>
      <c r="L183" s="156"/>
      <c r="M183" s="161"/>
      <c r="T183" s="162"/>
      <c r="AT183" s="157" t="s">
        <v>156</v>
      </c>
      <c r="AU183" s="157" t="s">
        <v>87</v>
      </c>
      <c r="AV183" s="13" t="s">
        <v>87</v>
      </c>
      <c r="AW183" s="13" t="s">
        <v>33</v>
      </c>
      <c r="AX183" s="13" t="s">
        <v>85</v>
      </c>
      <c r="AY183" s="157" t="s">
        <v>143</v>
      </c>
    </row>
    <row r="184" spans="2:65" s="1" customFormat="1" ht="24.2" customHeight="1">
      <c r="B184" s="32"/>
      <c r="C184" s="136" t="s">
        <v>394</v>
      </c>
      <c r="D184" s="136" t="s">
        <v>149</v>
      </c>
      <c r="E184" s="137" t="s">
        <v>1774</v>
      </c>
      <c r="F184" s="138" t="s">
        <v>1775</v>
      </c>
      <c r="G184" s="139" t="s">
        <v>331</v>
      </c>
      <c r="H184" s="140">
        <v>6.165</v>
      </c>
      <c r="I184" s="141"/>
      <c r="J184" s="142">
        <f>ROUND(I184*H184,2)</f>
        <v>0</v>
      </c>
      <c r="K184" s="138" t="s">
        <v>153</v>
      </c>
      <c r="L184" s="32"/>
      <c r="M184" s="143" t="s">
        <v>1</v>
      </c>
      <c r="N184" s="144" t="s">
        <v>42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642</v>
      </c>
      <c r="AT184" s="147" t="s">
        <v>149</v>
      </c>
      <c r="AU184" s="147" t="s">
        <v>87</v>
      </c>
      <c r="AY184" s="17" t="s">
        <v>143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17" t="s">
        <v>85</v>
      </c>
      <c r="BK184" s="148">
        <f>ROUND(I184*H184,2)</f>
        <v>0</v>
      </c>
      <c r="BL184" s="17" t="s">
        <v>642</v>
      </c>
      <c r="BM184" s="147" t="s">
        <v>622</v>
      </c>
    </row>
    <row r="185" spans="2:65" s="13" customFormat="1" ht="11.25">
      <c r="B185" s="156"/>
      <c r="D185" s="150" t="s">
        <v>156</v>
      </c>
      <c r="E185" s="157" t="s">
        <v>1</v>
      </c>
      <c r="F185" s="158" t="s">
        <v>1776</v>
      </c>
      <c r="H185" s="159">
        <v>6.165</v>
      </c>
      <c r="I185" s="160"/>
      <c r="L185" s="156"/>
      <c r="M185" s="161"/>
      <c r="T185" s="162"/>
      <c r="AT185" s="157" t="s">
        <v>156</v>
      </c>
      <c r="AU185" s="157" t="s">
        <v>87</v>
      </c>
      <c r="AV185" s="13" t="s">
        <v>87</v>
      </c>
      <c r="AW185" s="13" t="s">
        <v>33</v>
      </c>
      <c r="AX185" s="13" t="s">
        <v>85</v>
      </c>
      <c r="AY185" s="157" t="s">
        <v>143</v>
      </c>
    </row>
    <row r="186" spans="2:65" s="1" customFormat="1" ht="16.5" customHeight="1">
      <c r="B186" s="32"/>
      <c r="C186" s="136" t="s">
        <v>400</v>
      </c>
      <c r="D186" s="136" t="s">
        <v>149</v>
      </c>
      <c r="E186" s="137" t="s">
        <v>1777</v>
      </c>
      <c r="F186" s="138" t="s">
        <v>1778</v>
      </c>
      <c r="G186" s="139" t="s">
        <v>331</v>
      </c>
      <c r="H186" s="140">
        <v>1.6</v>
      </c>
      <c r="I186" s="141"/>
      <c r="J186" s="142">
        <f>ROUND(I186*H186,2)</f>
        <v>0</v>
      </c>
      <c r="K186" s="138" t="s">
        <v>153</v>
      </c>
      <c r="L186" s="32"/>
      <c r="M186" s="143" t="s">
        <v>1</v>
      </c>
      <c r="N186" s="144" t="s">
        <v>42</v>
      </c>
      <c r="P186" s="145">
        <f>O186*H186</f>
        <v>0</v>
      </c>
      <c r="Q186" s="145">
        <v>2.3010199999999998</v>
      </c>
      <c r="R186" s="145">
        <f>Q186*H186</f>
        <v>3.681632</v>
      </c>
      <c r="S186" s="145">
        <v>0</v>
      </c>
      <c r="T186" s="146">
        <f>S186*H186</f>
        <v>0</v>
      </c>
      <c r="AR186" s="147" t="s">
        <v>642</v>
      </c>
      <c r="AT186" s="147" t="s">
        <v>149</v>
      </c>
      <c r="AU186" s="147" t="s">
        <v>87</v>
      </c>
      <c r="AY186" s="17" t="s">
        <v>143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17" t="s">
        <v>85</v>
      </c>
      <c r="BK186" s="148">
        <f>ROUND(I186*H186,2)</f>
        <v>0</v>
      </c>
      <c r="BL186" s="17" t="s">
        <v>642</v>
      </c>
      <c r="BM186" s="147" t="s">
        <v>633</v>
      </c>
    </row>
    <row r="187" spans="2:65" s="13" customFormat="1" ht="11.25">
      <c r="B187" s="156"/>
      <c r="D187" s="150" t="s">
        <v>156</v>
      </c>
      <c r="E187" s="157" t="s">
        <v>1</v>
      </c>
      <c r="F187" s="158" t="s">
        <v>1779</v>
      </c>
      <c r="H187" s="159">
        <v>1.6</v>
      </c>
      <c r="I187" s="160"/>
      <c r="L187" s="156"/>
      <c r="M187" s="161"/>
      <c r="T187" s="162"/>
      <c r="AT187" s="157" t="s">
        <v>156</v>
      </c>
      <c r="AU187" s="157" t="s">
        <v>87</v>
      </c>
      <c r="AV187" s="13" t="s">
        <v>87</v>
      </c>
      <c r="AW187" s="13" t="s">
        <v>33</v>
      </c>
      <c r="AX187" s="13" t="s">
        <v>85</v>
      </c>
      <c r="AY187" s="157" t="s">
        <v>143</v>
      </c>
    </row>
    <row r="188" spans="2:65" s="12" customFormat="1" ht="11.25">
      <c r="B188" s="149"/>
      <c r="D188" s="150" t="s">
        <v>156</v>
      </c>
      <c r="E188" s="151" t="s">
        <v>1</v>
      </c>
      <c r="F188" s="152" t="s">
        <v>1780</v>
      </c>
      <c r="H188" s="151" t="s">
        <v>1</v>
      </c>
      <c r="I188" s="153"/>
      <c r="L188" s="149"/>
      <c r="M188" s="154"/>
      <c r="T188" s="155"/>
      <c r="AT188" s="151" t="s">
        <v>156</v>
      </c>
      <c r="AU188" s="151" t="s">
        <v>87</v>
      </c>
      <c r="AV188" s="12" t="s">
        <v>85</v>
      </c>
      <c r="AW188" s="12" t="s">
        <v>33</v>
      </c>
      <c r="AX188" s="12" t="s">
        <v>77</v>
      </c>
      <c r="AY188" s="151" t="s">
        <v>143</v>
      </c>
    </row>
    <row r="189" spans="2:65" s="1" customFormat="1" ht="16.5" customHeight="1">
      <c r="B189" s="32"/>
      <c r="C189" s="173" t="s">
        <v>406</v>
      </c>
      <c r="D189" s="173" t="s">
        <v>413</v>
      </c>
      <c r="E189" s="174" t="s">
        <v>1781</v>
      </c>
      <c r="F189" s="175" t="s">
        <v>1782</v>
      </c>
      <c r="G189" s="176" t="s">
        <v>540</v>
      </c>
      <c r="H189" s="177">
        <v>8</v>
      </c>
      <c r="I189" s="178"/>
      <c r="J189" s="179">
        <f>ROUND(I189*H189,2)</f>
        <v>0</v>
      </c>
      <c r="K189" s="175" t="s">
        <v>1</v>
      </c>
      <c r="L189" s="180"/>
      <c r="M189" s="181" t="s">
        <v>1</v>
      </c>
      <c r="N189" s="182" t="s">
        <v>42</v>
      </c>
      <c r="P189" s="145">
        <f>O189*H189</f>
        <v>0</v>
      </c>
      <c r="Q189" s="145">
        <v>1.311E-2</v>
      </c>
      <c r="R189" s="145">
        <f>Q189*H189</f>
        <v>0.10488</v>
      </c>
      <c r="S189" s="145">
        <v>0</v>
      </c>
      <c r="T189" s="146">
        <f>S189*H189</f>
        <v>0</v>
      </c>
      <c r="AR189" s="147" t="s">
        <v>1704</v>
      </c>
      <c r="AT189" s="147" t="s">
        <v>413</v>
      </c>
      <c r="AU189" s="147" t="s">
        <v>87</v>
      </c>
      <c r="AY189" s="17" t="s">
        <v>143</v>
      </c>
      <c r="BE189" s="148">
        <f>IF(N189="základní",J189,0)</f>
        <v>0</v>
      </c>
      <c r="BF189" s="148">
        <f>IF(N189="snížená",J189,0)</f>
        <v>0</v>
      </c>
      <c r="BG189" s="148">
        <f>IF(N189="zákl. přenesená",J189,0)</f>
        <v>0</v>
      </c>
      <c r="BH189" s="148">
        <f>IF(N189="sníž. přenesená",J189,0)</f>
        <v>0</v>
      </c>
      <c r="BI189" s="148">
        <f>IF(N189="nulová",J189,0)</f>
        <v>0</v>
      </c>
      <c r="BJ189" s="17" t="s">
        <v>85</v>
      </c>
      <c r="BK189" s="148">
        <f>ROUND(I189*H189,2)</f>
        <v>0</v>
      </c>
      <c r="BL189" s="17" t="s">
        <v>642</v>
      </c>
      <c r="BM189" s="147" t="s">
        <v>1783</v>
      </c>
    </row>
    <row r="190" spans="2:65" s="13" customFormat="1" ht="11.25">
      <c r="B190" s="156"/>
      <c r="D190" s="150" t="s">
        <v>156</v>
      </c>
      <c r="E190" s="157" t="s">
        <v>1</v>
      </c>
      <c r="F190" s="158" t="s">
        <v>1784</v>
      </c>
      <c r="H190" s="159">
        <v>8</v>
      </c>
      <c r="I190" s="160"/>
      <c r="L190" s="156"/>
      <c r="M190" s="161"/>
      <c r="T190" s="162"/>
      <c r="AT190" s="157" t="s">
        <v>156</v>
      </c>
      <c r="AU190" s="157" t="s">
        <v>87</v>
      </c>
      <c r="AV190" s="13" t="s">
        <v>87</v>
      </c>
      <c r="AW190" s="13" t="s">
        <v>33</v>
      </c>
      <c r="AX190" s="13" t="s">
        <v>85</v>
      </c>
      <c r="AY190" s="157" t="s">
        <v>143</v>
      </c>
    </row>
    <row r="191" spans="2:65" s="1" customFormat="1" ht="16.5" customHeight="1">
      <c r="B191" s="32"/>
      <c r="C191" s="136" t="s">
        <v>412</v>
      </c>
      <c r="D191" s="136" t="s">
        <v>149</v>
      </c>
      <c r="E191" s="137" t="s">
        <v>1785</v>
      </c>
      <c r="F191" s="138" t="s">
        <v>1786</v>
      </c>
      <c r="G191" s="139" t="s">
        <v>331</v>
      </c>
      <c r="H191" s="140">
        <v>13.625</v>
      </c>
      <c r="I191" s="141"/>
      <c r="J191" s="142">
        <f>ROUND(I191*H191,2)</f>
        <v>0</v>
      </c>
      <c r="K191" s="138" t="s">
        <v>153</v>
      </c>
      <c r="L191" s="32"/>
      <c r="M191" s="143" t="s">
        <v>1</v>
      </c>
      <c r="N191" s="144" t="s">
        <v>42</v>
      </c>
      <c r="P191" s="145">
        <f>O191*H191</f>
        <v>0</v>
      </c>
      <c r="Q191" s="145">
        <v>0</v>
      </c>
      <c r="R191" s="145">
        <f>Q191*H191</f>
        <v>0</v>
      </c>
      <c r="S191" s="145">
        <v>0</v>
      </c>
      <c r="T191" s="146">
        <f>S191*H191</f>
        <v>0</v>
      </c>
      <c r="AR191" s="147" t="s">
        <v>642</v>
      </c>
      <c r="AT191" s="147" t="s">
        <v>149</v>
      </c>
      <c r="AU191" s="147" t="s">
        <v>87</v>
      </c>
      <c r="AY191" s="17" t="s">
        <v>143</v>
      </c>
      <c r="BE191" s="148">
        <f>IF(N191="základní",J191,0)</f>
        <v>0</v>
      </c>
      <c r="BF191" s="148">
        <f>IF(N191="snížená",J191,0)</f>
        <v>0</v>
      </c>
      <c r="BG191" s="148">
        <f>IF(N191="zákl. přenesená",J191,0)</f>
        <v>0</v>
      </c>
      <c r="BH191" s="148">
        <f>IF(N191="sníž. přenesená",J191,0)</f>
        <v>0</v>
      </c>
      <c r="BI191" s="148">
        <f>IF(N191="nulová",J191,0)</f>
        <v>0</v>
      </c>
      <c r="BJ191" s="17" t="s">
        <v>85</v>
      </c>
      <c r="BK191" s="148">
        <f>ROUND(I191*H191,2)</f>
        <v>0</v>
      </c>
      <c r="BL191" s="17" t="s">
        <v>642</v>
      </c>
      <c r="BM191" s="147" t="s">
        <v>642</v>
      </c>
    </row>
    <row r="192" spans="2:65" s="12" customFormat="1" ht="11.25">
      <c r="B192" s="149"/>
      <c r="D192" s="150" t="s">
        <v>156</v>
      </c>
      <c r="E192" s="151" t="s">
        <v>1</v>
      </c>
      <c r="F192" s="152" t="s">
        <v>1787</v>
      </c>
      <c r="H192" s="151" t="s">
        <v>1</v>
      </c>
      <c r="I192" s="153"/>
      <c r="L192" s="149"/>
      <c r="M192" s="154"/>
      <c r="T192" s="155"/>
      <c r="AT192" s="151" t="s">
        <v>156</v>
      </c>
      <c r="AU192" s="151" t="s">
        <v>87</v>
      </c>
      <c r="AV192" s="12" t="s">
        <v>85</v>
      </c>
      <c r="AW192" s="12" t="s">
        <v>33</v>
      </c>
      <c r="AX192" s="12" t="s">
        <v>77</v>
      </c>
      <c r="AY192" s="151" t="s">
        <v>143</v>
      </c>
    </row>
    <row r="193" spans="2:65" s="12" customFormat="1" ht="11.25">
      <c r="B193" s="149"/>
      <c r="D193" s="150" t="s">
        <v>156</v>
      </c>
      <c r="E193" s="151" t="s">
        <v>1</v>
      </c>
      <c r="F193" s="152" t="s">
        <v>1788</v>
      </c>
      <c r="H193" s="151" t="s">
        <v>1</v>
      </c>
      <c r="I193" s="153"/>
      <c r="L193" s="149"/>
      <c r="M193" s="154"/>
      <c r="T193" s="155"/>
      <c r="AT193" s="151" t="s">
        <v>156</v>
      </c>
      <c r="AU193" s="151" t="s">
        <v>87</v>
      </c>
      <c r="AV193" s="12" t="s">
        <v>85</v>
      </c>
      <c r="AW193" s="12" t="s">
        <v>33</v>
      </c>
      <c r="AX193" s="12" t="s">
        <v>77</v>
      </c>
      <c r="AY193" s="151" t="s">
        <v>143</v>
      </c>
    </row>
    <row r="194" spans="2:65" s="13" customFormat="1" ht="11.25">
      <c r="B194" s="156"/>
      <c r="D194" s="150" t="s">
        <v>156</v>
      </c>
      <c r="E194" s="157" t="s">
        <v>1</v>
      </c>
      <c r="F194" s="158" t="s">
        <v>1789</v>
      </c>
      <c r="H194" s="159">
        <v>2.165</v>
      </c>
      <c r="I194" s="160"/>
      <c r="L194" s="156"/>
      <c r="M194" s="161"/>
      <c r="T194" s="162"/>
      <c r="AT194" s="157" t="s">
        <v>156</v>
      </c>
      <c r="AU194" s="157" t="s">
        <v>87</v>
      </c>
      <c r="AV194" s="13" t="s">
        <v>87</v>
      </c>
      <c r="AW194" s="13" t="s">
        <v>33</v>
      </c>
      <c r="AX194" s="13" t="s">
        <v>77</v>
      </c>
      <c r="AY194" s="157" t="s">
        <v>143</v>
      </c>
    </row>
    <row r="195" spans="2:65" s="12" customFormat="1" ht="11.25">
      <c r="B195" s="149"/>
      <c r="D195" s="150" t="s">
        <v>156</v>
      </c>
      <c r="E195" s="151" t="s">
        <v>1</v>
      </c>
      <c r="F195" s="152" t="s">
        <v>1790</v>
      </c>
      <c r="H195" s="151" t="s">
        <v>1</v>
      </c>
      <c r="I195" s="153"/>
      <c r="L195" s="149"/>
      <c r="M195" s="154"/>
      <c r="T195" s="155"/>
      <c r="AT195" s="151" t="s">
        <v>156</v>
      </c>
      <c r="AU195" s="151" t="s">
        <v>87</v>
      </c>
      <c r="AV195" s="12" t="s">
        <v>85</v>
      </c>
      <c r="AW195" s="12" t="s">
        <v>33</v>
      </c>
      <c r="AX195" s="12" t="s">
        <v>77</v>
      </c>
      <c r="AY195" s="151" t="s">
        <v>143</v>
      </c>
    </row>
    <row r="196" spans="2:65" s="13" customFormat="1" ht="11.25">
      <c r="B196" s="156"/>
      <c r="D196" s="150" t="s">
        <v>156</v>
      </c>
      <c r="E196" s="157" t="s">
        <v>1</v>
      </c>
      <c r="F196" s="158" t="s">
        <v>1791</v>
      </c>
      <c r="H196" s="159">
        <v>8.9600000000000009</v>
      </c>
      <c r="I196" s="160"/>
      <c r="L196" s="156"/>
      <c r="M196" s="161"/>
      <c r="T196" s="162"/>
      <c r="AT196" s="157" t="s">
        <v>156</v>
      </c>
      <c r="AU196" s="157" t="s">
        <v>87</v>
      </c>
      <c r="AV196" s="13" t="s">
        <v>87</v>
      </c>
      <c r="AW196" s="13" t="s">
        <v>33</v>
      </c>
      <c r="AX196" s="13" t="s">
        <v>77</v>
      </c>
      <c r="AY196" s="157" t="s">
        <v>143</v>
      </c>
    </row>
    <row r="197" spans="2:65" s="13" customFormat="1" ht="11.25">
      <c r="B197" s="156"/>
      <c r="D197" s="150" t="s">
        <v>156</v>
      </c>
      <c r="E197" s="157" t="s">
        <v>1</v>
      </c>
      <c r="F197" s="158" t="s">
        <v>1792</v>
      </c>
      <c r="H197" s="159">
        <v>2.5</v>
      </c>
      <c r="I197" s="160"/>
      <c r="L197" s="156"/>
      <c r="M197" s="161"/>
      <c r="T197" s="162"/>
      <c r="AT197" s="157" t="s">
        <v>156</v>
      </c>
      <c r="AU197" s="157" t="s">
        <v>87</v>
      </c>
      <c r="AV197" s="13" t="s">
        <v>87</v>
      </c>
      <c r="AW197" s="13" t="s">
        <v>33</v>
      </c>
      <c r="AX197" s="13" t="s">
        <v>77</v>
      </c>
      <c r="AY197" s="157" t="s">
        <v>143</v>
      </c>
    </row>
    <row r="198" spans="2:65" s="14" customFormat="1" ht="11.25">
      <c r="B198" s="166"/>
      <c r="D198" s="150" t="s">
        <v>156</v>
      </c>
      <c r="E198" s="167" t="s">
        <v>1</v>
      </c>
      <c r="F198" s="168" t="s">
        <v>293</v>
      </c>
      <c r="H198" s="169">
        <v>13.625</v>
      </c>
      <c r="I198" s="170"/>
      <c r="L198" s="166"/>
      <c r="M198" s="171"/>
      <c r="T198" s="172"/>
      <c r="AT198" s="167" t="s">
        <v>156</v>
      </c>
      <c r="AU198" s="167" t="s">
        <v>87</v>
      </c>
      <c r="AV198" s="14" t="s">
        <v>142</v>
      </c>
      <c r="AW198" s="14" t="s">
        <v>33</v>
      </c>
      <c r="AX198" s="14" t="s">
        <v>85</v>
      </c>
      <c r="AY198" s="167" t="s">
        <v>143</v>
      </c>
    </row>
    <row r="199" spans="2:65" s="1" customFormat="1" ht="33" customHeight="1">
      <c r="B199" s="32"/>
      <c r="C199" s="136" t="s">
        <v>431</v>
      </c>
      <c r="D199" s="136" t="s">
        <v>149</v>
      </c>
      <c r="E199" s="137" t="s">
        <v>1793</v>
      </c>
      <c r="F199" s="138" t="s">
        <v>1794</v>
      </c>
      <c r="G199" s="139" t="s">
        <v>316</v>
      </c>
      <c r="H199" s="140">
        <v>8.6</v>
      </c>
      <c r="I199" s="141"/>
      <c r="J199" s="142">
        <f>ROUND(I199*H199,2)</f>
        <v>0</v>
      </c>
      <c r="K199" s="138" t="s">
        <v>153</v>
      </c>
      <c r="L199" s="32"/>
      <c r="M199" s="143" t="s">
        <v>1</v>
      </c>
      <c r="N199" s="144" t="s">
        <v>42</v>
      </c>
      <c r="P199" s="145">
        <f>O199*H199</f>
        <v>0</v>
      </c>
      <c r="Q199" s="145">
        <v>0</v>
      </c>
      <c r="R199" s="145">
        <f>Q199*H199</f>
        <v>0</v>
      </c>
      <c r="S199" s="145">
        <v>0</v>
      </c>
      <c r="T199" s="146">
        <f>S199*H199</f>
        <v>0</v>
      </c>
      <c r="AR199" s="147" t="s">
        <v>642</v>
      </c>
      <c r="AT199" s="147" t="s">
        <v>149</v>
      </c>
      <c r="AU199" s="147" t="s">
        <v>87</v>
      </c>
      <c r="AY199" s="17" t="s">
        <v>143</v>
      </c>
      <c r="BE199" s="148">
        <f>IF(N199="základní",J199,0)</f>
        <v>0</v>
      </c>
      <c r="BF199" s="148">
        <f>IF(N199="snížená",J199,0)</f>
        <v>0</v>
      </c>
      <c r="BG199" s="148">
        <f>IF(N199="zákl. přenesená",J199,0)</f>
        <v>0</v>
      </c>
      <c r="BH199" s="148">
        <f>IF(N199="sníž. přenesená",J199,0)</f>
        <v>0</v>
      </c>
      <c r="BI199" s="148">
        <f>IF(N199="nulová",J199,0)</f>
        <v>0</v>
      </c>
      <c r="BJ199" s="17" t="s">
        <v>85</v>
      </c>
      <c r="BK199" s="148">
        <f>ROUND(I199*H199,2)</f>
        <v>0</v>
      </c>
      <c r="BL199" s="17" t="s">
        <v>642</v>
      </c>
      <c r="BM199" s="147" t="s">
        <v>1795</v>
      </c>
    </row>
    <row r="200" spans="2:65" s="13" customFormat="1" ht="11.25">
      <c r="B200" s="156"/>
      <c r="D200" s="150" t="s">
        <v>156</v>
      </c>
      <c r="E200" s="157" t="s">
        <v>1</v>
      </c>
      <c r="F200" s="158" t="s">
        <v>1796</v>
      </c>
      <c r="H200" s="159">
        <v>8.6</v>
      </c>
      <c r="I200" s="160"/>
      <c r="L200" s="156"/>
      <c r="M200" s="161"/>
      <c r="T200" s="162"/>
      <c r="AT200" s="157" t="s">
        <v>156</v>
      </c>
      <c r="AU200" s="157" t="s">
        <v>87</v>
      </c>
      <c r="AV200" s="13" t="s">
        <v>87</v>
      </c>
      <c r="AW200" s="13" t="s">
        <v>33</v>
      </c>
      <c r="AX200" s="13" t="s">
        <v>85</v>
      </c>
      <c r="AY200" s="157" t="s">
        <v>143</v>
      </c>
    </row>
    <row r="201" spans="2:65" s="12" customFormat="1" ht="11.25">
      <c r="B201" s="149"/>
      <c r="D201" s="150" t="s">
        <v>156</v>
      </c>
      <c r="E201" s="151" t="s">
        <v>1</v>
      </c>
      <c r="F201" s="152" t="s">
        <v>1797</v>
      </c>
      <c r="H201" s="151" t="s">
        <v>1</v>
      </c>
      <c r="I201" s="153"/>
      <c r="L201" s="149"/>
      <c r="M201" s="154"/>
      <c r="T201" s="155"/>
      <c r="AT201" s="151" t="s">
        <v>156</v>
      </c>
      <c r="AU201" s="151" t="s">
        <v>87</v>
      </c>
      <c r="AV201" s="12" t="s">
        <v>85</v>
      </c>
      <c r="AW201" s="12" t="s">
        <v>33</v>
      </c>
      <c r="AX201" s="12" t="s">
        <v>77</v>
      </c>
      <c r="AY201" s="151" t="s">
        <v>143</v>
      </c>
    </row>
    <row r="202" spans="2:65" s="1" customFormat="1" ht="33" customHeight="1">
      <c r="B202" s="32"/>
      <c r="C202" s="136" t="s">
        <v>444</v>
      </c>
      <c r="D202" s="136" t="s">
        <v>149</v>
      </c>
      <c r="E202" s="137" t="s">
        <v>1798</v>
      </c>
      <c r="F202" s="138" t="s">
        <v>1799</v>
      </c>
      <c r="G202" s="139" t="s">
        <v>316</v>
      </c>
      <c r="H202" s="140">
        <v>77.400000000000006</v>
      </c>
      <c r="I202" s="141"/>
      <c r="J202" s="142">
        <f>ROUND(I202*H202,2)</f>
        <v>0</v>
      </c>
      <c r="K202" s="138" t="s">
        <v>153</v>
      </c>
      <c r="L202" s="32"/>
      <c r="M202" s="143" t="s">
        <v>1</v>
      </c>
      <c r="N202" s="144" t="s">
        <v>42</v>
      </c>
      <c r="P202" s="145">
        <f>O202*H202</f>
        <v>0</v>
      </c>
      <c r="Q202" s="145">
        <v>0</v>
      </c>
      <c r="R202" s="145">
        <f>Q202*H202</f>
        <v>0</v>
      </c>
      <c r="S202" s="145">
        <v>0</v>
      </c>
      <c r="T202" s="146">
        <f>S202*H202</f>
        <v>0</v>
      </c>
      <c r="AR202" s="147" t="s">
        <v>642</v>
      </c>
      <c r="AT202" s="147" t="s">
        <v>149</v>
      </c>
      <c r="AU202" s="147" t="s">
        <v>87</v>
      </c>
      <c r="AY202" s="17" t="s">
        <v>143</v>
      </c>
      <c r="BE202" s="148">
        <f>IF(N202="základní",J202,0)</f>
        <v>0</v>
      </c>
      <c r="BF202" s="148">
        <f>IF(N202="snížená",J202,0)</f>
        <v>0</v>
      </c>
      <c r="BG202" s="148">
        <f>IF(N202="zákl. přenesená",J202,0)</f>
        <v>0</v>
      </c>
      <c r="BH202" s="148">
        <f>IF(N202="sníž. přenesená",J202,0)</f>
        <v>0</v>
      </c>
      <c r="BI202" s="148">
        <f>IF(N202="nulová",J202,0)</f>
        <v>0</v>
      </c>
      <c r="BJ202" s="17" t="s">
        <v>85</v>
      </c>
      <c r="BK202" s="148">
        <f>ROUND(I202*H202,2)</f>
        <v>0</v>
      </c>
      <c r="BL202" s="17" t="s">
        <v>642</v>
      </c>
      <c r="BM202" s="147" t="s">
        <v>656</v>
      </c>
    </row>
    <row r="203" spans="2:65" s="13" customFormat="1" ht="11.25">
      <c r="B203" s="156"/>
      <c r="D203" s="150" t="s">
        <v>156</v>
      </c>
      <c r="E203" s="157" t="s">
        <v>1</v>
      </c>
      <c r="F203" s="158" t="s">
        <v>1800</v>
      </c>
      <c r="H203" s="159">
        <v>77.400000000000006</v>
      </c>
      <c r="I203" s="160"/>
      <c r="L203" s="156"/>
      <c r="M203" s="161"/>
      <c r="T203" s="162"/>
      <c r="AT203" s="157" t="s">
        <v>156</v>
      </c>
      <c r="AU203" s="157" t="s">
        <v>87</v>
      </c>
      <c r="AV203" s="13" t="s">
        <v>87</v>
      </c>
      <c r="AW203" s="13" t="s">
        <v>33</v>
      </c>
      <c r="AX203" s="13" t="s">
        <v>85</v>
      </c>
      <c r="AY203" s="157" t="s">
        <v>143</v>
      </c>
    </row>
    <row r="204" spans="2:65" s="12" customFormat="1" ht="11.25">
      <c r="B204" s="149"/>
      <c r="D204" s="150" t="s">
        <v>156</v>
      </c>
      <c r="E204" s="151" t="s">
        <v>1</v>
      </c>
      <c r="F204" s="152" t="s">
        <v>1797</v>
      </c>
      <c r="H204" s="151" t="s">
        <v>1</v>
      </c>
      <c r="I204" s="153"/>
      <c r="L204" s="149"/>
      <c r="M204" s="154"/>
      <c r="T204" s="155"/>
      <c r="AT204" s="151" t="s">
        <v>156</v>
      </c>
      <c r="AU204" s="151" t="s">
        <v>87</v>
      </c>
      <c r="AV204" s="12" t="s">
        <v>85</v>
      </c>
      <c r="AW204" s="12" t="s">
        <v>33</v>
      </c>
      <c r="AX204" s="12" t="s">
        <v>77</v>
      </c>
      <c r="AY204" s="151" t="s">
        <v>143</v>
      </c>
    </row>
    <row r="205" spans="2:65" s="1" customFormat="1" ht="33" customHeight="1">
      <c r="B205" s="32"/>
      <c r="C205" s="136" t="s">
        <v>454</v>
      </c>
      <c r="D205" s="136" t="s">
        <v>149</v>
      </c>
      <c r="E205" s="137" t="s">
        <v>1801</v>
      </c>
      <c r="F205" s="138" t="s">
        <v>1802</v>
      </c>
      <c r="G205" s="139" t="s">
        <v>316</v>
      </c>
      <c r="H205" s="140">
        <v>17</v>
      </c>
      <c r="I205" s="141"/>
      <c r="J205" s="142">
        <f>ROUND(I205*H205,2)</f>
        <v>0</v>
      </c>
      <c r="K205" s="138" t="s">
        <v>153</v>
      </c>
      <c r="L205" s="32"/>
      <c r="M205" s="143" t="s">
        <v>1</v>
      </c>
      <c r="N205" s="144" t="s">
        <v>42</v>
      </c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AR205" s="147" t="s">
        <v>642</v>
      </c>
      <c r="AT205" s="147" t="s">
        <v>149</v>
      </c>
      <c r="AU205" s="147" t="s">
        <v>87</v>
      </c>
      <c r="AY205" s="17" t="s">
        <v>143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7" t="s">
        <v>85</v>
      </c>
      <c r="BK205" s="148">
        <f>ROUND(I205*H205,2)</f>
        <v>0</v>
      </c>
      <c r="BL205" s="17" t="s">
        <v>642</v>
      </c>
      <c r="BM205" s="147" t="s">
        <v>1803</v>
      </c>
    </row>
    <row r="206" spans="2:65" s="13" customFormat="1" ht="11.25">
      <c r="B206" s="156"/>
      <c r="D206" s="150" t="s">
        <v>156</v>
      </c>
      <c r="E206" s="157" t="s">
        <v>1</v>
      </c>
      <c r="F206" s="158" t="s">
        <v>1804</v>
      </c>
      <c r="H206" s="159">
        <v>17</v>
      </c>
      <c r="I206" s="160"/>
      <c r="L206" s="156"/>
      <c r="M206" s="161"/>
      <c r="T206" s="162"/>
      <c r="AT206" s="157" t="s">
        <v>156</v>
      </c>
      <c r="AU206" s="157" t="s">
        <v>87</v>
      </c>
      <c r="AV206" s="13" t="s">
        <v>87</v>
      </c>
      <c r="AW206" s="13" t="s">
        <v>33</v>
      </c>
      <c r="AX206" s="13" t="s">
        <v>85</v>
      </c>
      <c r="AY206" s="157" t="s">
        <v>143</v>
      </c>
    </row>
    <row r="207" spans="2:65" s="12" customFormat="1" ht="11.25">
      <c r="B207" s="149"/>
      <c r="D207" s="150" t="s">
        <v>156</v>
      </c>
      <c r="E207" s="151" t="s">
        <v>1</v>
      </c>
      <c r="F207" s="152" t="s">
        <v>1797</v>
      </c>
      <c r="H207" s="151" t="s">
        <v>1</v>
      </c>
      <c r="I207" s="153"/>
      <c r="L207" s="149"/>
      <c r="M207" s="154"/>
      <c r="T207" s="155"/>
      <c r="AT207" s="151" t="s">
        <v>156</v>
      </c>
      <c r="AU207" s="151" t="s">
        <v>87</v>
      </c>
      <c r="AV207" s="12" t="s">
        <v>85</v>
      </c>
      <c r="AW207" s="12" t="s">
        <v>33</v>
      </c>
      <c r="AX207" s="12" t="s">
        <v>77</v>
      </c>
      <c r="AY207" s="151" t="s">
        <v>143</v>
      </c>
    </row>
    <row r="208" spans="2:65" s="1" customFormat="1" ht="33" customHeight="1">
      <c r="B208" s="32"/>
      <c r="C208" s="136" t="s">
        <v>459</v>
      </c>
      <c r="D208" s="136" t="s">
        <v>149</v>
      </c>
      <c r="E208" s="137" t="s">
        <v>1805</v>
      </c>
      <c r="F208" s="138" t="s">
        <v>1806</v>
      </c>
      <c r="G208" s="139" t="s">
        <v>316</v>
      </c>
      <c r="H208" s="140">
        <v>153</v>
      </c>
      <c r="I208" s="141"/>
      <c r="J208" s="142">
        <f>ROUND(I208*H208,2)</f>
        <v>0</v>
      </c>
      <c r="K208" s="138" t="s">
        <v>153</v>
      </c>
      <c r="L208" s="32"/>
      <c r="M208" s="143" t="s">
        <v>1</v>
      </c>
      <c r="N208" s="144" t="s">
        <v>42</v>
      </c>
      <c r="P208" s="145">
        <f>O208*H208</f>
        <v>0</v>
      </c>
      <c r="Q208" s="145">
        <v>0</v>
      </c>
      <c r="R208" s="145">
        <f>Q208*H208</f>
        <v>0</v>
      </c>
      <c r="S208" s="145">
        <v>0</v>
      </c>
      <c r="T208" s="146">
        <f>S208*H208</f>
        <v>0</v>
      </c>
      <c r="AR208" s="147" t="s">
        <v>642</v>
      </c>
      <c r="AT208" s="147" t="s">
        <v>149</v>
      </c>
      <c r="AU208" s="147" t="s">
        <v>87</v>
      </c>
      <c r="AY208" s="17" t="s">
        <v>143</v>
      </c>
      <c r="BE208" s="148">
        <f>IF(N208="základní",J208,0)</f>
        <v>0</v>
      </c>
      <c r="BF208" s="148">
        <f>IF(N208="snížená",J208,0)</f>
        <v>0</v>
      </c>
      <c r="BG208" s="148">
        <f>IF(N208="zákl. přenesená",J208,0)</f>
        <v>0</v>
      </c>
      <c r="BH208" s="148">
        <f>IF(N208="sníž. přenesená",J208,0)</f>
        <v>0</v>
      </c>
      <c r="BI208" s="148">
        <f>IF(N208="nulová",J208,0)</f>
        <v>0</v>
      </c>
      <c r="BJ208" s="17" t="s">
        <v>85</v>
      </c>
      <c r="BK208" s="148">
        <f>ROUND(I208*H208,2)</f>
        <v>0</v>
      </c>
      <c r="BL208" s="17" t="s">
        <v>642</v>
      </c>
      <c r="BM208" s="147" t="s">
        <v>1807</v>
      </c>
    </row>
    <row r="209" spans="2:65" s="13" customFormat="1" ht="11.25">
      <c r="B209" s="156"/>
      <c r="D209" s="150" t="s">
        <v>156</v>
      </c>
      <c r="E209" s="157" t="s">
        <v>1</v>
      </c>
      <c r="F209" s="158" t="s">
        <v>1808</v>
      </c>
      <c r="H209" s="159">
        <v>153</v>
      </c>
      <c r="I209" s="160"/>
      <c r="L209" s="156"/>
      <c r="M209" s="161"/>
      <c r="T209" s="162"/>
      <c r="AT209" s="157" t="s">
        <v>156</v>
      </c>
      <c r="AU209" s="157" t="s">
        <v>87</v>
      </c>
      <c r="AV209" s="13" t="s">
        <v>87</v>
      </c>
      <c r="AW209" s="13" t="s">
        <v>33</v>
      </c>
      <c r="AX209" s="13" t="s">
        <v>85</v>
      </c>
      <c r="AY209" s="157" t="s">
        <v>143</v>
      </c>
    </row>
    <row r="210" spans="2:65" s="12" customFormat="1" ht="11.25">
      <c r="B210" s="149"/>
      <c r="D210" s="150" t="s">
        <v>156</v>
      </c>
      <c r="E210" s="151" t="s">
        <v>1</v>
      </c>
      <c r="F210" s="152" t="s">
        <v>1797</v>
      </c>
      <c r="H210" s="151" t="s">
        <v>1</v>
      </c>
      <c r="I210" s="153"/>
      <c r="L210" s="149"/>
      <c r="M210" s="154"/>
      <c r="T210" s="155"/>
      <c r="AT210" s="151" t="s">
        <v>156</v>
      </c>
      <c r="AU210" s="151" t="s">
        <v>87</v>
      </c>
      <c r="AV210" s="12" t="s">
        <v>85</v>
      </c>
      <c r="AW210" s="12" t="s">
        <v>33</v>
      </c>
      <c r="AX210" s="12" t="s">
        <v>77</v>
      </c>
      <c r="AY210" s="151" t="s">
        <v>143</v>
      </c>
    </row>
    <row r="211" spans="2:65" s="1" customFormat="1" ht="33" customHeight="1">
      <c r="B211" s="32"/>
      <c r="C211" s="136" t="s">
        <v>465</v>
      </c>
      <c r="D211" s="136" t="s">
        <v>149</v>
      </c>
      <c r="E211" s="137" t="s">
        <v>1809</v>
      </c>
      <c r="F211" s="138" t="s">
        <v>1810</v>
      </c>
      <c r="G211" s="139" t="s">
        <v>316</v>
      </c>
      <c r="H211" s="140">
        <v>5</v>
      </c>
      <c r="I211" s="141"/>
      <c r="J211" s="142">
        <f>ROUND(I211*H211,2)</f>
        <v>0</v>
      </c>
      <c r="K211" s="138" t="s">
        <v>153</v>
      </c>
      <c r="L211" s="32"/>
      <c r="M211" s="143" t="s">
        <v>1</v>
      </c>
      <c r="N211" s="144" t="s">
        <v>42</v>
      </c>
      <c r="P211" s="145">
        <f>O211*H211</f>
        <v>0</v>
      </c>
      <c r="Q211" s="145">
        <v>0</v>
      </c>
      <c r="R211" s="145">
        <f>Q211*H211</f>
        <v>0</v>
      </c>
      <c r="S211" s="145">
        <v>0</v>
      </c>
      <c r="T211" s="146">
        <f>S211*H211</f>
        <v>0</v>
      </c>
      <c r="AR211" s="147" t="s">
        <v>642</v>
      </c>
      <c r="AT211" s="147" t="s">
        <v>149</v>
      </c>
      <c r="AU211" s="147" t="s">
        <v>87</v>
      </c>
      <c r="AY211" s="17" t="s">
        <v>143</v>
      </c>
      <c r="BE211" s="148">
        <f>IF(N211="základní",J211,0)</f>
        <v>0</v>
      </c>
      <c r="BF211" s="148">
        <f>IF(N211="snížená",J211,0)</f>
        <v>0</v>
      </c>
      <c r="BG211" s="148">
        <f>IF(N211="zákl. přenesená",J211,0)</f>
        <v>0</v>
      </c>
      <c r="BH211" s="148">
        <f>IF(N211="sníž. přenesená",J211,0)</f>
        <v>0</v>
      </c>
      <c r="BI211" s="148">
        <f>IF(N211="nulová",J211,0)</f>
        <v>0</v>
      </c>
      <c r="BJ211" s="17" t="s">
        <v>85</v>
      </c>
      <c r="BK211" s="148">
        <f>ROUND(I211*H211,2)</f>
        <v>0</v>
      </c>
      <c r="BL211" s="17" t="s">
        <v>642</v>
      </c>
      <c r="BM211" s="147" t="s">
        <v>1811</v>
      </c>
    </row>
    <row r="212" spans="2:65" s="13" customFormat="1" ht="11.25">
      <c r="B212" s="156"/>
      <c r="D212" s="150" t="s">
        <v>156</v>
      </c>
      <c r="E212" s="157" t="s">
        <v>1</v>
      </c>
      <c r="F212" s="158" t="s">
        <v>1812</v>
      </c>
      <c r="H212" s="159">
        <v>5</v>
      </c>
      <c r="I212" s="160"/>
      <c r="L212" s="156"/>
      <c r="M212" s="161"/>
      <c r="T212" s="162"/>
      <c r="AT212" s="157" t="s">
        <v>156</v>
      </c>
      <c r="AU212" s="157" t="s">
        <v>87</v>
      </c>
      <c r="AV212" s="13" t="s">
        <v>87</v>
      </c>
      <c r="AW212" s="13" t="s">
        <v>33</v>
      </c>
      <c r="AX212" s="13" t="s">
        <v>85</v>
      </c>
      <c r="AY212" s="157" t="s">
        <v>143</v>
      </c>
    </row>
    <row r="213" spans="2:65" s="12" customFormat="1" ht="11.25">
      <c r="B213" s="149"/>
      <c r="D213" s="150" t="s">
        <v>156</v>
      </c>
      <c r="E213" s="151" t="s">
        <v>1</v>
      </c>
      <c r="F213" s="152" t="s">
        <v>1797</v>
      </c>
      <c r="H213" s="151" t="s">
        <v>1</v>
      </c>
      <c r="I213" s="153"/>
      <c r="L213" s="149"/>
      <c r="M213" s="154"/>
      <c r="T213" s="155"/>
      <c r="AT213" s="151" t="s">
        <v>156</v>
      </c>
      <c r="AU213" s="151" t="s">
        <v>87</v>
      </c>
      <c r="AV213" s="12" t="s">
        <v>85</v>
      </c>
      <c r="AW213" s="12" t="s">
        <v>33</v>
      </c>
      <c r="AX213" s="12" t="s">
        <v>77</v>
      </c>
      <c r="AY213" s="151" t="s">
        <v>143</v>
      </c>
    </row>
    <row r="214" spans="2:65" s="1" customFormat="1" ht="33" customHeight="1">
      <c r="B214" s="32"/>
      <c r="C214" s="136" t="s">
        <v>470</v>
      </c>
      <c r="D214" s="136" t="s">
        <v>149</v>
      </c>
      <c r="E214" s="137" t="s">
        <v>1813</v>
      </c>
      <c r="F214" s="138" t="s">
        <v>1814</v>
      </c>
      <c r="G214" s="139" t="s">
        <v>316</v>
      </c>
      <c r="H214" s="140">
        <v>45</v>
      </c>
      <c r="I214" s="141"/>
      <c r="J214" s="142">
        <f>ROUND(I214*H214,2)</f>
        <v>0</v>
      </c>
      <c r="K214" s="138" t="s">
        <v>153</v>
      </c>
      <c r="L214" s="32"/>
      <c r="M214" s="143" t="s">
        <v>1</v>
      </c>
      <c r="N214" s="144" t="s">
        <v>42</v>
      </c>
      <c r="P214" s="145">
        <f>O214*H214</f>
        <v>0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642</v>
      </c>
      <c r="AT214" s="147" t="s">
        <v>149</v>
      </c>
      <c r="AU214" s="147" t="s">
        <v>87</v>
      </c>
      <c r="AY214" s="17" t="s">
        <v>143</v>
      </c>
      <c r="BE214" s="148">
        <f>IF(N214="základní",J214,0)</f>
        <v>0</v>
      </c>
      <c r="BF214" s="148">
        <f>IF(N214="snížená",J214,0)</f>
        <v>0</v>
      </c>
      <c r="BG214" s="148">
        <f>IF(N214="zákl. přenesená",J214,0)</f>
        <v>0</v>
      </c>
      <c r="BH214" s="148">
        <f>IF(N214="sníž. přenesená",J214,0)</f>
        <v>0</v>
      </c>
      <c r="BI214" s="148">
        <f>IF(N214="nulová",J214,0)</f>
        <v>0</v>
      </c>
      <c r="BJ214" s="17" t="s">
        <v>85</v>
      </c>
      <c r="BK214" s="148">
        <f>ROUND(I214*H214,2)</f>
        <v>0</v>
      </c>
      <c r="BL214" s="17" t="s">
        <v>642</v>
      </c>
      <c r="BM214" s="147" t="s">
        <v>666</v>
      </c>
    </row>
    <row r="215" spans="2:65" s="13" customFormat="1" ht="11.25">
      <c r="B215" s="156"/>
      <c r="D215" s="150" t="s">
        <v>156</v>
      </c>
      <c r="E215" s="157" t="s">
        <v>1</v>
      </c>
      <c r="F215" s="158" t="s">
        <v>1815</v>
      </c>
      <c r="H215" s="159">
        <v>45</v>
      </c>
      <c r="I215" s="160"/>
      <c r="L215" s="156"/>
      <c r="M215" s="161"/>
      <c r="T215" s="162"/>
      <c r="AT215" s="157" t="s">
        <v>156</v>
      </c>
      <c r="AU215" s="157" t="s">
        <v>87</v>
      </c>
      <c r="AV215" s="13" t="s">
        <v>87</v>
      </c>
      <c r="AW215" s="13" t="s">
        <v>33</v>
      </c>
      <c r="AX215" s="13" t="s">
        <v>85</v>
      </c>
      <c r="AY215" s="157" t="s">
        <v>143</v>
      </c>
    </row>
    <row r="216" spans="2:65" s="12" customFormat="1" ht="11.25">
      <c r="B216" s="149"/>
      <c r="D216" s="150" t="s">
        <v>156</v>
      </c>
      <c r="E216" s="151" t="s">
        <v>1</v>
      </c>
      <c r="F216" s="152" t="s">
        <v>1797</v>
      </c>
      <c r="H216" s="151" t="s">
        <v>1</v>
      </c>
      <c r="I216" s="153"/>
      <c r="L216" s="149"/>
      <c r="M216" s="154"/>
      <c r="T216" s="155"/>
      <c r="AT216" s="151" t="s">
        <v>156</v>
      </c>
      <c r="AU216" s="151" t="s">
        <v>87</v>
      </c>
      <c r="AV216" s="12" t="s">
        <v>85</v>
      </c>
      <c r="AW216" s="12" t="s">
        <v>33</v>
      </c>
      <c r="AX216" s="12" t="s">
        <v>77</v>
      </c>
      <c r="AY216" s="151" t="s">
        <v>143</v>
      </c>
    </row>
    <row r="217" spans="2:65" s="1" customFormat="1" ht="24.2" customHeight="1">
      <c r="B217" s="32"/>
      <c r="C217" s="136" t="s">
        <v>475</v>
      </c>
      <c r="D217" s="136" t="s">
        <v>149</v>
      </c>
      <c r="E217" s="137" t="s">
        <v>1816</v>
      </c>
      <c r="F217" s="138" t="s">
        <v>1817</v>
      </c>
      <c r="G217" s="139" t="s">
        <v>331</v>
      </c>
      <c r="H217" s="140">
        <v>4</v>
      </c>
      <c r="I217" s="141"/>
      <c r="J217" s="142">
        <f>ROUND(I217*H217,2)</f>
        <v>0</v>
      </c>
      <c r="K217" s="138" t="s">
        <v>153</v>
      </c>
      <c r="L217" s="32"/>
      <c r="M217" s="143" t="s">
        <v>1</v>
      </c>
      <c r="N217" s="144" t="s">
        <v>42</v>
      </c>
      <c r="P217" s="145">
        <f>O217*H217</f>
        <v>0</v>
      </c>
      <c r="Q217" s="145">
        <v>0</v>
      </c>
      <c r="R217" s="145">
        <f>Q217*H217</f>
        <v>0</v>
      </c>
      <c r="S217" s="145">
        <v>0</v>
      </c>
      <c r="T217" s="146">
        <f>S217*H217</f>
        <v>0</v>
      </c>
      <c r="AR217" s="147" t="s">
        <v>642</v>
      </c>
      <c r="AT217" s="147" t="s">
        <v>149</v>
      </c>
      <c r="AU217" s="147" t="s">
        <v>87</v>
      </c>
      <c r="AY217" s="17" t="s">
        <v>143</v>
      </c>
      <c r="BE217" s="148">
        <f>IF(N217="základní",J217,0)</f>
        <v>0</v>
      </c>
      <c r="BF217" s="148">
        <f>IF(N217="snížená",J217,0)</f>
        <v>0</v>
      </c>
      <c r="BG217" s="148">
        <f>IF(N217="zákl. přenesená",J217,0)</f>
        <v>0</v>
      </c>
      <c r="BH217" s="148">
        <f>IF(N217="sníž. přenesená",J217,0)</f>
        <v>0</v>
      </c>
      <c r="BI217" s="148">
        <f>IF(N217="nulová",J217,0)</f>
        <v>0</v>
      </c>
      <c r="BJ217" s="17" t="s">
        <v>85</v>
      </c>
      <c r="BK217" s="148">
        <f>ROUND(I217*H217,2)</f>
        <v>0</v>
      </c>
      <c r="BL217" s="17" t="s">
        <v>642</v>
      </c>
      <c r="BM217" s="147" t="s">
        <v>1818</v>
      </c>
    </row>
    <row r="218" spans="2:65" s="13" customFormat="1" ht="11.25">
      <c r="B218" s="156"/>
      <c r="D218" s="150" t="s">
        <v>156</v>
      </c>
      <c r="E218" s="157" t="s">
        <v>1</v>
      </c>
      <c r="F218" s="158" t="s">
        <v>1819</v>
      </c>
      <c r="H218" s="159">
        <v>4</v>
      </c>
      <c r="I218" s="160"/>
      <c r="L218" s="156"/>
      <c r="M218" s="161"/>
      <c r="T218" s="162"/>
      <c r="AT218" s="157" t="s">
        <v>156</v>
      </c>
      <c r="AU218" s="157" t="s">
        <v>87</v>
      </c>
      <c r="AV218" s="13" t="s">
        <v>87</v>
      </c>
      <c r="AW218" s="13" t="s">
        <v>33</v>
      </c>
      <c r="AX218" s="13" t="s">
        <v>85</v>
      </c>
      <c r="AY218" s="157" t="s">
        <v>143</v>
      </c>
    </row>
    <row r="219" spans="2:65" s="1" customFormat="1" ht="24.2" customHeight="1">
      <c r="B219" s="32"/>
      <c r="C219" s="136" t="s">
        <v>480</v>
      </c>
      <c r="D219" s="136" t="s">
        <v>149</v>
      </c>
      <c r="E219" s="137" t="s">
        <v>1820</v>
      </c>
      <c r="F219" s="138" t="s">
        <v>1821</v>
      </c>
      <c r="G219" s="139" t="s">
        <v>316</v>
      </c>
      <c r="H219" s="140">
        <v>306</v>
      </c>
      <c r="I219" s="141"/>
      <c r="J219" s="142">
        <f>ROUND(I219*H219,2)</f>
        <v>0</v>
      </c>
      <c r="K219" s="138" t="s">
        <v>153</v>
      </c>
      <c r="L219" s="32"/>
      <c r="M219" s="143" t="s">
        <v>1</v>
      </c>
      <c r="N219" s="144" t="s">
        <v>42</v>
      </c>
      <c r="P219" s="145">
        <f>O219*H219</f>
        <v>0</v>
      </c>
      <c r="Q219" s="145">
        <v>0</v>
      </c>
      <c r="R219" s="145">
        <f>Q219*H219</f>
        <v>0</v>
      </c>
      <c r="S219" s="145">
        <v>0</v>
      </c>
      <c r="T219" s="146">
        <f>S219*H219</f>
        <v>0</v>
      </c>
      <c r="AR219" s="147" t="s">
        <v>642</v>
      </c>
      <c r="AT219" s="147" t="s">
        <v>149</v>
      </c>
      <c r="AU219" s="147" t="s">
        <v>87</v>
      </c>
      <c r="AY219" s="17" t="s">
        <v>143</v>
      </c>
      <c r="BE219" s="148">
        <f>IF(N219="základní",J219,0)</f>
        <v>0</v>
      </c>
      <c r="BF219" s="148">
        <f>IF(N219="snížená",J219,0)</f>
        <v>0</v>
      </c>
      <c r="BG219" s="148">
        <f>IF(N219="zákl. přenesená",J219,0)</f>
        <v>0</v>
      </c>
      <c r="BH219" s="148">
        <f>IF(N219="sníž. přenesená",J219,0)</f>
        <v>0</v>
      </c>
      <c r="BI219" s="148">
        <f>IF(N219="nulová",J219,0)</f>
        <v>0</v>
      </c>
      <c r="BJ219" s="17" t="s">
        <v>85</v>
      </c>
      <c r="BK219" s="148">
        <f>ROUND(I219*H219,2)</f>
        <v>0</v>
      </c>
      <c r="BL219" s="17" t="s">
        <v>642</v>
      </c>
      <c r="BM219" s="147" t="s">
        <v>1822</v>
      </c>
    </row>
    <row r="220" spans="2:65" s="12" customFormat="1" ht="11.25">
      <c r="B220" s="149"/>
      <c r="D220" s="150" t="s">
        <v>156</v>
      </c>
      <c r="E220" s="151" t="s">
        <v>1</v>
      </c>
      <c r="F220" s="152" t="s">
        <v>1823</v>
      </c>
      <c r="H220" s="151" t="s">
        <v>1</v>
      </c>
      <c r="I220" s="153"/>
      <c r="L220" s="149"/>
      <c r="M220" s="154"/>
      <c r="T220" s="155"/>
      <c r="AT220" s="151" t="s">
        <v>156</v>
      </c>
      <c r="AU220" s="151" t="s">
        <v>87</v>
      </c>
      <c r="AV220" s="12" t="s">
        <v>85</v>
      </c>
      <c r="AW220" s="12" t="s">
        <v>33</v>
      </c>
      <c r="AX220" s="12" t="s">
        <v>77</v>
      </c>
      <c r="AY220" s="151" t="s">
        <v>143</v>
      </c>
    </row>
    <row r="221" spans="2:65" s="13" customFormat="1" ht="11.25">
      <c r="B221" s="156"/>
      <c r="D221" s="150" t="s">
        <v>156</v>
      </c>
      <c r="E221" s="157" t="s">
        <v>1</v>
      </c>
      <c r="F221" s="158" t="s">
        <v>1824</v>
      </c>
      <c r="H221" s="159">
        <v>50</v>
      </c>
      <c r="I221" s="160"/>
      <c r="L221" s="156"/>
      <c r="M221" s="161"/>
      <c r="T221" s="162"/>
      <c r="AT221" s="157" t="s">
        <v>156</v>
      </c>
      <c r="AU221" s="157" t="s">
        <v>87</v>
      </c>
      <c r="AV221" s="13" t="s">
        <v>87</v>
      </c>
      <c r="AW221" s="13" t="s">
        <v>33</v>
      </c>
      <c r="AX221" s="13" t="s">
        <v>77</v>
      </c>
      <c r="AY221" s="157" t="s">
        <v>143</v>
      </c>
    </row>
    <row r="222" spans="2:65" s="13" customFormat="1" ht="11.25">
      <c r="B222" s="156"/>
      <c r="D222" s="150" t="s">
        <v>156</v>
      </c>
      <c r="E222" s="157" t="s">
        <v>1</v>
      </c>
      <c r="F222" s="158" t="s">
        <v>1825</v>
      </c>
      <c r="H222" s="159">
        <v>256</v>
      </c>
      <c r="I222" s="160"/>
      <c r="L222" s="156"/>
      <c r="M222" s="161"/>
      <c r="T222" s="162"/>
      <c r="AT222" s="157" t="s">
        <v>156</v>
      </c>
      <c r="AU222" s="157" t="s">
        <v>87</v>
      </c>
      <c r="AV222" s="13" t="s">
        <v>87</v>
      </c>
      <c r="AW222" s="13" t="s">
        <v>33</v>
      </c>
      <c r="AX222" s="13" t="s">
        <v>77</v>
      </c>
      <c r="AY222" s="157" t="s">
        <v>143</v>
      </c>
    </row>
    <row r="223" spans="2:65" s="14" customFormat="1" ht="11.25">
      <c r="B223" s="166"/>
      <c r="D223" s="150" t="s">
        <v>156</v>
      </c>
      <c r="E223" s="167" t="s">
        <v>1</v>
      </c>
      <c r="F223" s="168" t="s">
        <v>293</v>
      </c>
      <c r="H223" s="169">
        <v>306</v>
      </c>
      <c r="I223" s="170"/>
      <c r="L223" s="166"/>
      <c r="M223" s="171"/>
      <c r="T223" s="172"/>
      <c r="AT223" s="167" t="s">
        <v>156</v>
      </c>
      <c r="AU223" s="167" t="s">
        <v>87</v>
      </c>
      <c r="AV223" s="14" t="s">
        <v>142</v>
      </c>
      <c r="AW223" s="14" t="s">
        <v>33</v>
      </c>
      <c r="AX223" s="14" t="s">
        <v>85</v>
      </c>
      <c r="AY223" s="167" t="s">
        <v>143</v>
      </c>
    </row>
    <row r="224" spans="2:65" s="1" customFormat="1" ht="33" customHeight="1">
      <c r="B224" s="32"/>
      <c r="C224" s="136" t="s">
        <v>485</v>
      </c>
      <c r="D224" s="136" t="s">
        <v>149</v>
      </c>
      <c r="E224" s="137" t="s">
        <v>1826</v>
      </c>
      <c r="F224" s="138" t="s">
        <v>1827</v>
      </c>
      <c r="G224" s="139" t="s">
        <v>316</v>
      </c>
      <c r="H224" s="140">
        <v>86</v>
      </c>
      <c r="I224" s="141"/>
      <c r="J224" s="142">
        <f>ROUND(I224*H224,2)</f>
        <v>0</v>
      </c>
      <c r="K224" s="138" t="s">
        <v>153</v>
      </c>
      <c r="L224" s="32"/>
      <c r="M224" s="143" t="s">
        <v>1</v>
      </c>
      <c r="N224" s="144" t="s">
        <v>42</v>
      </c>
      <c r="P224" s="145">
        <f>O224*H224</f>
        <v>0</v>
      </c>
      <c r="Q224" s="145">
        <v>0</v>
      </c>
      <c r="R224" s="145">
        <f>Q224*H224</f>
        <v>0</v>
      </c>
      <c r="S224" s="145">
        <v>0</v>
      </c>
      <c r="T224" s="146">
        <f>S224*H224</f>
        <v>0</v>
      </c>
      <c r="AR224" s="147" t="s">
        <v>642</v>
      </c>
      <c r="AT224" s="147" t="s">
        <v>149</v>
      </c>
      <c r="AU224" s="147" t="s">
        <v>87</v>
      </c>
      <c r="AY224" s="17" t="s">
        <v>143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17" t="s">
        <v>85</v>
      </c>
      <c r="BK224" s="148">
        <f>ROUND(I224*H224,2)</f>
        <v>0</v>
      </c>
      <c r="BL224" s="17" t="s">
        <v>642</v>
      </c>
      <c r="BM224" s="147" t="s">
        <v>702</v>
      </c>
    </row>
    <row r="225" spans="2:65" s="13" customFormat="1" ht="11.25">
      <c r="B225" s="156"/>
      <c r="D225" s="150" t="s">
        <v>156</v>
      </c>
      <c r="E225" s="157" t="s">
        <v>1</v>
      </c>
      <c r="F225" s="158" t="s">
        <v>1828</v>
      </c>
      <c r="H225" s="159">
        <v>86</v>
      </c>
      <c r="I225" s="160"/>
      <c r="L225" s="156"/>
      <c r="M225" s="161"/>
      <c r="T225" s="162"/>
      <c r="AT225" s="157" t="s">
        <v>156</v>
      </c>
      <c r="AU225" s="157" t="s">
        <v>87</v>
      </c>
      <c r="AV225" s="13" t="s">
        <v>87</v>
      </c>
      <c r="AW225" s="13" t="s">
        <v>33</v>
      </c>
      <c r="AX225" s="13" t="s">
        <v>85</v>
      </c>
      <c r="AY225" s="157" t="s">
        <v>143</v>
      </c>
    </row>
    <row r="226" spans="2:65" s="1" customFormat="1" ht="33" customHeight="1">
      <c r="B226" s="32"/>
      <c r="C226" s="136" t="s">
        <v>492</v>
      </c>
      <c r="D226" s="136" t="s">
        <v>149</v>
      </c>
      <c r="E226" s="137" t="s">
        <v>1829</v>
      </c>
      <c r="F226" s="138" t="s">
        <v>1830</v>
      </c>
      <c r="G226" s="139" t="s">
        <v>316</v>
      </c>
      <c r="H226" s="140">
        <v>170</v>
      </c>
      <c r="I226" s="141"/>
      <c r="J226" s="142">
        <f>ROUND(I226*H226,2)</f>
        <v>0</v>
      </c>
      <c r="K226" s="138" t="s">
        <v>153</v>
      </c>
      <c r="L226" s="32"/>
      <c r="M226" s="143" t="s">
        <v>1</v>
      </c>
      <c r="N226" s="144" t="s">
        <v>42</v>
      </c>
      <c r="P226" s="145">
        <f>O226*H226</f>
        <v>0</v>
      </c>
      <c r="Q226" s="145">
        <v>0</v>
      </c>
      <c r="R226" s="145">
        <f>Q226*H226</f>
        <v>0</v>
      </c>
      <c r="S226" s="145">
        <v>0</v>
      </c>
      <c r="T226" s="146">
        <f>S226*H226</f>
        <v>0</v>
      </c>
      <c r="AR226" s="147" t="s">
        <v>642</v>
      </c>
      <c r="AT226" s="147" t="s">
        <v>149</v>
      </c>
      <c r="AU226" s="147" t="s">
        <v>87</v>
      </c>
      <c r="AY226" s="17" t="s">
        <v>143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17" t="s">
        <v>85</v>
      </c>
      <c r="BK226" s="148">
        <f>ROUND(I226*H226,2)</f>
        <v>0</v>
      </c>
      <c r="BL226" s="17" t="s">
        <v>642</v>
      </c>
      <c r="BM226" s="147" t="s">
        <v>1831</v>
      </c>
    </row>
    <row r="227" spans="2:65" s="13" customFormat="1" ht="11.25">
      <c r="B227" s="156"/>
      <c r="D227" s="150" t="s">
        <v>156</v>
      </c>
      <c r="E227" s="157" t="s">
        <v>1</v>
      </c>
      <c r="F227" s="158" t="s">
        <v>1832</v>
      </c>
      <c r="H227" s="159">
        <v>170</v>
      </c>
      <c r="I227" s="160"/>
      <c r="L227" s="156"/>
      <c r="M227" s="161"/>
      <c r="T227" s="162"/>
      <c r="AT227" s="157" t="s">
        <v>156</v>
      </c>
      <c r="AU227" s="157" t="s">
        <v>87</v>
      </c>
      <c r="AV227" s="13" t="s">
        <v>87</v>
      </c>
      <c r="AW227" s="13" t="s">
        <v>33</v>
      </c>
      <c r="AX227" s="13" t="s">
        <v>85</v>
      </c>
      <c r="AY227" s="157" t="s">
        <v>143</v>
      </c>
    </row>
    <row r="228" spans="2:65" s="1" customFormat="1" ht="33" customHeight="1">
      <c r="B228" s="32"/>
      <c r="C228" s="136" t="s">
        <v>497</v>
      </c>
      <c r="D228" s="136" t="s">
        <v>149</v>
      </c>
      <c r="E228" s="137" t="s">
        <v>1833</v>
      </c>
      <c r="F228" s="138" t="s">
        <v>1834</v>
      </c>
      <c r="G228" s="139" t="s">
        <v>316</v>
      </c>
      <c r="H228" s="140">
        <v>50</v>
      </c>
      <c r="I228" s="141"/>
      <c r="J228" s="142">
        <f>ROUND(I228*H228,2)</f>
        <v>0</v>
      </c>
      <c r="K228" s="138" t="s">
        <v>153</v>
      </c>
      <c r="L228" s="32"/>
      <c r="M228" s="143" t="s">
        <v>1</v>
      </c>
      <c r="N228" s="144" t="s">
        <v>42</v>
      </c>
      <c r="P228" s="145">
        <f>O228*H228</f>
        <v>0</v>
      </c>
      <c r="Q228" s="145">
        <v>0</v>
      </c>
      <c r="R228" s="145">
        <f>Q228*H228</f>
        <v>0</v>
      </c>
      <c r="S228" s="145">
        <v>0</v>
      </c>
      <c r="T228" s="146">
        <f>S228*H228</f>
        <v>0</v>
      </c>
      <c r="AR228" s="147" t="s">
        <v>642</v>
      </c>
      <c r="AT228" s="147" t="s">
        <v>149</v>
      </c>
      <c r="AU228" s="147" t="s">
        <v>87</v>
      </c>
      <c r="AY228" s="17" t="s">
        <v>143</v>
      </c>
      <c r="BE228" s="148">
        <f>IF(N228="základní",J228,0)</f>
        <v>0</v>
      </c>
      <c r="BF228" s="148">
        <f>IF(N228="snížená",J228,0)</f>
        <v>0</v>
      </c>
      <c r="BG228" s="148">
        <f>IF(N228="zákl. přenesená",J228,0)</f>
        <v>0</v>
      </c>
      <c r="BH228" s="148">
        <f>IF(N228="sníž. přenesená",J228,0)</f>
        <v>0</v>
      </c>
      <c r="BI228" s="148">
        <f>IF(N228="nulová",J228,0)</f>
        <v>0</v>
      </c>
      <c r="BJ228" s="17" t="s">
        <v>85</v>
      </c>
      <c r="BK228" s="148">
        <f>ROUND(I228*H228,2)</f>
        <v>0</v>
      </c>
      <c r="BL228" s="17" t="s">
        <v>642</v>
      </c>
      <c r="BM228" s="147" t="s">
        <v>1835</v>
      </c>
    </row>
    <row r="229" spans="2:65" s="13" customFormat="1" ht="11.25">
      <c r="B229" s="156"/>
      <c r="D229" s="150" t="s">
        <v>156</v>
      </c>
      <c r="E229" s="157" t="s">
        <v>1</v>
      </c>
      <c r="F229" s="158" t="s">
        <v>1836</v>
      </c>
      <c r="H229" s="159">
        <v>50</v>
      </c>
      <c r="I229" s="160"/>
      <c r="L229" s="156"/>
      <c r="M229" s="161"/>
      <c r="T229" s="162"/>
      <c r="AT229" s="157" t="s">
        <v>156</v>
      </c>
      <c r="AU229" s="157" t="s">
        <v>87</v>
      </c>
      <c r="AV229" s="13" t="s">
        <v>87</v>
      </c>
      <c r="AW229" s="13" t="s">
        <v>33</v>
      </c>
      <c r="AX229" s="13" t="s">
        <v>85</v>
      </c>
      <c r="AY229" s="157" t="s">
        <v>143</v>
      </c>
    </row>
    <row r="230" spans="2:65" s="1" customFormat="1" ht="21.75" customHeight="1">
      <c r="B230" s="32"/>
      <c r="C230" s="136" t="s">
        <v>504</v>
      </c>
      <c r="D230" s="136" t="s">
        <v>149</v>
      </c>
      <c r="E230" s="137" t="s">
        <v>1837</v>
      </c>
      <c r="F230" s="138" t="s">
        <v>1838</v>
      </c>
      <c r="G230" s="139" t="s">
        <v>316</v>
      </c>
      <c r="H230" s="140">
        <v>306</v>
      </c>
      <c r="I230" s="141"/>
      <c r="J230" s="142">
        <f>ROUND(I230*H230,2)</f>
        <v>0</v>
      </c>
      <c r="K230" s="138" t="s">
        <v>153</v>
      </c>
      <c r="L230" s="32"/>
      <c r="M230" s="143" t="s">
        <v>1</v>
      </c>
      <c r="N230" s="144" t="s">
        <v>42</v>
      </c>
      <c r="P230" s="145">
        <f>O230*H230</f>
        <v>0</v>
      </c>
      <c r="Q230" s="145">
        <v>9.0000000000000006E-5</v>
      </c>
      <c r="R230" s="145">
        <f>Q230*H230</f>
        <v>2.7540000000000002E-2</v>
      </c>
      <c r="S230" s="145">
        <v>0</v>
      </c>
      <c r="T230" s="146">
        <f>S230*H230</f>
        <v>0</v>
      </c>
      <c r="AR230" s="147" t="s">
        <v>642</v>
      </c>
      <c r="AT230" s="147" t="s">
        <v>149</v>
      </c>
      <c r="AU230" s="147" t="s">
        <v>87</v>
      </c>
      <c r="AY230" s="17" t="s">
        <v>143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17" t="s">
        <v>85</v>
      </c>
      <c r="BK230" s="148">
        <f>ROUND(I230*H230,2)</f>
        <v>0</v>
      </c>
      <c r="BL230" s="17" t="s">
        <v>642</v>
      </c>
      <c r="BM230" s="147" t="s">
        <v>688</v>
      </c>
    </row>
    <row r="231" spans="2:65" s="13" customFormat="1" ht="11.25">
      <c r="B231" s="156"/>
      <c r="D231" s="150" t="s">
        <v>156</v>
      </c>
      <c r="E231" s="157" t="s">
        <v>1</v>
      </c>
      <c r="F231" s="158" t="s">
        <v>1839</v>
      </c>
      <c r="H231" s="159">
        <v>306</v>
      </c>
      <c r="I231" s="160"/>
      <c r="L231" s="156"/>
      <c r="M231" s="161"/>
      <c r="T231" s="162"/>
      <c r="AT231" s="157" t="s">
        <v>156</v>
      </c>
      <c r="AU231" s="157" t="s">
        <v>87</v>
      </c>
      <c r="AV231" s="13" t="s">
        <v>87</v>
      </c>
      <c r="AW231" s="13" t="s">
        <v>33</v>
      </c>
      <c r="AX231" s="13" t="s">
        <v>85</v>
      </c>
      <c r="AY231" s="157" t="s">
        <v>143</v>
      </c>
    </row>
    <row r="232" spans="2:65" s="1" customFormat="1" ht="24.2" customHeight="1">
      <c r="B232" s="32"/>
      <c r="C232" s="136" t="s">
        <v>511</v>
      </c>
      <c r="D232" s="136" t="s">
        <v>149</v>
      </c>
      <c r="E232" s="137" t="s">
        <v>1840</v>
      </c>
      <c r="F232" s="138" t="s">
        <v>1841</v>
      </c>
      <c r="G232" s="139" t="s">
        <v>331</v>
      </c>
      <c r="H232" s="140">
        <v>13.625</v>
      </c>
      <c r="I232" s="141"/>
      <c r="J232" s="142">
        <f>ROUND(I232*H232,2)</f>
        <v>0</v>
      </c>
      <c r="K232" s="138" t="s">
        <v>153</v>
      </c>
      <c r="L232" s="32"/>
      <c r="M232" s="143" t="s">
        <v>1</v>
      </c>
      <c r="N232" s="144" t="s">
        <v>42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642</v>
      </c>
      <c r="AT232" s="147" t="s">
        <v>149</v>
      </c>
      <c r="AU232" s="147" t="s">
        <v>87</v>
      </c>
      <c r="AY232" s="17" t="s">
        <v>143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17" t="s">
        <v>85</v>
      </c>
      <c r="BK232" s="148">
        <f>ROUND(I232*H232,2)</f>
        <v>0</v>
      </c>
      <c r="BL232" s="17" t="s">
        <v>642</v>
      </c>
      <c r="BM232" s="147" t="s">
        <v>714</v>
      </c>
    </row>
    <row r="233" spans="2:65" s="12" customFormat="1" ht="11.25">
      <c r="B233" s="149"/>
      <c r="D233" s="150" t="s">
        <v>156</v>
      </c>
      <c r="E233" s="151" t="s">
        <v>1</v>
      </c>
      <c r="F233" s="152" t="s">
        <v>1842</v>
      </c>
      <c r="H233" s="151" t="s">
        <v>1</v>
      </c>
      <c r="I233" s="153"/>
      <c r="L233" s="149"/>
      <c r="M233" s="154"/>
      <c r="T233" s="155"/>
      <c r="AT233" s="151" t="s">
        <v>156</v>
      </c>
      <c r="AU233" s="151" t="s">
        <v>87</v>
      </c>
      <c r="AV233" s="12" t="s">
        <v>85</v>
      </c>
      <c r="AW233" s="12" t="s">
        <v>33</v>
      </c>
      <c r="AX233" s="12" t="s">
        <v>77</v>
      </c>
      <c r="AY233" s="151" t="s">
        <v>143</v>
      </c>
    </row>
    <row r="234" spans="2:65" s="12" customFormat="1" ht="11.25">
      <c r="B234" s="149"/>
      <c r="D234" s="150" t="s">
        <v>156</v>
      </c>
      <c r="E234" s="151" t="s">
        <v>1</v>
      </c>
      <c r="F234" s="152" t="s">
        <v>1843</v>
      </c>
      <c r="H234" s="151" t="s">
        <v>1</v>
      </c>
      <c r="I234" s="153"/>
      <c r="L234" s="149"/>
      <c r="M234" s="154"/>
      <c r="T234" s="155"/>
      <c r="AT234" s="151" t="s">
        <v>156</v>
      </c>
      <c r="AU234" s="151" t="s">
        <v>87</v>
      </c>
      <c r="AV234" s="12" t="s">
        <v>85</v>
      </c>
      <c r="AW234" s="12" t="s">
        <v>33</v>
      </c>
      <c r="AX234" s="12" t="s">
        <v>77</v>
      </c>
      <c r="AY234" s="151" t="s">
        <v>143</v>
      </c>
    </row>
    <row r="235" spans="2:65" s="13" customFormat="1" ht="11.25">
      <c r="B235" s="156"/>
      <c r="D235" s="150" t="s">
        <v>156</v>
      </c>
      <c r="E235" s="157" t="s">
        <v>1</v>
      </c>
      <c r="F235" s="158" t="s">
        <v>1844</v>
      </c>
      <c r="H235" s="159">
        <v>13.625</v>
      </c>
      <c r="I235" s="160"/>
      <c r="L235" s="156"/>
      <c r="M235" s="161"/>
      <c r="T235" s="162"/>
      <c r="AT235" s="157" t="s">
        <v>156</v>
      </c>
      <c r="AU235" s="157" t="s">
        <v>87</v>
      </c>
      <c r="AV235" s="13" t="s">
        <v>87</v>
      </c>
      <c r="AW235" s="13" t="s">
        <v>33</v>
      </c>
      <c r="AX235" s="13" t="s">
        <v>85</v>
      </c>
      <c r="AY235" s="157" t="s">
        <v>143</v>
      </c>
    </row>
    <row r="236" spans="2:65" s="1" customFormat="1" ht="33" customHeight="1">
      <c r="B236" s="32"/>
      <c r="C236" s="136" t="s">
        <v>519</v>
      </c>
      <c r="D236" s="136" t="s">
        <v>149</v>
      </c>
      <c r="E236" s="137" t="s">
        <v>1845</v>
      </c>
      <c r="F236" s="138" t="s">
        <v>1846</v>
      </c>
      <c r="G236" s="139" t="s">
        <v>331</v>
      </c>
      <c r="H236" s="140">
        <v>245.25</v>
      </c>
      <c r="I236" s="141"/>
      <c r="J236" s="142">
        <f>ROUND(I236*H236,2)</f>
        <v>0</v>
      </c>
      <c r="K236" s="138" t="s">
        <v>153</v>
      </c>
      <c r="L236" s="32"/>
      <c r="M236" s="143" t="s">
        <v>1</v>
      </c>
      <c r="N236" s="144" t="s">
        <v>42</v>
      </c>
      <c r="P236" s="145">
        <f>O236*H236</f>
        <v>0</v>
      </c>
      <c r="Q236" s="145">
        <v>0</v>
      </c>
      <c r="R236" s="145">
        <f>Q236*H236</f>
        <v>0</v>
      </c>
      <c r="S236" s="145">
        <v>0</v>
      </c>
      <c r="T236" s="146">
        <f>S236*H236</f>
        <v>0</v>
      </c>
      <c r="AR236" s="147" t="s">
        <v>642</v>
      </c>
      <c r="AT236" s="147" t="s">
        <v>149</v>
      </c>
      <c r="AU236" s="147" t="s">
        <v>87</v>
      </c>
      <c r="AY236" s="17" t="s">
        <v>143</v>
      </c>
      <c r="BE236" s="148">
        <f>IF(N236="základní",J236,0)</f>
        <v>0</v>
      </c>
      <c r="BF236" s="148">
        <f>IF(N236="snížená",J236,0)</f>
        <v>0</v>
      </c>
      <c r="BG236" s="148">
        <f>IF(N236="zákl. přenesená",J236,0)</f>
        <v>0</v>
      </c>
      <c r="BH236" s="148">
        <f>IF(N236="sníž. přenesená",J236,0)</f>
        <v>0</v>
      </c>
      <c r="BI236" s="148">
        <f>IF(N236="nulová",J236,0)</f>
        <v>0</v>
      </c>
      <c r="BJ236" s="17" t="s">
        <v>85</v>
      </c>
      <c r="BK236" s="148">
        <f>ROUND(I236*H236,2)</f>
        <v>0</v>
      </c>
      <c r="BL236" s="17" t="s">
        <v>642</v>
      </c>
      <c r="BM236" s="147" t="s">
        <v>724</v>
      </c>
    </row>
    <row r="237" spans="2:65" s="12" customFormat="1" ht="11.25">
      <c r="B237" s="149"/>
      <c r="D237" s="150" t="s">
        <v>156</v>
      </c>
      <c r="E237" s="151" t="s">
        <v>1</v>
      </c>
      <c r="F237" s="152" t="s">
        <v>383</v>
      </c>
      <c r="H237" s="151" t="s">
        <v>1</v>
      </c>
      <c r="I237" s="153"/>
      <c r="L237" s="149"/>
      <c r="M237" s="154"/>
      <c r="T237" s="155"/>
      <c r="AT237" s="151" t="s">
        <v>156</v>
      </c>
      <c r="AU237" s="151" t="s">
        <v>87</v>
      </c>
      <c r="AV237" s="12" t="s">
        <v>85</v>
      </c>
      <c r="AW237" s="12" t="s">
        <v>33</v>
      </c>
      <c r="AX237" s="12" t="s">
        <v>77</v>
      </c>
      <c r="AY237" s="151" t="s">
        <v>143</v>
      </c>
    </row>
    <row r="238" spans="2:65" s="13" customFormat="1" ht="11.25">
      <c r="B238" s="156"/>
      <c r="D238" s="150" t="s">
        <v>156</v>
      </c>
      <c r="E238" s="157" t="s">
        <v>1</v>
      </c>
      <c r="F238" s="158" t="s">
        <v>1847</v>
      </c>
      <c r="H238" s="159">
        <v>245.25</v>
      </c>
      <c r="I238" s="160"/>
      <c r="L238" s="156"/>
      <c r="M238" s="161"/>
      <c r="T238" s="162"/>
      <c r="AT238" s="157" t="s">
        <v>156</v>
      </c>
      <c r="AU238" s="157" t="s">
        <v>87</v>
      </c>
      <c r="AV238" s="13" t="s">
        <v>87</v>
      </c>
      <c r="AW238" s="13" t="s">
        <v>33</v>
      </c>
      <c r="AX238" s="13" t="s">
        <v>85</v>
      </c>
      <c r="AY238" s="157" t="s">
        <v>143</v>
      </c>
    </row>
    <row r="239" spans="2:65" s="1" customFormat="1" ht="24.2" customHeight="1">
      <c r="B239" s="32"/>
      <c r="C239" s="136" t="s">
        <v>526</v>
      </c>
      <c r="D239" s="136" t="s">
        <v>149</v>
      </c>
      <c r="E239" s="137" t="s">
        <v>1848</v>
      </c>
      <c r="F239" s="138" t="s">
        <v>1849</v>
      </c>
      <c r="G239" s="139" t="s">
        <v>397</v>
      </c>
      <c r="H239" s="140">
        <v>24.524999999999999</v>
      </c>
      <c r="I239" s="141"/>
      <c r="J239" s="142">
        <f>ROUND(I239*H239,2)</f>
        <v>0</v>
      </c>
      <c r="K239" s="138" t="s">
        <v>153</v>
      </c>
      <c r="L239" s="32"/>
      <c r="M239" s="143" t="s">
        <v>1</v>
      </c>
      <c r="N239" s="144" t="s">
        <v>42</v>
      </c>
      <c r="P239" s="145">
        <f>O239*H239</f>
        <v>0</v>
      </c>
      <c r="Q239" s="145">
        <v>0</v>
      </c>
      <c r="R239" s="145">
        <f>Q239*H239</f>
        <v>0</v>
      </c>
      <c r="S239" s="145">
        <v>0</v>
      </c>
      <c r="T239" s="146">
        <f>S239*H239</f>
        <v>0</v>
      </c>
      <c r="AR239" s="147" t="s">
        <v>642</v>
      </c>
      <c r="AT239" s="147" t="s">
        <v>149</v>
      </c>
      <c r="AU239" s="147" t="s">
        <v>87</v>
      </c>
      <c r="AY239" s="17" t="s">
        <v>143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7" t="s">
        <v>85</v>
      </c>
      <c r="BK239" s="148">
        <f>ROUND(I239*H239,2)</f>
        <v>0</v>
      </c>
      <c r="BL239" s="17" t="s">
        <v>642</v>
      </c>
      <c r="BM239" s="147" t="s">
        <v>1850</v>
      </c>
    </row>
    <row r="240" spans="2:65" s="13" customFormat="1" ht="11.25">
      <c r="B240" s="156"/>
      <c r="D240" s="150" t="s">
        <v>156</v>
      </c>
      <c r="E240" s="157" t="s">
        <v>1</v>
      </c>
      <c r="F240" s="158" t="s">
        <v>1851</v>
      </c>
      <c r="H240" s="159">
        <v>24.524999999999999</v>
      </c>
      <c r="I240" s="160"/>
      <c r="L240" s="156"/>
      <c r="M240" s="161"/>
      <c r="T240" s="162"/>
      <c r="AT240" s="157" t="s">
        <v>156</v>
      </c>
      <c r="AU240" s="157" t="s">
        <v>87</v>
      </c>
      <c r="AV240" s="13" t="s">
        <v>87</v>
      </c>
      <c r="AW240" s="13" t="s">
        <v>33</v>
      </c>
      <c r="AX240" s="13" t="s">
        <v>85</v>
      </c>
      <c r="AY240" s="157" t="s">
        <v>143</v>
      </c>
    </row>
    <row r="241" spans="2:65" s="1" customFormat="1" ht="24.2" customHeight="1">
      <c r="B241" s="32"/>
      <c r="C241" s="136" t="s">
        <v>531</v>
      </c>
      <c r="D241" s="136" t="s">
        <v>149</v>
      </c>
      <c r="E241" s="137" t="s">
        <v>1852</v>
      </c>
      <c r="F241" s="138" t="s">
        <v>1853</v>
      </c>
      <c r="G241" s="139" t="s">
        <v>258</v>
      </c>
      <c r="H241" s="140">
        <v>107.1</v>
      </c>
      <c r="I241" s="141"/>
      <c r="J241" s="142">
        <f>ROUND(I241*H241,2)</f>
        <v>0</v>
      </c>
      <c r="K241" s="138" t="s">
        <v>153</v>
      </c>
      <c r="L241" s="32"/>
      <c r="M241" s="143" t="s">
        <v>1</v>
      </c>
      <c r="N241" s="144" t="s">
        <v>42</v>
      </c>
      <c r="P241" s="145">
        <f>O241*H241</f>
        <v>0</v>
      </c>
      <c r="Q241" s="145">
        <v>2.0000000000000002E-5</v>
      </c>
      <c r="R241" s="145">
        <f>Q241*H241</f>
        <v>2.1420000000000002E-3</v>
      </c>
      <c r="S241" s="145">
        <v>0</v>
      </c>
      <c r="T241" s="146">
        <f>S241*H241</f>
        <v>0</v>
      </c>
      <c r="AR241" s="147" t="s">
        <v>642</v>
      </c>
      <c r="AT241" s="147" t="s">
        <v>149</v>
      </c>
      <c r="AU241" s="147" t="s">
        <v>87</v>
      </c>
      <c r="AY241" s="17" t="s">
        <v>143</v>
      </c>
      <c r="BE241" s="148">
        <f>IF(N241="základní",J241,0)</f>
        <v>0</v>
      </c>
      <c r="BF241" s="148">
        <f>IF(N241="snížená",J241,0)</f>
        <v>0</v>
      </c>
      <c r="BG241" s="148">
        <f>IF(N241="zákl. přenesená",J241,0)</f>
        <v>0</v>
      </c>
      <c r="BH241" s="148">
        <f>IF(N241="sníž. přenesená",J241,0)</f>
        <v>0</v>
      </c>
      <c r="BI241" s="148">
        <f>IF(N241="nulová",J241,0)</f>
        <v>0</v>
      </c>
      <c r="BJ241" s="17" t="s">
        <v>85</v>
      </c>
      <c r="BK241" s="148">
        <f>ROUND(I241*H241,2)</f>
        <v>0</v>
      </c>
      <c r="BL241" s="17" t="s">
        <v>642</v>
      </c>
      <c r="BM241" s="147" t="s">
        <v>1854</v>
      </c>
    </row>
    <row r="242" spans="2:65" s="12" customFormat="1" ht="11.25">
      <c r="B242" s="149"/>
      <c r="D242" s="150" t="s">
        <v>156</v>
      </c>
      <c r="E242" s="151" t="s">
        <v>1</v>
      </c>
      <c r="F242" s="152" t="s">
        <v>1855</v>
      </c>
      <c r="H242" s="151" t="s">
        <v>1</v>
      </c>
      <c r="I242" s="153"/>
      <c r="L242" s="149"/>
      <c r="M242" s="154"/>
      <c r="T242" s="155"/>
      <c r="AT242" s="151" t="s">
        <v>156</v>
      </c>
      <c r="AU242" s="151" t="s">
        <v>87</v>
      </c>
      <c r="AV242" s="12" t="s">
        <v>85</v>
      </c>
      <c r="AW242" s="12" t="s">
        <v>33</v>
      </c>
      <c r="AX242" s="12" t="s">
        <v>77</v>
      </c>
      <c r="AY242" s="151" t="s">
        <v>143</v>
      </c>
    </row>
    <row r="243" spans="2:65" s="12" customFormat="1" ht="11.25">
      <c r="B243" s="149"/>
      <c r="D243" s="150" t="s">
        <v>156</v>
      </c>
      <c r="E243" s="151" t="s">
        <v>1</v>
      </c>
      <c r="F243" s="152" t="s">
        <v>1856</v>
      </c>
      <c r="H243" s="151" t="s">
        <v>1</v>
      </c>
      <c r="I243" s="153"/>
      <c r="L243" s="149"/>
      <c r="M243" s="154"/>
      <c r="T243" s="155"/>
      <c r="AT243" s="151" t="s">
        <v>156</v>
      </c>
      <c r="AU243" s="151" t="s">
        <v>87</v>
      </c>
      <c r="AV243" s="12" t="s">
        <v>85</v>
      </c>
      <c r="AW243" s="12" t="s">
        <v>33</v>
      </c>
      <c r="AX243" s="12" t="s">
        <v>77</v>
      </c>
      <c r="AY243" s="151" t="s">
        <v>143</v>
      </c>
    </row>
    <row r="244" spans="2:65" s="13" customFormat="1" ht="11.25">
      <c r="B244" s="156"/>
      <c r="D244" s="150" t="s">
        <v>156</v>
      </c>
      <c r="E244" s="157" t="s">
        <v>1</v>
      </c>
      <c r="F244" s="158" t="s">
        <v>1857</v>
      </c>
      <c r="H244" s="159">
        <v>107.1</v>
      </c>
      <c r="I244" s="160"/>
      <c r="L244" s="156"/>
      <c r="M244" s="161"/>
      <c r="T244" s="162"/>
      <c r="AT244" s="157" t="s">
        <v>156</v>
      </c>
      <c r="AU244" s="157" t="s">
        <v>87</v>
      </c>
      <c r="AV244" s="13" t="s">
        <v>87</v>
      </c>
      <c r="AW244" s="13" t="s">
        <v>33</v>
      </c>
      <c r="AX244" s="13" t="s">
        <v>85</v>
      </c>
      <c r="AY244" s="157" t="s">
        <v>143</v>
      </c>
    </row>
    <row r="245" spans="2:65" s="11" customFormat="1" ht="20.85" customHeight="1">
      <c r="B245" s="124"/>
      <c r="D245" s="125" t="s">
        <v>76</v>
      </c>
      <c r="E245" s="134" t="s">
        <v>1043</v>
      </c>
      <c r="F245" s="134" t="s">
        <v>1044</v>
      </c>
      <c r="I245" s="127"/>
      <c r="J245" s="135">
        <f>BK245</f>
        <v>0</v>
      </c>
      <c r="L245" s="124"/>
      <c r="M245" s="129"/>
      <c r="P245" s="130">
        <f>SUM(P246:P251)</f>
        <v>0</v>
      </c>
      <c r="R245" s="130">
        <f>SUM(R246:R251)</f>
        <v>0</v>
      </c>
      <c r="T245" s="131">
        <f>SUM(T246:T251)</f>
        <v>0</v>
      </c>
      <c r="AR245" s="125" t="s">
        <v>85</v>
      </c>
      <c r="AT245" s="132" t="s">
        <v>76</v>
      </c>
      <c r="AU245" s="132" t="s">
        <v>87</v>
      </c>
      <c r="AY245" s="125" t="s">
        <v>143</v>
      </c>
      <c r="BK245" s="133">
        <f>SUM(BK246:BK251)</f>
        <v>0</v>
      </c>
    </row>
    <row r="246" spans="2:65" s="1" customFormat="1" ht="24.2" customHeight="1">
      <c r="B246" s="32"/>
      <c r="C246" s="136" t="s">
        <v>537</v>
      </c>
      <c r="D246" s="136" t="s">
        <v>149</v>
      </c>
      <c r="E246" s="137" t="s">
        <v>1081</v>
      </c>
      <c r="F246" s="138" t="s">
        <v>1082</v>
      </c>
      <c r="G246" s="139" t="s">
        <v>397</v>
      </c>
      <c r="H246" s="140">
        <v>1.25</v>
      </c>
      <c r="I246" s="141"/>
      <c r="J246" s="142">
        <f>ROUND(I246*H246,2)</f>
        <v>0</v>
      </c>
      <c r="K246" s="138" t="s">
        <v>153</v>
      </c>
      <c r="L246" s="32"/>
      <c r="M246" s="143" t="s">
        <v>1</v>
      </c>
      <c r="N246" s="144" t="s">
        <v>42</v>
      </c>
      <c r="P246" s="145">
        <f>O246*H246</f>
        <v>0</v>
      </c>
      <c r="Q246" s="145">
        <v>0</v>
      </c>
      <c r="R246" s="145">
        <f>Q246*H246</f>
        <v>0</v>
      </c>
      <c r="S246" s="145">
        <v>0</v>
      </c>
      <c r="T246" s="146">
        <f>S246*H246</f>
        <v>0</v>
      </c>
      <c r="AR246" s="147" t="s">
        <v>142</v>
      </c>
      <c r="AT246" s="147" t="s">
        <v>149</v>
      </c>
      <c r="AU246" s="147" t="s">
        <v>164</v>
      </c>
      <c r="AY246" s="17" t="s">
        <v>143</v>
      </c>
      <c r="BE246" s="148">
        <f>IF(N246="základní",J246,0)</f>
        <v>0</v>
      </c>
      <c r="BF246" s="148">
        <f>IF(N246="snížená",J246,0)</f>
        <v>0</v>
      </c>
      <c r="BG246" s="148">
        <f>IF(N246="zákl. přenesená",J246,0)</f>
        <v>0</v>
      </c>
      <c r="BH246" s="148">
        <f>IF(N246="sníž. přenesená",J246,0)</f>
        <v>0</v>
      </c>
      <c r="BI246" s="148">
        <f>IF(N246="nulová",J246,0)</f>
        <v>0</v>
      </c>
      <c r="BJ246" s="17" t="s">
        <v>85</v>
      </c>
      <c r="BK246" s="148">
        <f>ROUND(I246*H246,2)</f>
        <v>0</v>
      </c>
      <c r="BL246" s="17" t="s">
        <v>142</v>
      </c>
      <c r="BM246" s="147" t="s">
        <v>1858</v>
      </c>
    </row>
    <row r="247" spans="2:65" s="12" customFormat="1" ht="11.25">
      <c r="B247" s="149"/>
      <c r="D247" s="150" t="s">
        <v>156</v>
      </c>
      <c r="E247" s="151" t="s">
        <v>1</v>
      </c>
      <c r="F247" s="152" t="s">
        <v>1859</v>
      </c>
      <c r="H247" s="151" t="s">
        <v>1</v>
      </c>
      <c r="I247" s="153"/>
      <c r="L247" s="149"/>
      <c r="M247" s="154"/>
      <c r="T247" s="155"/>
      <c r="AT247" s="151" t="s">
        <v>156</v>
      </c>
      <c r="AU247" s="151" t="s">
        <v>164</v>
      </c>
      <c r="AV247" s="12" t="s">
        <v>85</v>
      </c>
      <c r="AW247" s="12" t="s">
        <v>33</v>
      </c>
      <c r="AX247" s="12" t="s">
        <v>77</v>
      </c>
      <c r="AY247" s="151" t="s">
        <v>143</v>
      </c>
    </row>
    <row r="248" spans="2:65" s="13" customFormat="1" ht="11.25">
      <c r="B248" s="156"/>
      <c r="D248" s="150" t="s">
        <v>156</v>
      </c>
      <c r="E248" s="157" t="s">
        <v>1</v>
      </c>
      <c r="F248" s="158" t="s">
        <v>1860</v>
      </c>
      <c r="H248" s="159">
        <v>1.25</v>
      </c>
      <c r="I248" s="160"/>
      <c r="L248" s="156"/>
      <c r="M248" s="161"/>
      <c r="T248" s="162"/>
      <c r="AT248" s="157" t="s">
        <v>156</v>
      </c>
      <c r="AU248" s="157" t="s">
        <v>164</v>
      </c>
      <c r="AV248" s="13" t="s">
        <v>87</v>
      </c>
      <c r="AW248" s="13" t="s">
        <v>33</v>
      </c>
      <c r="AX248" s="13" t="s">
        <v>77</v>
      </c>
      <c r="AY248" s="157" t="s">
        <v>143</v>
      </c>
    </row>
    <row r="249" spans="2:65" s="14" customFormat="1" ht="11.25">
      <c r="B249" s="166"/>
      <c r="D249" s="150" t="s">
        <v>156</v>
      </c>
      <c r="E249" s="167" t="s">
        <v>1</v>
      </c>
      <c r="F249" s="168" t="s">
        <v>293</v>
      </c>
      <c r="H249" s="169">
        <v>1.25</v>
      </c>
      <c r="I249" s="170"/>
      <c r="L249" s="166"/>
      <c r="M249" s="171"/>
      <c r="T249" s="172"/>
      <c r="AT249" s="167" t="s">
        <v>156</v>
      </c>
      <c r="AU249" s="167" t="s">
        <v>164</v>
      </c>
      <c r="AV249" s="14" t="s">
        <v>142</v>
      </c>
      <c r="AW249" s="14" t="s">
        <v>33</v>
      </c>
      <c r="AX249" s="14" t="s">
        <v>85</v>
      </c>
      <c r="AY249" s="167" t="s">
        <v>143</v>
      </c>
    </row>
    <row r="250" spans="2:65" s="1" customFormat="1" ht="16.5" customHeight="1">
      <c r="B250" s="32"/>
      <c r="C250" s="136" t="s">
        <v>544</v>
      </c>
      <c r="D250" s="136" t="s">
        <v>149</v>
      </c>
      <c r="E250" s="137" t="s">
        <v>1861</v>
      </c>
      <c r="F250" s="138" t="s">
        <v>1862</v>
      </c>
      <c r="G250" s="139" t="s">
        <v>540</v>
      </c>
      <c r="H250" s="140">
        <v>5</v>
      </c>
      <c r="I250" s="141"/>
      <c r="J250" s="142">
        <f>ROUND(I250*H250,2)</f>
        <v>0</v>
      </c>
      <c r="K250" s="138" t="s">
        <v>1</v>
      </c>
      <c r="L250" s="32"/>
      <c r="M250" s="143" t="s">
        <v>1</v>
      </c>
      <c r="N250" s="144" t="s">
        <v>42</v>
      </c>
      <c r="P250" s="145">
        <f>O250*H250</f>
        <v>0</v>
      </c>
      <c r="Q250" s="145">
        <v>0</v>
      </c>
      <c r="R250" s="145">
        <f>Q250*H250</f>
        <v>0</v>
      </c>
      <c r="S250" s="145">
        <v>0</v>
      </c>
      <c r="T250" s="146">
        <f>S250*H250</f>
        <v>0</v>
      </c>
      <c r="AR250" s="147" t="s">
        <v>142</v>
      </c>
      <c r="AT250" s="147" t="s">
        <v>149</v>
      </c>
      <c r="AU250" s="147" t="s">
        <v>164</v>
      </c>
      <c r="AY250" s="17" t="s">
        <v>143</v>
      </c>
      <c r="BE250" s="148">
        <f>IF(N250="základní",J250,0)</f>
        <v>0</v>
      </c>
      <c r="BF250" s="148">
        <f>IF(N250="snížená",J250,0)</f>
        <v>0</v>
      </c>
      <c r="BG250" s="148">
        <f>IF(N250="zákl. přenesená",J250,0)</f>
        <v>0</v>
      </c>
      <c r="BH250" s="148">
        <f>IF(N250="sníž. přenesená",J250,0)</f>
        <v>0</v>
      </c>
      <c r="BI250" s="148">
        <f>IF(N250="nulová",J250,0)</f>
        <v>0</v>
      </c>
      <c r="BJ250" s="17" t="s">
        <v>85</v>
      </c>
      <c r="BK250" s="148">
        <f>ROUND(I250*H250,2)</f>
        <v>0</v>
      </c>
      <c r="BL250" s="17" t="s">
        <v>142</v>
      </c>
      <c r="BM250" s="147" t="s">
        <v>1863</v>
      </c>
    </row>
    <row r="251" spans="2:65" s="13" customFormat="1" ht="11.25">
      <c r="B251" s="156"/>
      <c r="D251" s="150" t="s">
        <v>156</v>
      </c>
      <c r="E251" s="157" t="s">
        <v>1</v>
      </c>
      <c r="F251" s="158" t="s">
        <v>1864</v>
      </c>
      <c r="H251" s="159">
        <v>5</v>
      </c>
      <c r="I251" s="160"/>
      <c r="L251" s="156"/>
      <c r="M251" s="161"/>
      <c r="T251" s="162"/>
      <c r="AT251" s="157" t="s">
        <v>156</v>
      </c>
      <c r="AU251" s="157" t="s">
        <v>164</v>
      </c>
      <c r="AV251" s="13" t="s">
        <v>87</v>
      </c>
      <c r="AW251" s="13" t="s">
        <v>33</v>
      </c>
      <c r="AX251" s="13" t="s">
        <v>85</v>
      </c>
      <c r="AY251" s="157" t="s">
        <v>143</v>
      </c>
    </row>
    <row r="252" spans="2:65" s="11" customFormat="1" ht="25.9" customHeight="1">
      <c r="B252" s="124"/>
      <c r="D252" s="125" t="s">
        <v>76</v>
      </c>
      <c r="E252" s="126" t="s">
        <v>144</v>
      </c>
      <c r="F252" s="126" t="s">
        <v>145</v>
      </c>
      <c r="I252" s="127"/>
      <c r="J252" s="128">
        <f>BK252</f>
        <v>0</v>
      </c>
      <c r="L252" s="124"/>
      <c r="M252" s="129"/>
      <c r="P252" s="130">
        <f>P253</f>
        <v>0</v>
      </c>
      <c r="R252" s="130">
        <f>R253</f>
        <v>0</v>
      </c>
      <c r="T252" s="131">
        <f>T253</f>
        <v>0</v>
      </c>
      <c r="AR252" s="125" t="s">
        <v>146</v>
      </c>
      <c r="AT252" s="132" t="s">
        <v>76</v>
      </c>
      <c r="AU252" s="132" t="s">
        <v>77</v>
      </c>
      <c r="AY252" s="125" t="s">
        <v>143</v>
      </c>
      <c r="BK252" s="133">
        <f>BK253</f>
        <v>0</v>
      </c>
    </row>
    <row r="253" spans="2:65" s="11" customFormat="1" ht="22.9" customHeight="1">
      <c r="B253" s="124"/>
      <c r="D253" s="125" t="s">
        <v>76</v>
      </c>
      <c r="E253" s="134" t="s">
        <v>147</v>
      </c>
      <c r="F253" s="134" t="s">
        <v>148</v>
      </c>
      <c r="I253" s="127"/>
      <c r="J253" s="135">
        <f>BK253</f>
        <v>0</v>
      </c>
      <c r="L253" s="124"/>
      <c r="M253" s="129"/>
      <c r="P253" s="130">
        <f>SUM(P254:P259)</f>
        <v>0</v>
      </c>
      <c r="R253" s="130">
        <f>SUM(R254:R259)</f>
        <v>0</v>
      </c>
      <c r="T253" s="131">
        <f>SUM(T254:T259)</f>
        <v>0</v>
      </c>
      <c r="AR253" s="125" t="s">
        <v>146</v>
      </c>
      <c r="AT253" s="132" t="s">
        <v>76</v>
      </c>
      <c r="AU253" s="132" t="s">
        <v>85</v>
      </c>
      <c r="AY253" s="125" t="s">
        <v>143</v>
      </c>
      <c r="BK253" s="133">
        <f>SUM(BK254:BK259)</f>
        <v>0</v>
      </c>
    </row>
    <row r="254" spans="2:65" s="1" customFormat="1" ht="16.5" customHeight="1">
      <c r="B254" s="32"/>
      <c r="C254" s="136" t="s">
        <v>549</v>
      </c>
      <c r="D254" s="136" t="s">
        <v>149</v>
      </c>
      <c r="E254" s="137" t="s">
        <v>165</v>
      </c>
      <c r="F254" s="138" t="s">
        <v>166</v>
      </c>
      <c r="G254" s="139" t="s">
        <v>152</v>
      </c>
      <c r="H254" s="140">
        <v>1</v>
      </c>
      <c r="I254" s="141"/>
      <c r="J254" s="142">
        <f>ROUND(I254*H254,2)</f>
        <v>0</v>
      </c>
      <c r="K254" s="138" t="s">
        <v>153</v>
      </c>
      <c r="L254" s="32"/>
      <c r="M254" s="143" t="s">
        <v>1</v>
      </c>
      <c r="N254" s="144" t="s">
        <v>42</v>
      </c>
      <c r="P254" s="145">
        <f>O254*H254</f>
        <v>0</v>
      </c>
      <c r="Q254" s="145">
        <v>0</v>
      </c>
      <c r="R254" s="145">
        <f>Q254*H254</f>
        <v>0</v>
      </c>
      <c r="S254" s="145">
        <v>0</v>
      </c>
      <c r="T254" s="146">
        <f>S254*H254</f>
        <v>0</v>
      </c>
      <c r="AR254" s="147" t="s">
        <v>154</v>
      </c>
      <c r="AT254" s="147" t="s">
        <v>149</v>
      </c>
      <c r="AU254" s="147" t="s">
        <v>87</v>
      </c>
      <c r="AY254" s="17" t="s">
        <v>143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17" t="s">
        <v>85</v>
      </c>
      <c r="BK254" s="148">
        <f>ROUND(I254*H254,2)</f>
        <v>0</v>
      </c>
      <c r="BL254" s="17" t="s">
        <v>154</v>
      </c>
      <c r="BM254" s="147" t="s">
        <v>1865</v>
      </c>
    </row>
    <row r="255" spans="2:65" s="12" customFormat="1" ht="11.25">
      <c r="B255" s="149"/>
      <c r="D255" s="150" t="s">
        <v>156</v>
      </c>
      <c r="E255" s="151" t="s">
        <v>1</v>
      </c>
      <c r="F255" s="152" t="s">
        <v>1866</v>
      </c>
      <c r="H255" s="151" t="s">
        <v>1</v>
      </c>
      <c r="I255" s="153"/>
      <c r="L255" s="149"/>
      <c r="M255" s="154"/>
      <c r="T255" s="155"/>
      <c r="AT255" s="151" t="s">
        <v>156</v>
      </c>
      <c r="AU255" s="151" t="s">
        <v>87</v>
      </c>
      <c r="AV255" s="12" t="s">
        <v>85</v>
      </c>
      <c r="AW255" s="12" t="s">
        <v>33</v>
      </c>
      <c r="AX255" s="12" t="s">
        <v>77</v>
      </c>
      <c r="AY255" s="151" t="s">
        <v>143</v>
      </c>
    </row>
    <row r="256" spans="2:65" s="13" customFormat="1" ht="11.25">
      <c r="B256" s="156"/>
      <c r="D256" s="150" t="s">
        <v>156</v>
      </c>
      <c r="E256" s="157" t="s">
        <v>1</v>
      </c>
      <c r="F256" s="158" t="s">
        <v>1867</v>
      </c>
      <c r="H256" s="159">
        <v>1</v>
      </c>
      <c r="I256" s="160"/>
      <c r="L256" s="156"/>
      <c r="M256" s="161"/>
      <c r="T256" s="162"/>
      <c r="AT256" s="157" t="s">
        <v>156</v>
      </c>
      <c r="AU256" s="157" t="s">
        <v>87</v>
      </c>
      <c r="AV256" s="13" t="s">
        <v>87</v>
      </c>
      <c r="AW256" s="13" t="s">
        <v>33</v>
      </c>
      <c r="AX256" s="13" t="s">
        <v>85</v>
      </c>
      <c r="AY256" s="157" t="s">
        <v>143</v>
      </c>
    </row>
    <row r="257" spans="2:65" s="1" customFormat="1" ht="16.5" customHeight="1">
      <c r="B257" s="32"/>
      <c r="C257" s="136" t="s">
        <v>557</v>
      </c>
      <c r="D257" s="136" t="s">
        <v>149</v>
      </c>
      <c r="E257" s="137" t="s">
        <v>170</v>
      </c>
      <c r="F257" s="138" t="s">
        <v>171</v>
      </c>
      <c r="G257" s="139" t="s">
        <v>152</v>
      </c>
      <c r="H257" s="140">
        <v>1</v>
      </c>
      <c r="I257" s="141"/>
      <c r="J257" s="142">
        <f>ROUND(I257*H257,2)</f>
        <v>0</v>
      </c>
      <c r="K257" s="138" t="s">
        <v>153</v>
      </c>
      <c r="L257" s="32"/>
      <c r="M257" s="143" t="s">
        <v>1</v>
      </c>
      <c r="N257" s="144" t="s">
        <v>42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154</v>
      </c>
      <c r="AT257" s="147" t="s">
        <v>149</v>
      </c>
      <c r="AU257" s="147" t="s">
        <v>87</v>
      </c>
      <c r="AY257" s="17" t="s">
        <v>143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17" t="s">
        <v>85</v>
      </c>
      <c r="BK257" s="148">
        <f>ROUND(I257*H257,2)</f>
        <v>0</v>
      </c>
      <c r="BL257" s="17" t="s">
        <v>154</v>
      </c>
      <c r="BM257" s="147" t="s">
        <v>1868</v>
      </c>
    </row>
    <row r="258" spans="2:65" s="12" customFormat="1" ht="11.25">
      <c r="B258" s="149"/>
      <c r="D258" s="150" t="s">
        <v>156</v>
      </c>
      <c r="E258" s="151" t="s">
        <v>1</v>
      </c>
      <c r="F258" s="152" t="s">
        <v>173</v>
      </c>
      <c r="H258" s="151" t="s">
        <v>1</v>
      </c>
      <c r="I258" s="153"/>
      <c r="L258" s="149"/>
      <c r="M258" s="154"/>
      <c r="T258" s="155"/>
      <c r="AT258" s="151" t="s">
        <v>156</v>
      </c>
      <c r="AU258" s="151" t="s">
        <v>87</v>
      </c>
      <c r="AV258" s="12" t="s">
        <v>85</v>
      </c>
      <c r="AW258" s="12" t="s">
        <v>33</v>
      </c>
      <c r="AX258" s="12" t="s">
        <v>77</v>
      </c>
      <c r="AY258" s="151" t="s">
        <v>143</v>
      </c>
    </row>
    <row r="259" spans="2:65" s="13" customFormat="1" ht="11.25">
      <c r="B259" s="156"/>
      <c r="D259" s="150" t="s">
        <v>156</v>
      </c>
      <c r="E259" s="157" t="s">
        <v>1</v>
      </c>
      <c r="F259" s="158" t="s">
        <v>1869</v>
      </c>
      <c r="H259" s="159">
        <v>1</v>
      </c>
      <c r="I259" s="160"/>
      <c r="L259" s="156"/>
      <c r="M259" s="163"/>
      <c r="N259" s="164"/>
      <c r="O259" s="164"/>
      <c r="P259" s="164"/>
      <c r="Q259" s="164"/>
      <c r="R259" s="164"/>
      <c r="S259" s="164"/>
      <c r="T259" s="165"/>
      <c r="AT259" s="157" t="s">
        <v>156</v>
      </c>
      <c r="AU259" s="157" t="s">
        <v>87</v>
      </c>
      <c r="AV259" s="13" t="s">
        <v>87</v>
      </c>
      <c r="AW259" s="13" t="s">
        <v>33</v>
      </c>
      <c r="AX259" s="13" t="s">
        <v>85</v>
      </c>
      <c r="AY259" s="157" t="s">
        <v>143</v>
      </c>
    </row>
    <row r="260" spans="2:65" s="1" customFormat="1" ht="6.95" customHeight="1">
      <c r="B260" s="44"/>
      <c r="C260" s="45"/>
      <c r="D260" s="45"/>
      <c r="E260" s="45"/>
      <c r="F260" s="45"/>
      <c r="G260" s="45"/>
      <c r="H260" s="45"/>
      <c r="I260" s="45"/>
      <c r="J260" s="45"/>
      <c r="K260" s="45"/>
      <c r="L260" s="32"/>
    </row>
  </sheetData>
  <sheetProtection algorithmName="SHA-512" hashValue="MoXs/p3tm+JJwYMGtm1nzB+McIDe6n+ufEx/hNxptUFp070GepyRieXR52u5n/wyphfQ2u4tWQsJfuCEVCQrrQ==" saltValue="AzOrDg0Fxz58YfTTaSjaKOM3Q6BEEmT2PPSgp52OIRuUCe/+wxsgP443WLit+b4KLFTkCl9Cvil7eE5IWIeljQ==" spinCount="100000" sheet="1" objects="1" scenarios="1" formatColumns="0" formatRows="0" autoFilter="0"/>
  <autoFilter ref="C123:K259" xr:uid="{00000000-0009-0000-0000-000007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 stavby</vt:lpstr>
      <vt:lpstr>02 - Ostatní a vedlejší n...</vt:lpstr>
      <vt:lpstr>101 - Místní komunikace</vt:lpstr>
      <vt:lpstr>301 - Vodovod</vt:lpstr>
      <vt:lpstr>302 - Dešťová kanalizace</vt:lpstr>
      <vt:lpstr>303a - Vodovodní přípojky</vt:lpstr>
      <vt:lpstr>303b - Kanalizační dešťov...</vt:lpstr>
      <vt:lpstr>401 - Veřejné osvětlení</vt:lpstr>
      <vt:lpstr>'02 - Ostatní a vedlejší n...'!Názvy_tisku</vt:lpstr>
      <vt:lpstr>'101 - Místní komunikace'!Názvy_tisku</vt:lpstr>
      <vt:lpstr>'301 - Vodovod'!Názvy_tisku</vt:lpstr>
      <vt:lpstr>'302 - Dešťová kanalizace'!Názvy_tisku</vt:lpstr>
      <vt:lpstr>'303a - Vodovodní přípojky'!Názvy_tisku</vt:lpstr>
      <vt:lpstr>'303b - Kanalizační dešťov...'!Názvy_tisku</vt:lpstr>
      <vt:lpstr>'401 - Veřejné osvětlení'!Názvy_tisku</vt:lpstr>
      <vt:lpstr>'Rekapitulace stavby'!Názvy_tisku</vt:lpstr>
      <vt:lpstr>'02 - Ostatní a vedlejší n...'!Oblast_tisku</vt:lpstr>
      <vt:lpstr>'101 - Místní komunikace'!Oblast_tisku</vt:lpstr>
      <vt:lpstr>'301 - Vodovod'!Oblast_tisku</vt:lpstr>
      <vt:lpstr>'302 - Dešťová kanalizace'!Oblast_tisku</vt:lpstr>
      <vt:lpstr>'303a - Vodovodní přípojky'!Oblast_tisku</vt:lpstr>
      <vt:lpstr>'303b - Kanalizační dešťov...'!Oblast_tisku</vt:lpstr>
      <vt:lpstr>'401 - Veřejné osvětlení'!Oblast_tisku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kros\kros urs</dc:creator>
  <cp:lastModifiedBy>Richard</cp:lastModifiedBy>
  <dcterms:created xsi:type="dcterms:W3CDTF">2025-05-22T10:11:54Z</dcterms:created>
  <dcterms:modified xsi:type="dcterms:W3CDTF">2025-05-22T10:14:12Z</dcterms:modified>
</cp:coreProperties>
</file>