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io\Desktop\VEŘEJNÉ ZAKÁZKY 2025\PŘIPRAVOVANÉ\Třeboň\PD_PDPS_U_Sveta\"/>
    </mc:Choice>
  </mc:AlternateContent>
  <xr:revisionPtr revIDLastSave="0" documentId="13_ncr:1_{47BF79A7-5F75-4CE4-9CC9-0D698F3524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kapitulace stavby" sheetId="1" r:id="rId1"/>
    <sheet name="02 - Ostatní a vedlejší n..." sheetId="2" r:id="rId2"/>
    <sheet name="101 - Místní komunikace" sheetId="3" r:id="rId3"/>
    <sheet name="102 - Parkovací plocha" sheetId="4" r:id="rId4"/>
    <sheet name="301 - Dešťová kanalizace" sheetId="5" r:id="rId5"/>
    <sheet name="302 - Dešťové kanalizační..." sheetId="6" r:id="rId6"/>
    <sheet name="401 - Veřejné osvětlení" sheetId="7" r:id="rId7"/>
  </sheets>
  <definedNames>
    <definedName name="_xlnm._FilterDatabase" localSheetId="1" hidden="1">'02 - Ostatní a vedlejší n...'!$C$122:$K$194</definedName>
    <definedName name="_xlnm._FilterDatabase" localSheetId="2" hidden="1">'101 - Místní komunikace'!$C$124:$K$740</definedName>
    <definedName name="_xlnm._FilterDatabase" localSheetId="3" hidden="1">'102 - Parkovací plocha'!$C$123:$K$504</definedName>
    <definedName name="_xlnm._FilterDatabase" localSheetId="4" hidden="1">'301 - Dešťová kanalizace'!$C$122:$K$281</definedName>
    <definedName name="_xlnm._FilterDatabase" localSheetId="5" hidden="1">'302 - Dešťové kanalizační...'!$C$120:$K$218</definedName>
    <definedName name="_xlnm._FilterDatabase" localSheetId="6" hidden="1">'401 - Veřejné osvětlení'!$C$123:$K$339</definedName>
    <definedName name="_xlnm.Print_Titles" localSheetId="1">'02 - Ostatní a vedlejší n...'!$122:$122</definedName>
    <definedName name="_xlnm.Print_Titles" localSheetId="2">'101 - Místní komunikace'!$124:$124</definedName>
    <definedName name="_xlnm.Print_Titles" localSheetId="3">'102 - Parkovací plocha'!$123:$123</definedName>
    <definedName name="_xlnm.Print_Titles" localSheetId="4">'301 - Dešťová kanalizace'!$122:$122</definedName>
    <definedName name="_xlnm.Print_Titles" localSheetId="5">'302 - Dešťové kanalizační...'!$120:$120</definedName>
    <definedName name="_xlnm.Print_Titles" localSheetId="6">'401 - Veřejné osvětlení'!$123:$123</definedName>
    <definedName name="_xlnm.Print_Titles" localSheetId="0">'Rekapitulace stavby'!$92:$92</definedName>
    <definedName name="_xlnm.Print_Area" localSheetId="1">'02 - Ostatní a vedlejší n...'!$C$4:$J$39,'02 - Ostatní a vedlejší n...'!$C$50:$J$76,'02 - Ostatní a vedlejší n...'!$C$82:$J$104,'02 - Ostatní a vedlejší n...'!$C$110:$K$194</definedName>
    <definedName name="_xlnm.Print_Area" localSheetId="2">'101 - Místní komunikace'!$C$4:$J$39,'101 - Místní komunikace'!$C$50:$J$76,'101 - Místní komunikace'!$C$82:$J$106,'101 - Místní komunikace'!$C$112:$K$740</definedName>
    <definedName name="_xlnm.Print_Area" localSheetId="3">'102 - Parkovací plocha'!$C$4:$J$39,'102 - Parkovací plocha'!$C$50:$J$76,'102 - Parkovací plocha'!$C$82:$J$105,'102 - Parkovací plocha'!$C$111:$K$504</definedName>
    <definedName name="_xlnm.Print_Area" localSheetId="4">'301 - Dešťová kanalizace'!$C$4:$J$39,'301 - Dešťová kanalizace'!$C$50:$J$76,'301 - Dešťová kanalizace'!$C$82:$J$104,'301 - Dešťová kanalizace'!$C$110:$K$281</definedName>
    <definedName name="_xlnm.Print_Area" localSheetId="5">'302 - Dešťové kanalizační...'!$C$4:$J$39,'302 - Dešťové kanalizační...'!$C$50:$J$76,'302 - Dešťové kanalizační...'!$C$82:$J$102,'302 - Dešťové kanalizační...'!$C$108:$K$218</definedName>
    <definedName name="_xlnm.Print_Area" localSheetId="6">'401 - Veřejné osvětlení'!$C$4:$J$39,'401 - Veřejné osvětlení'!$C$50:$J$76,'401 - Veřejné osvětlení'!$C$82:$J$105,'401 - Veřejné osvětlení'!$C$111:$K$339</definedName>
    <definedName name="_xlnm.Print_Area" localSheetId="0">'Rekapitulace stavby'!$D$4:$AO$76,'Rekapitulace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336" i="7"/>
  <c r="BH336" i="7"/>
  <c r="BG336" i="7"/>
  <c r="BF336" i="7"/>
  <c r="T336" i="7"/>
  <c r="R336" i="7"/>
  <c r="P336" i="7"/>
  <c r="BI332" i="7"/>
  <c r="BH332" i="7"/>
  <c r="BG332" i="7"/>
  <c r="BF332" i="7"/>
  <c r="T332" i="7"/>
  <c r="R332" i="7"/>
  <c r="P332" i="7"/>
  <c r="BI327" i="7"/>
  <c r="BH327" i="7"/>
  <c r="BG327" i="7"/>
  <c r="BF327" i="7"/>
  <c r="T327" i="7"/>
  <c r="R327" i="7"/>
  <c r="P327" i="7"/>
  <c r="BI322" i="7"/>
  <c r="BH322" i="7"/>
  <c r="BG322" i="7"/>
  <c r="BF322" i="7"/>
  <c r="T322" i="7"/>
  <c r="R322" i="7"/>
  <c r="P322" i="7"/>
  <c r="BI316" i="7"/>
  <c r="BH316" i="7"/>
  <c r="BG316" i="7"/>
  <c r="BF316" i="7"/>
  <c r="T316" i="7"/>
  <c r="R316" i="7"/>
  <c r="P316" i="7"/>
  <c r="BI313" i="7"/>
  <c r="BH313" i="7"/>
  <c r="BG313" i="7"/>
  <c r="BF313" i="7"/>
  <c r="T313" i="7"/>
  <c r="R313" i="7"/>
  <c r="P313" i="7"/>
  <c r="BI309" i="7"/>
  <c r="BH309" i="7"/>
  <c r="BG309" i="7"/>
  <c r="BF309" i="7"/>
  <c r="T309" i="7"/>
  <c r="R309" i="7"/>
  <c r="P309" i="7"/>
  <c r="BI304" i="7"/>
  <c r="BH304" i="7"/>
  <c r="BG304" i="7"/>
  <c r="BF304" i="7"/>
  <c r="T304" i="7"/>
  <c r="R304" i="7"/>
  <c r="P304" i="7"/>
  <c r="BI301" i="7"/>
  <c r="BH301" i="7"/>
  <c r="BG301" i="7"/>
  <c r="BF301" i="7"/>
  <c r="T301" i="7"/>
  <c r="R301" i="7"/>
  <c r="P301" i="7"/>
  <c r="BI298" i="7"/>
  <c r="BH298" i="7"/>
  <c r="BG298" i="7"/>
  <c r="BF298" i="7"/>
  <c r="T298" i="7"/>
  <c r="R298" i="7"/>
  <c r="P298" i="7"/>
  <c r="BI295" i="7"/>
  <c r="BH295" i="7"/>
  <c r="BG295" i="7"/>
  <c r="BF295" i="7"/>
  <c r="T295" i="7"/>
  <c r="R295" i="7"/>
  <c r="P295" i="7"/>
  <c r="BI289" i="7"/>
  <c r="BH289" i="7"/>
  <c r="BG289" i="7"/>
  <c r="BF289" i="7"/>
  <c r="T289" i="7"/>
  <c r="R289" i="7"/>
  <c r="P289" i="7"/>
  <c r="BI286" i="7"/>
  <c r="BH286" i="7"/>
  <c r="BG286" i="7"/>
  <c r="BF286" i="7"/>
  <c r="T286" i="7"/>
  <c r="R286" i="7"/>
  <c r="P286" i="7"/>
  <c r="BI283" i="7"/>
  <c r="BH283" i="7"/>
  <c r="BG283" i="7"/>
  <c r="BF283" i="7"/>
  <c r="T283" i="7"/>
  <c r="R283" i="7"/>
  <c r="P283" i="7"/>
  <c r="BI279" i="7"/>
  <c r="BH279" i="7"/>
  <c r="BG279" i="7"/>
  <c r="BF279" i="7"/>
  <c r="T279" i="7"/>
  <c r="R279" i="7"/>
  <c r="P279" i="7"/>
  <c r="BI276" i="7"/>
  <c r="BH276" i="7"/>
  <c r="BG276" i="7"/>
  <c r="BF276" i="7"/>
  <c r="T276" i="7"/>
  <c r="R276" i="7"/>
  <c r="P276" i="7"/>
  <c r="BI273" i="7"/>
  <c r="BH273" i="7"/>
  <c r="BG273" i="7"/>
  <c r="BF273" i="7"/>
  <c r="T273" i="7"/>
  <c r="R273" i="7"/>
  <c r="P273" i="7"/>
  <c r="BI269" i="7"/>
  <c r="BH269" i="7"/>
  <c r="BG269" i="7"/>
  <c r="BF269" i="7"/>
  <c r="T269" i="7"/>
  <c r="R269" i="7"/>
  <c r="P269" i="7"/>
  <c r="BI265" i="7"/>
  <c r="BH265" i="7"/>
  <c r="BG265" i="7"/>
  <c r="BF265" i="7"/>
  <c r="T265" i="7"/>
  <c r="R265" i="7"/>
  <c r="P265" i="7"/>
  <c r="BI261" i="7"/>
  <c r="BH261" i="7"/>
  <c r="BG261" i="7"/>
  <c r="BF261" i="7"/>
  <c r="T261" i="7"/>
  <c r="R261" i="7"/>
  <c r="P261" i="7"/>
  <c r="BI252" i="7"/>
  <c r="BH252" i="7"/>
  <c r="BG252" i="7"/>
  <c r="BF252" i="7"/>
  <c r="T252" i="7"/>
  <c r="R252" i="7"/>
  <c r="P252" i="7"/>
  <c r="BI249" i="7"/>
  <c r="BH249" i="7"/>
  <c r="BG249" i="7"/>
  <c r="BF249" i="7"/>
  <c r="T249" i="7"/>
  <c r="R249" i="7"/>
  <c r="P249" i="7"/>
  <c r="BI246" i="7"/>
  <c r="BH246" i="7"/>
  <c r="BG246" i="7"/>
  <c r="BF246" i="7"/>
  <c r="T246" i="7"/>
  <c r="R246" i="7"/>
  <c r="P246" i="7"/>
  <c r="BI243" i="7"/>
  <c r="BH243" i="7"/>
  <c r="BG243" i="7"/>
  <c r="BF243" i="7"/>
  <c r="T243" i="7"/>
  <c r="R243" i="7"/>
  <c r="P243" i="7"/>
  <c r="BI240" i="7"/>
  <c r="BH240" i="7"/>
  <c r="BG240" i="7"/>
  <c r="BF240" i="7"/>
  <c r="T240" i="7"/>
  <c r="R240" i="7"/>
  <c r="P240" i="7"/>
  <c r="BI236" i="7"/>
  <c r="BH236" i="7"/>
  <c r="BG236" i="7"/>
  <c r="BF236" i="7"/>
  <c r="T236" i="7"/>
  <c r="R236" i="7"/>
  <c r="P236" i="7"/>
  <c r="BI233" i="7"/>
  <c r="BH233" i="7"/>
  <c r="BG233" i="7"/>
  <c r="BF233" i="7"/>
  <c r="T233" i="7"/>
  <c r="R233" i="7"/>
  <c r="P233" i="7"/>
  <c r="BI230" i="7"/>
  <c r="BH230" i="7"/>
  <c r="BG230" i="7"/>
  <c r="BF230" i="7"/>
  <c r="T230" i="7"/>
  <c r="R230" i="7"/>
  <c r="P230" i="7"/>
  <c r="BI227" i="7"/>
  <c r="BH227" i="7"/>
  <c r="BG227" i="7"/>
  <c r="BF227" i="7"/>
  <c r="T227" i="7"/>
  <c r="R227" i="7"/>
  <c r="P227" i="7"/>
  <c r="BI223" i="7"/>
  <c r="BH223" i="7"/>
  <c r="BG223" i="7"/>
  <c r="BF223" i="7"/>
  <c r="T223" i="7"/>
  <c r="R223" i="7"/>
  <c r="P223" i="7"/>
  <c r="BI220" i="7"/>
  <c r="BH220" i="7"/>
  <c r="BG220" i="7"/>
  <c r="BF220" i="7"/>
  <c r="T220" i="7"/>
  <c r="R220" i="7"/>
  <c r="P220" i="7"/>
  <c r="BI217" i="7"/>
  <c r="BH217" i="7"/>
  <c r="BG217" i="7"/>
  <c r="BF217" i="7"/>
  <c r="T217" i="7"/>
  <c r="R217" i="7"/>
  <c r="P217" i="7"/>
  <c r="BI214" i="7"/>
  <c r="BH214" i="7"/>
  <c r="BG214" i="7"/>
  <c r="BF214" i="7"/>
  <c r="T214" i="7"/>
  <c r="R214" i="7"/>
  <c r="P214" i="7"/>
  <c r="BI211" i="7"/>
  <c r="BH211" i="7"/>
  <c r="BG211" i="7"/>
  <c r="BF211" i="7"/>
  <c r="T211" i="7"/>
  <c r="R211" i="7"/>
  <c r="P211" i="7"/>
  <c r="BI208" i="7"/>
  <c r="BH208" i="7"/>
  <c r="BG208" i="7"/>
  <c r="BF208" i="7"/>
  <c r="T208" i="7"/>
  <c r="R208" i="7"/>
  <c r="P208" i="7"/>
  <c r="BI205" i="7"/>
  <c r="BH205" i="7"/>
  <c r="BG205" i="7"/>
  <c r="BF205" i="7"/>
  <c r="T205" i="7"/>
  <c r="R205" i="7"/>
  <c r="P205" i="7"/>
  <c r="BI202" i="7"/>
  <c r="BH202" i="7"/>
  <c r="BG202" i="7"/>
  <c r="BF202" i="7"/>
  <c r="T202" i="7"/>
  <c r="R202" i="7"/>
  <c r="P202" i="7"/>
  <c r="BI199" i="7"/>
  <c r="BH199" i="7"/>
  <c r="BG199" i="7"/>
  <c r="BF199" i="7"/>
  <c r="T199" i="7"/>
  <c r="R199" i="7"/>
  <c r="P199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90" i="7"/>
  <c r="BH190" i="7"/>
  <c r="BG190" i="7"/>
  <c r="BF190" i="7"/>
  <c r="T190" i="7"/>
  <c r="R190" i="7"/>
  <c r="P190" i="7"/>
  <c r="BI186" i="7"/>
  <c r="BH186" i="7"/>
  <c r="BG186" i="7"/>
  <c r="BF186" i="7"/>
  <c r="T186" i="7"/>
  <c r="R186" i="7"/>
  <c r="P186" i="7"/>
  <c r="BI183" i="7"/>
  <c r="BH183" i="7"/>
  <c r="BG183" i="7"/>
  <c r="BF183" i="7"/>
  <c r="T183" i="7"/>
  <c r="R183" i="7"/>
  <c r="P183" i="7"/>
  <c r="BI180" i="7"/>
  <c r="BH180" i="7"/>
  <c r="BG180" i="7"/>
  <c r="BF180" i="7"/>
  <c r="T180" i="7"/>
  <c r="R180" i="7"/>
  <c r="P180" i="7"/>
  <c r="BI176" i="7"/>
  <c r="BH176" i="7"/>
  <c r="BG176" i="7"/>
  <c r="BF176" i="7"/>
  <c r="T176" i="7"/>
  <c r="R176" i="7"/>
  <c r="P176" i="7"/>
  <c r="BI173" i="7"/>
  <c r="BH173" i="7"/>
  <c r="BG173" i="7"/>
  <c r="BF173" i="7"/>
  <c r="T173" i="7"/>
  <c r="R173" i="7"/>
  <c r="P173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6" i="7"/>
  <c r="BH136" i="7"/>
  <c r="BG136" i="7"/>
  <c r="BF136" i="7"/>
  <c r="T136" i="7"/>
  <c r="R136" i="7"/>
  <c r="P136" i="7"/>
  <c r="BI133" i="7"/>
  <c r="BH133" i="7"/>
  <c r="BG133" i="7"/>
  <c r="BF133" i="7"/>
  <c r="T133" i="7"/>
  <c r="R133" i="7"/>
  <c r="P133" i="7"/>
  <c r="BI130" i="7"/>
  <c r="BH130" i="7"/>
  <c r="BG130" i="7"/>
  <c r="BF130" i="7"/>
  <c r="T130" i="7"/>
  <c r="R130" i="7"/>
  <c r="P130" i="7"/>
  <c r="BI127" i="7"/>
  <c r="BH127" i="7"/>
  <c r="BG127" i="7"/>
  <c r="BF127" i="7"/>
  <c r="T127" i="7"/>
  <c r="R127" i="7"/>
  <c r="P127" i="7"/>
  <c r="J120" i="7"/>
  <c r="F120" i="7"/>
  <c r="F118" i="7"/>
  <c r="E116" i="7"/>
  <c r="J91" i="7"/>
  <c r="F91" i="7"/>
  <c r="F89" i="7"/>
  <c r="E87" i="7"/>
  <c r="J24" i="7"/>
  <c r="E24" i="7"/>
  <c r="J121" i="7"/>
  <c r="J23" i="7"/>
  <c r="J18" i="7"/>
  <c r="E18" i="7"/>
  <c r="F121" i="7" s="1"/>
  <c r="J17" i="7"/>
  <c r="J12" i="7"/>
  <c r="J89" i="7" s="1"/>
  <c r="E7" i="7"/>
  <c r="E114" i="7"/>
  <c r="J37" i="6"/>
  <c r="J36" i="6"/>
  <c r="AY99" i="1"/>
  <c r="J35" i="6"/>
  <c r="AX99" i="1"/>
  <c r="BI217" i="6"/>
  <c r="BH217" i="6"/>
  <c r="BG217" i="6"/>
  <c r="BF217" i="6"/>
  <c r="T217" i="6"/>
  <c r="T216" i="6"/>
  <c r="R217" i="6"/>
  <c r="R216" i="6"/>
  <c r="P217" i="6"/>
  <c r="P216" i="6"/>
  <c r="BI213" i="6"/>
  <c r="BH213" i="6"/>
  <c r="BG213" i="6"/>
  <c r="BF213" i="6"/>
  <c r="T213" i="6"/>
  <c r="R213" i="6"/>
  <c r="P213" i="6"/>
  <c r="BI210" i="6"/>
  <c r="BH210" i="6"/>
  <c r="BG210" i="6"/>
  <c r="BF210" i="6"/>
  <c r="T210" i="6"/>
  <c r="R210" i="6"/>
  <c r="P210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4" i="6"/>
  <c r="BH184" i="6"/>
  <c r="BG184" i="6"/>
  <c r="BF184" i="6"/>
  <c r="T184" i="6"/>
  <c r="R184" i="6"/>
  <c r="P184" i="6"/>
  <c r="BI179" i="6"/>
  <c r="BH179" i="6"/>
  <c r="BG179" i="6"/>
  <c r="BF179" i="6"/>
  <c r="T179" i="6"/>
  <c r="R179" i="6"/>
  <c r="P179" i="6"/>
  <c r="BI175" i="6"/>
  <c r="BH175" i="6"/>
  <c r="BG175" i="6"/>
  <c r="BF175" i="6"/>
  <c r="T175" i="6"/>
  <c r="R175" i="6"/>
  <c r="P175" i="6"/>
  <c r="BI167" i="6"/>
  <c r="BH167" i="6"/>
  <c r="BG167" i="6"/>
  <c r="BF167" i="6"/>
  <c r="T167" i="6"/>
  <c r="R167" i="6"/>
  <c r="P167" i="6"/>
  <c r="BI163" i="6"/>
  <c r="BH163" i="6"/>
  <c r="BG163" i="6"/>
  <c r="BF163" i="6"/>
  <c r="T163" i="6"/>
  <c r="R163" i="6"/>
  <c r="P163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4" i="6"/>
  <c r="BH144" i="6"/>
  <c r="BG144" i="6"/>
  <c r="BF144" i="6"/>
  <c r="T144" i="6"/>
  <c r="R144" i="6"/>
  <c r="P144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R129" i="6"/>
  <c r="P129" i="6"/>
  <c r="BI124" i="6"/>
  <c r="BH124" i="6"/>
  <c r="BG124" i="6"/>
  <c r="BF124" i="6"/>
  <c r="T124" i="6"/>
  <c r="R124" i="6"/>
  <c r="P124" i="6"/>
  <c r="J117" i="6"/>
  <c r="F117" i="6"/>
  <c r="F115" i="6"/>
  <c r="E113" i="6"/>
  <c r="J91" i="6"/>
  <c r="F91" i="6"/>
  <c r="F89" i="6"/>
  <c r="E87" i="6"/>
  <c r="J24" i="6"/>
  <c r="E24" i="6"/>
  <c r="J118" i="6"/>
  <c r="J23" i="6"/>
  <c r="J18" i="6"/>
  <c r="E18" i="6"/>
  <c r="F118" i="6"/>
  <c r="J17" i="6"/>
  <c r="J12" i="6"/>
  <c r="J115" i="6"/>
  <c r="E7" i="6"/>
  <c r="E111" i="6" s="1"/>
  <c r="J37" i="5"/>
  <c r="J36" i="5"/>
  <c r="AY98" i="1"/>
  <c r="J35" i="5"/>
  <c r="AX98" i="1" s="1"/>
  <c r="BI280" i="5"/>
  <c r="BH280" i="5"/>
  <c r="BG280" i="5"/>
  <c r="BF280" i="5"/>
  <c r="T280" i="5"/>
  <c r="T279" i="5"/>
  <c r="R280" i="5"/>
  <c r="R279" i="5"/>
  <c r="P280" i="5"/>
  <c r="P279" i="5"/>
  <c r="BI276" i="5"/>
  <c r="BH276" i="5"/>
  <c r="BG276" i="5"/>
  <c r="BF276" i="5"/>
  <c r="T276" i="5"/>
  <c r="R276" i="5"/>
  <c r="P276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7" i="5"/>
  <c r="BH267" i="5"/>
  <c r="BG267" i="5"/>
  <c r="BF267" i="5"/>
  <c r="T267" i="5"/>
  <c r="R267" i="5"/>
  <c r="P267" i="5"/>
  <c r="BI264" i="5"/>
  <c r="BH264" i="5"/>
  <c r="BG264" i="5"/>
  <c r="BF264" i="5"/>
  <c r="T264" i="5"/>
  <c r="R264" i="5"/>
  <c r="P264" i="5"/>
  <c r="BI260" i="5"/>
  <c r="BH260" i="5"/>
  <c r="BG260" i="5"/>
  <c r="BF260" i="5"/>
  <c r="T260" i="5"/>
  <c r="R260" i="5"/>
  <c r="P260" i="5"/>
  <c r="BI255" i="5"/>
  <c r="BH255" i="5"/>
  <c r="BG255" i="5"/>
  <c r="BF255" i="5"/>
  <c r="T255" i="5"/>
  <c r="R255" i="5"/>
  <c r="P255" i="5"/>
  <c r="BI251" i="5"/>
  <c r="BH251" i="5"/>
  <c r="BG251" i="5"/>
  <c r="BF251" i="5"/>
  <c r="T251" i="5"/>
  <c r="R251" i="5"/>
  <c r="P251" i="5"/>
  <c r="BI248" i="5"/>
  <c r="BH248" i="5"/>
  <c r="BG248" i="5"/>
  <c r="BF248" i="5"/>
  <c r="T248" i="5"/>
  <c r="R248" i="5"/>
  <c r="P248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39" i="5"/>
  <c r="BH239" i="5"/>
  <c r="BG239" i="5"/>
  <c r="BF239" i="5"/>
  <c r="T239" i="5"/>
  <c r="R239" i="5"/>
  <c r="P239" i="5"/>
  <c r="BI236" i="5"/>
  <c r="BH236" i="5"/>
  <c r="BG236" i="5"/>
  <c r="BF236" i="5"/>
  <c r="T236" i="5"/>
  <c r="R236" i="5"/>
  <c r="P236" i="5"/>
  <c r="BI233" i="5"/>
  <c r="BH233" i="5"/>
  <c r="BG233" i="5"/>
  <c r="BF233" i="5"/>
  <c r="T233" i="5"/>
  <c r="R233" i="5"/>
  <c r="P233" i="5"/>
  <c r="BI230" i="5"/>
  <c r="BH230" i="5"/>
  <c r="BG230" i="5"/>
  <c r="BF230" i="5"/>
  <c r="T230" i="5"/>
  <c r="R230" i="5"/>
  <c r="P230" i="5"/>
  <c r="BI227" i="5"/>
  <c r="BH227" i="5"/>
  <c r="BG227" i="5"/>
  <c r="BF227" i="5"/>
  <c r="T227" i="5"/>
  <c r="R227" i="5"/>
  <c r="P227" i="5"/>
  <c r="BI222" i="5"/>
  <c r="BH222" i="5"/>
  <c r="BG222" i="5"/>
  <c r="BF222" i="5"/>
  <c r="T222" i="5"/>
  <c r="R222" i="5"/>
  <c r="P222" i="5"/>
  <c r="BI217" i="5"/>
  <c r="BH217" i="5"/>
  <c r="BG217" i="5"/>
  <c r="BF217" i="5"/>
  <c r="T217" i="5"/>
  <c r="R217" i="5"/>
  <c r="P217" i="5"/>
  <c r="BI210" i="5"/>
  <c r="BH210" i="5"/>
  <c r="BG210" i="5"/>
  <c r="BF210" i="5"/>
  <c r="T210" i="5"/>
  <c r="R210" i="5"/>
  <c r="P210" i="5"/>
  <c r="BI206" i="5"/>
  <c r="BH206" i="5"/>
  <c r="BG206" i="5"/>
  <c r="BF206" i="5"/>
  <c r="T206" i="5"/>
  <c r="R206" i="5"/>
  <c r="P206" i="5"/>
  <c r="BI203" i="5"/>
  <c r="BH203" i="5"/>
  <c r="BG203" i="5"/>
  <c r="BF203" i="5"/>
  <c r="T203" i="5"/>
  <c r="R203" i="5"/>
  <c r="P203" i="5"/>
  <c r="BI200" i="5"/>
  <c r="BH200" i="5"/>
  <c r="BG200" i="5"/>
  <c r="BF200" i="5"/>
  <c r="T200" i="5"/>
  <c r="R200" i="5"/>
  <c r="P200" i="5"/>
  <c r="BI197" i="5"/>
  <c r="BH197" i="5"/>
  <c r="BG197" i="5"/>
  <c r="BF197" i="5"/>
  <c r="T197" i="5"/>
  <c r="R197" i="5"/>
  <c r="P197" i="5"/>
  <c r="BI193" i="5"/>
  <c r="BH193" i="5"/>
  <c r="BG193" i="5"/>
  <c r="BF193" i="5"/>
  <c r="T193" i="5"/>
  <c r="R193" i="5"/>
  <c r="P193" i="5"/>
  <c r="BI188" i="5"/>
  <c r="BH188" i="5"/>
  <c r="BG188" i="5"/>
  <c r="BF188" i="5"/>
  <c r="T188" i="5"/>
  <c r="R188" i="5"/>
  <c r="P188" i="5"/>
  <c r="BI184" i="5"/>
  <c r="BH184" i="5"/>
  <c r="BG184" i="5"/>
  <c r="BF184" i="5"/>
  <c r="T184" i="5"/>
  <c r="T183" i="5"/>
  <c r="R184" i="5"/>
  <c r="R183" i="5"/>
  <c r="P184" i="5"/>
  <c r="P183" i="5" s="1"/>
  <c r="BI180" i="5"/>
  <c r="BH180" i="5"/>
  <c r="BG180" i="5"/>
  <c r="BF180" i="5"/>
  <c r="T180" i="5"/>
  <c r="R180" i="5"/>
  <c r="P180" i="5"/>
  <c r="BI172" i="5"/>
  <c r="BH172" i="5"/>
  <c r="BG172" i="5"/>
  <c r="BF172" i="5"/>
  <c r="T172" i="5"/>
  <c r="R172" i="5"/>
  <c r="P172" i="5"/>
  <c r="BI168" i="5"/>
  <c r="BH168" i="5"/>
  <c r="BG168" i="5"/>
  <c r="BF168" i="5"/>
  <c r="T168" i="5"/>
  <c r="R168" i="5"/>
  <c r="P168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5" i="5"/>
  <c r="BH135" i="5"/>
  <c r="BG135" i="5"/>
  <c r="BF135" i="5"/>
  <c r="T135" i="5"/>
  <c r="R135" i="5"/>
  <c r="P135" i="5"/>
  <c r="BI130" i="5"/>
  <c r="BH130" i="5"/>
  <c r="BG130" i="5"/>
  <c r="BF130" i="5"/>
  <c r="T130" i="5"/>
  <c r="R130" i="5"/>
  <c r="P130" i="5"/>
  <c r="BI126" i="5"/>
  <c r="BH126" i="5"/>
  <c r="BG126" i="5"/>
  <c r="BF126" i="5"/>
  <c r="T126" i="5"/>
  <c r="R126" i="5"/>
  <c r="P126" i="5"/>
  <c r="J119" i="5"/>
  <c r="F119" i="5"/>
  <c r="F117" i="5"/>
  <c r="E115" i="5"/>
  <c r="J91" i="5"/>
  <c r="F91" i="5"/>
  <c r="F89" i="5"/>
  <c r="E87" i="5"/>
  <c r="J24" i="5"/>
  <c r="E24" i="5"/>
  <c r="J92" i="5"/>
  <c r="J23" i="5"/>
  <c r="J18" i="5"/>
  <c r="E18" i="5"/>
  <c r="F120" i="5"/>
  <c r="J17" i="5"/>
  <c r="J12" i="5"/>
  <c r="J89" i="5" s="1"/>
  <c r="E7" i="5"/>
  <c r="E113" i="5"/>
  <c r="J37" i="4"/>
  <c r="J36" i="4"/>
  <c r="AY97" i="1"/>
  <c r="J35" i="4"/>
  <c r="AX97" i="1"/>
  <c r="BI503" i="4"/>
  <c r="BH503" i="4"/>
  <c r="BG503" i="4"/>
  <c r="BF503" i="4"/>
  <c r="T503" i="4"/>
  <c r="T502" i="4"/>
  <c r="R503" i="4"/>
  <c r="R502" i="4" s="1"/>
  <c r="P503" i="4"/>
  <c r="P502" i="4"/>
  <c r="BI497" i="4"/>
  <c r="BH497" i="4"/>
  <c r="BG497" i="4"/>
  <c r="BF497" i="4"/>
  <c r="T497" i="4"/>
  <c r="R497" i="4"/>
  <c r="P497" i="4"/>
  <c r="BI494" i="4"/>
  <c r="BH494" i="4"/>
  <c r="BG494" i="4"/>
  <c r="BF494" i="4"/>
  <c r="T494" i="4"/>
  <c r="R494" i="4"/>
  <c r="P494" i="4"/>
  <c r="BI488" i="4"/>
  <c r="BH488" i="4"/>
  <c r="BG488" i="4"/>
  <c r="BF488" i="4"/>
  <c r="T488" i="4"/>
  <c r="R488" i="4"/>
  <c r="P488" i="4"/>
  <c r="BI484" i="4"/>
  <c r="BH484" i="4"/>
  <c r="BG484" i="4"/>
  <c r="BF484" i="4"/>
  <c r="T484" i="4"/>
  <c r="R484" i="4"/>
  <c r="P484" i="4"/>
  <c r="BI480" i="4"/>
  <c r="BH480" i="4"/>
  <c r="BG480" i="4"/>
  <c r="BF480" i="4"/>
  <c r="T480" i="4"/>
  <c r="R480" i="4"/>
  <c r="P480" i="4"/>
  <c r="BI471" i="4"/>
  <c r="BH471" i="4"/>
  <c r="BG471" i="4"/>
  <c r="BF471" i="4"/>
  <c r="T471" i="4"/>
  <c r="R471" i="4"/>
  <c r="P471" i="4"/>
  <c r="BI462" i="4"/>
  <c r="BH462" i="4"/>
  <c r="BG462" i="4"/>
  <c r="BF462" i="4"/>
  <c r="T462" i="4"/>
  <c r="R462" i="4"/>
  <c r="P462" i="4"/>
  <c r="BI456" i="4"/>
  <c r="BH456" i="4"/>
  <c r="BG456" i="4"/>
  <c r="BF456" i="4"/>
  <c r="T456" i="4"/>
  <c r="R456" i="4"/>
  <c r="P456" i="4"/>
  <c r="BI450" i="4"/>
  <c r="BH450" i="4"/>
  <c r="BG450" i="4"/>
  <c r="BF450" i="4"/>
  <c r="T450" i="4"/>
  <c r="R450" i="4"/>
  <c r="P450" i="4"/>
  <c r="BI446" i="4"/>
  <c r="BH446" i="4"/>
  <c r="BG446" i="4"/>
  <c r="BF446" i="4"/>
  <c r="T446" i="4"/>
  <c r="R446" i="4"/>
  <c r="P446" i="4"/>
  <c r="BI443" i="4"/>
  <c r="BH443" i="4"/>
  <c r="BG443" i="4"/>
  <c r="BF443" i="4"/>
  <c r="T443" i="4"/>
  <c r="R443" i="4"/>
  <c r="P443" i="4"/>
  <c r="BI440" i="4"/>
  <c r="BH440" i="4"/>
  <c r="BG440" i="4"/>
  <c r="BF440" i="4"/>
  <c r="T440" i="4"/>
  <c r="R440" i="4"/>
  <c r="P440" i="4"/>
  <c r="BI437" i="4"/>
  <c r="BH437" i="4"/>
  <c r="BG437" i="4"/>
  <c r="BF437" i="4"/>
  <c r="T437" i="4"/>
  <c r="R437" i="4"/>
  <c r="P437" i="4"/>
  <c r="BI433" i="4"/>
  <c r="BH433" i="4"/>
  <c r="BG433" i="4"/>
  <c r="BF433" i="4"/>
  <c r="T433" i="4"/>
  <c r="R433" i="4"/>
  <c r="P433" i="4"/>
  <c r="BI430" i="4"/>
  <c r="BH430" i="4"/>
  <c r="BG430" i="4"/>
  <c r="BF430" i="4"/>
  <c r="T430" i="4"/>
  <c r="R430" i="4"/>
  <c r="P430" i="4"/>
  <c r="BI427" i="4"/>
  <c r="BH427" i="4"/>
  <c r="BG427" i="4"/>
  <c r="BF427" i="4"/>
  <c r="T427" i="4"/>
  <c r="R427" i="4"/>
  <c r="P427" i="4"/>
  <c r="BI424" i="4"/>
  <c r="BH424" i="4"/>
  <c r="BG424" i="4"/>
  <c r="BF424" i="4"/>
  <c r="T424" i="4"/>
  <c r="R424" i="4"/>
  <c r="P424" i="4"/>
  <c r="BI421" i="4"/>
  <c r="BH421" i="4"/>
  <c r="BG421" i="4"/>
  <c r="BF421" i="4"/>
  <c r="T421" i="4"/>
  <c r="R421" i="4"/>
  <c r="P421" i="4"/>
  <c r="BI418" i="4"/>
  <c r="BH418" i="4"/>
  <c r="BG418" i="4"/>
  <c r="BF418" i="4"/>
  <c r="T418" i="4"/>
  <c r="R418" i="4"/>
  <c r="P418" i="4"/>
  <c r="BI410" i="4"/>
  <c r="BH410" i="4"/>
  <c r="BG410" i="4"/>
  <c r="BF410" i="4"/>
  <c r="T410" i="4"/>
  <c r="R410" i="4"/>
  <c r="P410" i="4"/>
  <c r="BI405" i="4"/>
  <c r="BH405" i="4"/>
  <c r="BG405" i="4"/>
  <c r="BF405" i="4"/>
  <c r="T405" i="4"/>
  <c r="R405" i="4"/>
  <c r="P405" i="4"/>
  <c r="BI402" i="4"/>
  <c r="BH402" i="4"/>
  <c r="BG402" i="4"/>
  <c r="BF402" i="4"/>
  <c r="T402" i="4"/>
  <c r="R402" i="4"/>
  <c r="P402" i="4"/>
  <c r="BI399" i="4"/>
  <c r="BH399" i="4"/>
  <c r="BG399" i="4"/>
  <c r="BF399" i="4"/>
  <c r="T399" i="4"/>
  <c r="R399" i="4"/>
  <c r="P399" i="4"/>
  <c r="BI394" i="4"/>
  <c r="BH394" i="4"/>
  <c r="BG394" i="4"/>
  <c r="BF394" i="4"/>
  <c r="T394" i="4"/>
  <c r="R394" i="4"/>
  <c r="P394" i="4"/>
  <c r="BI391" i="4"/>
  <c r="BH391" i="4"/>
  <c r="BG391" i="4"/>
  <c r="BF391" i="4"/>
  <c r="T391" i="4"/>
  <c r="R391" i="4"/>
  <c r="P391" i="4"/>
  <c r="BI386" i="4"/>
  <c r="BH386" i="4"/>
  <c r="BG386" i="4"/>
  <c r="BF386" i="4"/>
  <c r="T386" i="4"/>
  <c r="R386" i="4"/>
  <c r="P386" i="4"/>
  <c r="BI383" i="4"/>
  <c r="BH383" i="4"/>
  <c r="BG383" i="4"/>
  <c r="BF383" i="4"/>
  <c r="T383" i="4"/>
  <c r="R383" i="4"/>
  <c r="P383" i="4"/>
  <c r="BI380" i="4"/>
  <c r="BH380" i="4"/>
  <c r="BG380" i="4"/>
  <c r="BF380" i="4"/>
  <c r="T380" i="4"/>
  <c r="R380" i="4"/>
  <c r="P380" i="4"/>
  <c r="BI377" i="4"/>
  <c r="BH377" i="4"/>
  <c r="BG377" i="4"/>
  <c r="BF377" i="4"/>
  <c r="T377" i="4"/>
  <c r="R377" i="4"/>
  <c r="P377" i="4"/>
  <c r="BI374" i="4"/>
  <c r="BH374" i="4"/>
  <c r="BG374" i="4"/>
  <c r="BF374" i="4"/>
  <c r="T374" i="4"/>
  <c r="R374" i="4"/>
  <c r="P374" i="4"/>
  <c r="BI369" i="4"/>
  <c r="BH369" i="4"/>
  <c r="BG369" i="4"/>
  <c r="BF369" i="4"/>
  <c r="T369" i="4"/>
  <c r="R369" i="4"/>
  <c r="P369" i="4"/>
  <c r="BI365" i="4"/>
  <c r="BH365" i="4"/>
  <c r="BG365" i="4"/>
  <c r="BF365" i="4"/>
  <c r="T365" i="4"/>
  <c r="R365" i="4"/>
  <c r="P365" i="4"/>
  <c r="BI362" i="4"/>
  <c r="BH362" i="4"/>
  <c r="BG362" i="4"/>
  <c r="BF362" i="4"/>
  <c r="T362" i="4"/>
  <c r="R362" i="4"/>
  <c r="P362" i="4"/>
  <c r="BI359" i="4"/>
  <c r="BH359" i="4"/>
  <c r="BG359" i="4"/>
  <c r="BF359" i="4"/>
  <c r="T359" i="4"/>
  <c r="R359" i="4"/>
  <c r="P359" i="4"/>
  <c r="BI356" i="4"/>
  <c r="BH356" i="4"/>
  <c r="BG356" i="4"/>
  <c r="BF356" i="4"/>
  <c r="T356" i="4"/>
  <c r="R356" i="4"/>
  <c r="P356" i="4"/>
  <c r="BI352" i="4"/>
  <c r="BH352" i="4"/>
  <c r="BG352" i="4"/>
  <c r="BF352" i="4"/>
  <c r="T352" i="4"/>
  <c r="R352" i="4"/>
  <c r="P352" i="4"/>
  <c r="BI348" i="4"/>
  <c r="BH348" i="4"/>
  <c r="BG348" i="4"/>
  <c r="BF348" i="4"/>
  <c r="T348" i="4"/>
  <c r="R348" i="4"/>
  <c r="P348" i="4"/>
  <c r="BI345" i="4"/>
  <c r="BH345" i="4"/>
  <c r="BG345" i="4"/>
  <c r="BF345" i="4"/>
  <c r="T345" i="4"/>
  <c r="R345" i="4"/>
  <c r="P345" i="4"/>
  <c r="BI342" i="4"/>
  <c r="BH342" i="4"/>
  <c r="BG342" i="4"/>
  <c r="BF342" i="4"/>
  <c r="T342" i="4"/>
  <c r="R342" i="4"/>
  <c r="P342" i="4"/>
  <c r="BI339" i="4"/>
  <c r="BH339" i="4"/>
  <c r="BG339" i="4"/>
  <c r="BF339" i="4"/>
  <c r="T339" i="4"/>
  <c r="R339" i="4"/>
  <c r="P339" i="4"/>
  <c r="BI336" i="4"/>
  <c r="BH336" i="4"/>
  <c r="BG336" i="4"/>
  <c r="BF336" i="4"/>
  <c r="T336" i="4"/>
  <c r="R336" i="4"/>
  <c r="P336" i="4"/>
  <c r="BI333" i="4"/>
  <c r="BH333" i="4"/>
  <c r="BG333" i="4"/>
  <c r="BF333" i="4"/>
  <c r="T333" i="4"/>
  <c r="R333" i="4"/>
  <c r="P333" i="4"/>
  <c r="BI330" i="4"/>
  <c r="BH330" i="4"/>
  <c r="BG330" i="4"/>
  <c r="BF330" i="4"/>
  <c r="T330" i="4"/>
  <c r="R330" i="4"/>
  <c r="P330" i="4"/>
  <c r="BI327" i="4"/>
  <c r="BH327" i="4"/>
  <c r="BG327" i="4"/>
  <c r="BF327" i="4"/>
  <c r="T327" i="4"/>
  <c r="R327" i="4"/>
  <c r="P327" i="4"/>
  <c r="BI324" i="4"/>
  <c r="BH324" i="4"/>
  <c r="BG324" i="4"/>
  <c r="BF324" i="4"/>
  <c r="T324" i="4"/>
  <c r="R324" i="4"/>
  <c r="P324" i="4"/>
  <c r="BI321" i="4"/>
  <c r="BH321" i="4"/>
  <c r="BG321" i="4"/>
  <c r="BF321" i="4"/>
  <c r="T321" i="4"/>
  <c r="R321" i="4"/>
  <c r="P321" i="4"/>
  <c r="BI318" i="4"/>
  <c r="BH318" i="4"/>
  <c r="BG318" i="4"/>
  <c r="BF318" i="4"/>
  <c r="T318" i="4"/>
  <c r="R318" i="4"/>
  <c r="P318" i="4"/>
  <c r="BI313" i="4"/>
  <c r="BH313" i="4"/>
  <c r="BG313" i="4"/>
  <c r="BF313" i="4"/>
  <c r="T313" i="4"/>
  <c r="R313" i="4"/>
  <c r="P313" i="4"/>
  <c r="BI309" i="4"/>
  <c r="BH309" i="4"/>
  <c r="BG309" i="4"/>
  <c r="BF309" i="4"/>
  <c r="T309" i="4"/>
  <c r="R309" i="4"/>
  <c r="P309" i="4"/>
  <c r="BI306" i="4"/>
  <c r="BH306" i="4"/>
  <c r="BG306" i="4"/>
  <c r="BF306" i="4"/>
  <c r="T306" i="4"/>
  <c r="R306" i="4"/>
  <c r="P306" i="4"/>
  <c r="BI300" i="4"/>
  <c r="BH300" i="4"/>
  <c r="BG300" i="4"/>
  <c r="BF300" i="4"/>
  <c r="T300" i="4"/>
  <c r="R300" i="4"/>
  <c r="P300" i="4"/>
  <c r="BI295" i="4"/>
  <c r="BH295" i="4"/>
  <c r="BG295" i="4"/>
  <c r="BF295" i="4"/>
  <c r="T295" i="4"/>
  <c r="R295" i="4"/>
  <c r="P295" i="4"/>
  <c r="BI292" i="4"/>
  <c r="BH292" i="4"/>
  <c r="BG292" i="4"/>
  <c r="BF292" i="4"/>
  <c r="T292" i="4"/>
  <c r="R292" i="4"/>
  <c r="P292" i="4"/>
  <c r="BI286" i="4"/>
  <c r="BH286" i="4"/>
  <c r="BG286" i="4"/>
  <c r="BF286" i="4"/>
  <c r="T286" i="4"/>
  <c r="R286" i="4"/>
  <c r="P286" i="4"/>
  <c r="BI280" i="4"/>
  <c r="BH280" i="4"/>
  <c r="BG280" i="4"/>
  <c r="BF280" i="4"/>
  <c r="T280" i="4"/>
  <c r="R280" i="4"/>
  <c r="P280" i="4"/>
  <c r="BI275" i="4"/>
  <c r="BH275" i="4"/>
  <c r="BG275" i="4"/>
  <c r="BF275" i="4"/>
  <c r="T275" i="4"/>
  <c r="R275" i="4"/>
  <c r="P275" i="4"/>
  <c r="BI268" i="4"/>
  <c r="BH268" i="4"/>
  <c r="BG268" i="4"/>
  <c r="BF268" i="4"/>
  <c r="T268" i="4"/>
  <c r="R268" i="4"/>
  <c r="P268" i="4"/>
  <c r="BI264" i="4"/>
  <c r="BH264" i="4"/>
  <c r="BG264" i="4"/>
  <c r="BF264" i="4"/>
  <c r="T264" i="4"/>
  <c r="R264" i="4"/>
  <c r="P264" i="4"/>
  <c r="BI260" i="4"/>
  <c r="BH260" i="4"/>
  <c r="BG260" i="4"/>
  <c r="BF260" i="4"/>
  <c r="T260" i="4"/>
  <c r="R260" i="4"/>
  <c r="P260" i="4"/>
  <c r="BI256" i="4"/>
  <c r="BH256" i="4"/>
  <c r="BG256" i="4"/>
  <c r="BF256" i="4"/>
  <c r="T256" i="4"/>
  <c r="R256" i="4"/>
  <c r="P256" i="4"/>
  <c r="BI252" i="4"/>
  <c r="BH252" i="4"/>
  <c r="BG252" i="4"/>
  <c r="BF252" i="4"/>
  <c r="T252" i="4"/>
  <c r="R252" i="4"/>
  <c r="P252" i="4"/>
  <c r="BI248" i="4"/>
  <c r="BH248" i="4"/>
  <c r="BG248" i="4"/>
  <c r="BF248" i="4"/>
  <c r="T248" i="4"/>
  <c r="R248" i="4"/>
  <c r="P248" i="4"/>
  <c r="BI243" i="4"/>
  <c r="BH243" i="4"/>
  <c r="BG243" i="4"/>
  <c r="BF243" i="4"/>
  <c r="T243" i="4"/>
  <c r="R243" i="4"/>
  <c r="P243" i="4"/>
  <c r="BI239" i="4"/>
  <c r="BH239" i="4"/>
  <c r="BG239" i="4"/>
  <c r="BF239" i="4"/>
  <c r="T239" i="4"/>
  <c r="R239" i="4"/>
  <c r="P239" i="4"/>
  <c r="BI236" i="4"/>
  <c r="BH236" i="4"/>
  <c r="BG236" i="4"/>
  <c r="BF236" i="4"/>
  <c r="T236" i="4"/>
  <c r="R236" i="4"/>
  <c r="P236" i="4"/>
  <c r="BI232" i="4"/>
  <c r="BH232" i="4"/>
  <c r="BG232" i="4"/>
  <c r="BF232" i="4"/>
  <c r="T232" i="4"/>
  <c r="R232" i="4"/>
  <c r="P232" i="4"/>
  <c r="BI229" i="4"/>
  <c r="BH229" i="4"/>
  <c r="BG229" i="4"/>
  <c r="BF229" i="4"/>
  <c r="T229" i="4"/>
  <c r="R229" i="4"/>
  <c r="P229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R222" i="4"/>
  <c r="P222" i="4"/>
  <c r="BI214" i="4"/>
  <c r="BH214" i="4"/>
  <c r="BG214" i="4"/>
  <c r="BF214" i="4"/>
  <c r="T214" i="4"/>
  <c r="R214" i="4"/>
  <c r="P214" i="4"/>
  <c r="BI204" i="4"/>
  <c r="BH204" i="4"/>
  <c r="BG204" i="4"/>
  <c r="BF204" i="4"/>
  <c r="T204" i="4"/>
  <c r="R204" i="4"/>
  <c r="P204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3" i="4"/>
  <c r="BH193" i="4"/>
  <c r="BG193" i="4"/>
  <c r="BF193" i="4"/>
  <c r="T193" i="4"/>
  <c r="R193" i="4"/>
  <c r="P193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6" i="4"/>
  <c r="BH176" i="4"/>
  <c r="BG176" i="4"/>
  <c r="BF176" i="4"/>
  <c r="T176" i="4"/>
  <c r="R176" i="4"/>
  <c r="P176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9" i="4"/>
  <c r="BH149" i="4"/>
  <c r="BG149" i="4"/>
  <c r="BF149" i="4"/>
  <c r="T149" i="4"/>
  <c r="R149" i="4"/>
  <c r="P149" i="4"/>
  <c r="BI145" i="4"/>
  <c r="BH145" i="4"/>
  <c r="BG145" i="4"/>
  <c r="BF145" i="4"/>
  <c r="T145" i="4"/>
  <c r="R145" i="4"/>
  <c r="P145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R138" i="4"/>
  <c r="P138" i="4"/>
  <c r="BI135" i="4"/>
  <c r="BH135" i="4"/>
  <c r="BG135" i="4"/>
  <c r="BF135" i="4"/>
  <c r="T135" i="4"/>
  <c r="R135" i="4"/>
  <c r="P135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J120" i="4"/>
  <c r="F120" i="4"/>
  <c r="F118" i="4"/>
  <c r="E116" i="4"/>
  <c r="J91" i="4"/>
  <c r="F91" i="4"/>
  <c r="F89" i="4"/>
  <c r="E87" i="4"/>
  <c r="J24" i="4"/>
  <c r="E24" i="4"/>
  <c r="J92" i="4" s="1"/>
  <c r="J23" i="4"/>
  <c r="J18" i="4"/>
  <c r="E18" i="4"/>
  <c r="F121" i="4"/>
  <c r="J17" i="4"/>
  <c r="J12" i="4"/>
  <c r="J118" i="4"/>
  <c r="E7" i="4"/>
  <c r="E114" i="4"/>
  <c r="J37" i="3"/>
  <c r="J36" i="3"/>
  <c r="AY96" i="1" s="1"/>
  <c r="J35" i="3"/>
  <c r="AX96" i="1" s="1"/>
  <c r="BI739" i="3"/>
  <c r="BH739" i="3"/>
  <c r="BG739" i="3"/>
  <c r="BF739" i="3"/>
  <c r="T739" i="3"/>
  <c r="T738" i="3" s="1"/>
  <c r="R739" i="3"/>
  <c r="R738" i="3"/>
  <c r="P739" i="3"/>
  <c r="P738" i="3" s="1"/>
  <c r="BI731" i="3"/>
  <c r="BH731" i="3"/>
  <c r="BG731" i="3"/>
  <c r="BF731" i="3"/>
  <c r="T731" i="3"/>
  <c r="R731" i="3"/>
  <c r="P731" i="3"/>
  <c r="BI721" i="3"/>
  <c r="BH721" i="3"/>
  <c r="BG721" i="3"/>
  <c r="BF721" i="3"/>
  <c r="T721" i="3"/>
  <c r="R721" i="3"/>
  <c r="P721" i="3"/>
  <c r="BI715" i="3"/>
  <c r="BH715" i="3"/>
  <c r="BG715" i="3"/>
  <c r="BF715" i="3"/>
  <c r="T715" i="3"/>
  <c r="R715" i="3"/>
  <c r="P715" i="3"/>
  <c r="BI707" i="3"/>
  <c r="BH707" i="3"/>
  <c r="BG707" i="3"/>
  <c r="BF707" i="3"/>
  <c r="T707" i="3"/>
  <c r="R707" i="3"/>
  <c r="P707" i="3"/>
  <c r="BI697" i="3"/>
  <c r="BH697" i="3"/>
  <c r="BG697" i="3"/>
  <c r="BF697" i="3"/>
  <c r="T697" i="3"/>
  <c r="R697" i="3"/>
  <c r="P697" i="3"/>
  <c r="BI687" i="3"/>
  <c r="BH687" i="3"/>
  <c r="BG687" i="3"/>
  <c r="BF687" i="3"/>
  <c r="T687" i="3"/>
  <c r="R687" i="3"/>
  <c r="P687" i="3"/>
  <c r="BI683" i="3"/>
  <c r="BH683" i="3"/>
  <c r="BG683" i="3"/>
  <c r="BF683" i="3"/>
  <c r="T683" i="3"/>
  <c r="R683" i="3"/>
  <c r="P683" i="3"/>
  <c r="BI672" i="3"/>
  <c r="BH672" i="3"/>
  <c r="BG672" i="3"/>
  <c r="BF672" i="3"/>
  <c r="T672" i="3"/>
  <c r="R672" i="3"/>
  <c r="P672" i="3"/>
  <c r="BI664" i="3"/>
  <c r="BH664" i="3"/>
  <c r="BG664" i="3"/>
  <c r="BF664" i="3"/>
  <c r="T664" i="3"/>
  <c r="R664" i="3"/>
  <c r="P664" i="3"/>
  <c r="BI660" i="3"/>
  <c r="BH660" i="3"/>
  <c r="BG660" i="3"/>
  <c r="BF660" i="3"/>
  <c r="T660" i="3"/>
  <c r="R660" i="3"/>
  <c r="P660" i="3"/>
  <c r="BI655" i="3"/>
  <c r="BH655" i="3"/>
  <c r="BG655" i="3"/>
  <c r="BF655" i="3"/>
  <c r="T655" i="3"/>
  <c r="R655" i="3"/>
  <c r="P655" i="3"/>
  <c r="BI651" i="3"/>
  <c r="BH651" i="3"/>
  <c r="BG651" i="3"/>
  <c r="BF651" i="3"/>
  <c r="T651" i="3"/>
  <c r="R651" i="3"/>
  <c r="P651" i="3"/>
  <c r="BI646" i="3"/>
  <c r="BH646" i="3"/>
  <c r="BG646" i="3"/>
  <c r="BF646" i="3"/>
  <c r="T646" i="3"/>
  <c r="R646" i="3"/>
  <c r="P646" i="3"/>
  <c r="BI643" i="3"/>
  <c r="BH643" i="3"/>
  <c r="BG643" i="3"/>
  <c r="BF643" i="3"/>
  <c r="T643" i="3"/>
  <c r="R643" i="3"/>
  <c r="P643" i="3"/>
  <c r="BI636" i="3"/>
  <c r="BH636" i="3"/>
  <c r="BG636" i="3"/>
  <c r="BF636" i="3"/>
  <c r="T636" i="3"/>
  <c r="R636" i="3"/>
  <c r="P636" i="3"/>
  <c r="BI633" i="3"/>
  <c r="BH633" i="3"/>
  <c r="BG633" i="3"/>
  <c r="BF633" i="3"/>
  <c r="T633" i="3"/>
  <c r="R633" i="3"/>
  <c r="P633" i="3"/>
  <c r="BI630" i="3"/>
  <c r="BH630" i="3"/>
  <c r="BG630" i="3"/>
  <c r="BF630" i="3"/>
  <c r="T630" i="3"/>
  <c r="R630" i="3"/>
  <c r="P630" i="3"/>
  <c r="BI624" i="3"/>
  <c r="BH624" i="3"/>
  <c r="BG624" i="3"/>
  <c r="BF624" i="3"/>
  <c r="T624" i="3"/>
  <c r="R624" i="3"/>
  <c r="P624" i="3"/>
  <c r="BI620" i="3"/>
  <c r="BH620" i="3"/>
  <c r="BG620" i="3"/>
  <c r="BF620" i="3"/>
  <c r="T620" i="3"/>
  <c r="R620" i="3"/>
  <c r="P620" i="3"/>
  <c r="BI617" i="3"/>
  <c r="BH617" i="3"/>
  <c r="BG617" i="3"/>
  <c r="BF617" i="3"/>
  <c r="T617" i="3"/>
  <c r="R617" i="3"/>
  <c r="P617" i="3"/>
  <c r="BI613" i="3"/>
  <c r="BH613" i="3"/>
  <c r="BG613" i="3"/>
  <c r="BF613" i="3"/>
  <c r="T613" i="3"/>
  <c r="R613" i="3"/>
  <c r="P613" i="3"/>
  <c r="BI609" i="3"/>
  <c r="BH609" i="3"/>
  <c r="BG609" i="3"/>
  <c r="BF609" i="3"/>
  <c r="T609" i="3"/>
  <c r="R609" i="3"/>
  <c r="P609" i="3"/>
  <c r="BI606" i="3"/>
  <c r="BH606" i="3"/>
  <c r="BG606" i="3"/>
  <c r="BF606" i="3"/>
  <c r="T606" i="3"/>
  <c r="R606" i="3"/>
  <c r="P606" i="3"/>
  <c r="BI603" i="3"/>
  <c r="BH603" i="3"/>
  <c r="BG603" i="3"/>
  <c r="BF603" i="3"/>
  <c r="T603" i="3"/>
  <c r="R603" i="3"/>
  <c r="P603" i="3"/>
  <c r="BI598" i="3"/>
  <c r="BH598" i="3"/>
  <c r="BG598" i="3"/>
  <c r="BF598" i="3"/>
  <c r="T598" i="3"/>
  <c r="R598" i="3"/>
  <c r="P598" i="3"/>
  <c r="BI595" i="3"/>
  <c r="BH595" i="3"/>
  <c r="BG595" i="3"/>
  <c r="BF595" i="3"/>
  <c r="T595" i="3"/>
  <c r="R595" i="3"/>
  <c r="P595" i="3"/>
  <c r="BI592" i="3"/>
  <c r="BH592" i="3"/>
  <c r="BG592" i="3"/>
  <c r="BF592" i="3"/>
  <c r="T592" i="3"/>
  <c r="R592" i="3"/>
  <c r="P592" i="3"/>
  <c r="BI584" i="3"/>
  <c r="BH584" i="3"/>
  <c r="BG584" i="3"/>
  <c r="BF584" i="3"/>
  <c r="T584" i="3"/>
  <c r="R584" i="3"/>
  <c r="P584" i="3"/>
  <c r="BI579" i="3"/>
  <c r="BH579" i="3"/>
  <c r="BG579" i="3"/>
  <c r="BF579" i="3"/>
  <c r="T579" i="3"/>
  <c r="R579" i="3"/>
  <c r="P579" i="3"/>
  <c r="BI576" i="3"/>
  <c r="BH576" i="3"/>
  <c r="BG576" i="3"/>
  <c r="BF576" i="3"/>
  <c r="T576" i="3"/>
  <c r="R576" i="3"/>
  <c r="P576" i="3"/>
  <c r="BI573" i="3"/>
  <c r="BH573" i="3"/>
  <c r="BG573" i="3"/>
  <c r="BF573" i="3"/>
  <c r="T573" i="3"/>
  <c r="R573" i="3"/>
  <c r="P573" i="3"/>
  <c r="BI568" i="3"/>
  <c r="BH568" i="3"/>
  <c r="BG568" i="3"/>
  <c r="BF568" i="3"/>
  <c r="T568" i="3"/>
  <c r="R568" i="3"/>
  <c r="P568" i="3"/>
  <c r="BI564" i="3"/>
  <c r="BH564" i="3"/>
  <c r="BG564" i="3"/>
  <c r="BF564" i="3"/>
  <c r="T564" i="3"/>
  <c r="R564" i="3"/>
  <c r="P564" i="3"/>
  <c r="BI560" i="3"/>
  <c r="BH560" i="3"/>
  <c r="BG560" i="3"/>
  <c r="BF560" i="3"/>
  <c r="T560" i="3"/>
  <c r="R560" i="3"/>
  <c r="P560" i="3"/>
  <c r="BI557" i="3"/>
  <c r="BH557" i="3"/>
  <c r="BG557" i="3"/>
  <c r="BF557" i="3"/>
  <c r="T557" i="3"/>
  <c r="R557" i="3"/>
  <c r="P557" i="3"/>
  <c r="BI554" i="3"/>
  <c r="BH554" i="3"/>
  <c r="BG554" i="3"/>
  <c r="BF554" i="3"/>
  <c r="T554" i="3"/>
  <c r="R554" i="3"/>
  <c r="P554" i="3"/>
  <c r="BI549" i="3"/>
  <c r="BH549" i="3"/>
  <c r="BG549" i="3"/>
  <c r="BF549" i="3"/>
  <c r="T549" i="3"/>
  <c r="R549" i="3"/>
  <c r="P549" i="3"/>
  <c r="BI545" i="3"/>
  <c r="BH545" i="3"/>
  <c r="BG545" i="3"/>
  <c r="BF545" i="3"/>
  <c r="T545" i="3"/>
  <c r="R545" i="3"/>
  <c r="P545" i="3"/>
  <c r="BI541" i="3"/>
  <c r="BH541" i="3"/>
  <c r="BG541" i="3"/>
  <c r="BF541" i="3"/>
  <c r="T541" i="3"/>
  <c r="R541" i="3"/>
  <c r="P541" i="3"/>
  <c r="BI537" i="3"/>
  <c r="BH537" i="3"/>
  <c r="BG537" i="3"/>
  <c r="BF537" i="3"/>
  <c r="T537" i="3"/>
  <c r="R537" i="3"/>
  <c r="P537" i="3"/>
  <c r="BI534" i="3"/>
  <c r="BH534" i="3"/>
  <c r="BG534" i="3"/>
  <c r="BF534" i="3"/>
  <c r="T534" i="3"/>
  <c r="R534" i="3"/>
  <c r="P534" i="3"/>
  <c r="BI531" i="3"/>
  <c r="BH531" i="3"/>
  <c r="BG531" i="3"/>
  <c r="BF531" i="3"/>
  <c r="T531" i="3"/>
  <c r="R531" i="3"/>
  <c r="P531" i="3"/>
  <c r="BI528" i="3"/>
  <c r="BH528" i="3"/>
  <c r="BG528" i="3"/>
  <c r="BF528" i="3"/>
  <c r="T528" i="3"/>
  <c r="R528" i="3"/>
  <c r="P528" i="3"/>
  <c r="BI525" i="3"/>
  <c r="BH525" i="3"/>
  <c r="BG525" i="3"/>
  <c r="BF525" i="3"/>
  <c r="T525" i="3"/>
  <c r="R525" i="3"/>
  <c r="P525" i="3"/>
  <c r="BI522" i="3"/>
  <c r="BH522" i="3"/>
  <c r="BG522" i="3"/>
  <c r="BF522" i="3"/>
  <c r="T522" i="3"/>
  <c r="R522" i="3"/>
  <c r="P522" i="3"/>
  <c r="BI519" i="3"/>
  <c r="BH519" i="3"/>
  <c r="BG519" i="3"/>
  <c r="BF519" i="3"/>
  <c r="T519" i="3"/>
  <c r="R519" i="3"/>
  <c r="P519" i="3"/>
  <c r="BI516" i="3"/>
  <c r="BH516" i="3"/>
  <c r="BG516" i="3"/>
  <c r="BF516" i="3"/>
  <c r="T516" i="3"/>
  <c r="R516" i="3"/>
  <c r="P516" i="3"/>
  <c r="BI513" i="3"/>
  <c r="BH513" i="3"/>
  <c r="BG513" i="3"/>
  <c r="BF513" i="3"/>
  <c r="T513" i="3"/>
  <c r="R513" i="3"/>
  <c r="P513" i="3"/>
  <c r="BI510" i="3"/>
  <c r="BH510" i="3"/>
  <c r="BG510" i="3"/>
  <c r="BF510" i="3"/>
  <c r="T510" i="3"/>
  <c r="R510" i="3"/>
  <c r="P510" i="3"/>
  <c r="BI507" i="3"/>
  <c r="BH507" i="3"/>
  <c r="BG507" i="3"/>
  <c r="BF507" i="3"/>
  <c r="T507" i="3"/>
  <c r="R507" i="3"/>
  <c r="P507" i="3"/>
  <c r="BI504" i="3"/>
  <c r="BH504" i="3"/>
  <c r="BG504" i="3"/>
  <c r="BF504" i="3"/>
  <c r="T504" i="3"/>
  <c r="R504" i="3"/>
  <c r="P504" i="3"/>
  <c r="BI501" i="3"/>
  <c r="BH501" i="3"/>
  <c r="BG501" i="3"/>
  <c r="BF501" i="3"/>
  <c r="T501" i="3"/>
  <c r="R501" i="3"/>
  <c r="P501" i="3"/>
  <c r="BI496" i="3"/>
  <c r="BH496" i="3"/>
  <c r="BG496" i="3"/>
  <c r="BF496" i="3"/>
  <c r="T496" i="3"/>
  <c r="R496" i="3"/>
  <c r="P496" i="3"/>
  <c r="BI493" i="3"/>
  <c r="BH493" i="3"/>
  <c r="BG493" i="3"/>
  <c r="BF493" i="3"/>
  <c r="T493" i="3"/>
  <c r="R493" i="3"/>
  <c r="P493" i="3"/>
  <c r="BI488" i="3"/>
  <c r="BH488" i="3"/>
  <c r="BG488" i="3"/>
  <c r="BF488" i="3"/>
  <c r="T488" i="3"/>
  <c r="R488" i="3"/>
  <c r="P488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7" i="3"/>
  <c r="BH477" i="3"/>
  <c r="BG477" i="3"/>
  <c r="BF477" i="3"/>
  <c r="T477" i="3"/>
  <c r="R477" i="3"/>
  <c r="P477" i="3"/>
  <c r="BI474" i="3"/>
  <c r="BH474" i="3"/>
  <c r="BG474" i="3"/>
  <c r="BF474" i="3"/>
  <c r="T474" i="3"/>
  <c r="R474" i="3"/>
  <c r="P474" i="3"/>
  <c r="BI469" i="3"/>
  <c r="BH469" i="3"/>
  <c r="BG469" i="3"/>
  <c r="BF469" i="3"/>
  <c r="T469" i="3"/>
  <c r="R469" i="3"/>
  <c r="P469" i="3"/>
  <c r="BI464" i="3"/>
  <c r="BH464" i="3"/>
  <c r="BG464" i="3"/>
  <c r="BF464" i="3"/>
  <c r="T464" i="3"/>
  <c r="R464" i="3"/>
  <c r="P464" i="3"/>
  <c r="BI460" i="3"/>
  <c r="BH460" i="3"/>
  <c r="BG460" i="3"/>
  <c r="BF460" i="3"/>
  <c r="T460" i="3"/>
  <c r="R460" i="3"/>
  <c r="P460" i="3"/>
  <c r="BI455" i="3"/>
  <c r="BH455" i="3"/>
  <c r="BG455" i="3"/>
  <c r="BF455" i="3"/>
  <c r="T455" i="3"/>
  <c r="R455" i="3"/>
  <c r="P455" i="3"/>
  <c r="BI450" i="3"/>
  <c r="BH450" i="3"/>
  <c r="BG450" i="3"/>
  <c r="BF450" i="3"/>
  <c r="T450" i="3"/>
  <c r="R450" i="3"/>
  <c r="P450" i="3"/>
  <c r="BI445" i="3"/>
  <c r="BH445" i="3"/>
  <c r="BG445" i="3"/>
  <c r="BF445" i="3"/>
  <c r="T445" i="3"/>
  <c r="R445" i="3"/>
  <c r="P445" i="3"/>
  <c r="BI438" i="3"/>
  <c r="BH438" i="3"/>
  <c r="BG438" i="3"/>
  <c r="BF438" i="3"/>
  <c r="T438" i="3"/>
  <c r="R438" i="3"/>
  <c r="P438" i="3"/>
  <c r="BI434" i="3"/>
  <c r="BH434" i="3"/>
  <c r="BG434" i="3"/>
  <c r="BF434" i="3"/>
  <c r="T434" i="3"/>
  <c r="R434" i="3"/>
  <c r="P434" i="3"/>
  <c r="BI425" i="3"/>
  <c r="BH425" i="3"/>
  <c r="BG425" i="3"/>
  <c r="BF425" i="3"/>
  <c r="T425" i="3"/>
  <c r="R425" i="3"/>
  <c r="P425" i="3"/>
  <c r="BI421" i="3"/>
  <c r="BH421" i="3"/>
  <c r="BG421" i="3"/>
  <c r="BF421" i="3"/>
  <c r="T421" i="3"/>
  <c r="R421" i="3"/>
  <c r="P421" i="3"/>
  <c r="BI417" i="3"/>
  <c r="BH417" i="3"/>
  <c r="BG417" i="3"/>
  <c r="BF417" i="3"/>
  <c r="T417" i="3"/>
  <c r="R417" i="3"/>
  <c r="P417" i="3"/>
  <c r="BI404" i="3"/>
  <c r="BH404" i="3"/>
  <c r="BG404" i="3"/>
  <c r="BF404" i="3"/>
  <c r="T404" i="3"/>
  <c r="R404" i="3"/>
  <c r="P404" i="3"/>
  <c r="BI401" i="3"/>
  <c r="BH401" i="3"/>
  <c r="BG401" i="3"/>
  <c r="BF401" i="3"/>
  <c r="T401" i="3"/>
  <c r="R401" i="3"/>
  <c r="P401" i="3"/>
  <c r="BI398" i="3"/>
  <c r="BH398" i="3"/>
  <c r="BG398" i="3"/>
  <c r="BF398" i="3"/>
  <c r="T398" i="3"/>
  <c r="R398" i="3"/>
  <c r="P398" i="3"/>
  <c r="BI393" i="3"/>
  <c r="BH393" i="3"/>
  <c r="BG393" i="3"/>
  <c r="BF393" i="3"/>
  <c r="T393" i="3"/>
  <c r="R393" i="3"/>
  <c r="P393" i="3"/>
  <c r="BI387" i="3"/>
  <c r="BH387" i="3"/>
  <c r="BG387" i="3"/>
  <c r="BF387" i="3"/>
  <c r="T387" i="3"/>
  <c r="R387" i="3"/>
  <c r="P387" i="3"/>
  <c r="BI381" i="3"/>
  <c r="BH381" i="3"/>
  <c r="BG381" i="3"/>
  <c r="BF381" i="3"/>
  <c r="T381" i="3"/>
  <c r="R381" i="3"/>
  <c r="P381" i="3"/>
  <c r="BI374" i="3"/>
  <c r="BH374" i="3"/>
  <c r="BG374" i="3"/>
  <c r="BF374" i="3"/>
  <c r="T374" i="3"/>
  <c r="R374" i="3"/>
  <c r="P374" i="3"/>
  <c r="BI367" i="3"/>
  <c r="BH367" i="3"/>
  <c r="BG367" i="3"/>
  <c r="BF367" i="3"/>
  <c r="T367" i="3"/>
  <c r="R367" i="3"/>
  <c r="P367" i="3"/>
  <c r="BI363" i="3"/>
  <c r="BH363" i="3"/>
  <c r="BG363" i="3"/>
  <c r="BF363" i="3"/>
  <c r="T363" i="3"/>
  <c r="R363" i="3"/>
  <c r="P363" i="3"/>
  <c r="BI356" i="3"/>
  <c r="BH356" i="3"/>
  <c r="BG356" i="3"/>
  <c r="BF356" i="3"/>
  <c r="T356" i="3"/>
  <c r="R356" i="3"/>
  <c r="P356" i="3"/>
  <c r="BI352" i="3"/>
  <c r="BH352" i="3"/>
  <c r="BG352" i="3"/>
  <c r="BF352" i="3"/>
  <c r="T352" i="3"/>
  <c r="R352" i="3"/>
  <c r="P352" i="3"/>
  <c r="BI347" i="3"/>
  <c r="BH347" i="3"/>
  <c r="BG347" i="3"/>
  <c r="BF347" i="3"/>
  <c r="T347" i="3"/>
  <c r="R347" i="3"/>
  <c r="P347" i="3"/>
  <c r="BI342" i="3"/>
  <c r="BH342" i="3"/>
  <c r="BG342" i="3"/>
  <c r="BF342" i="3"/>
  <c r="T342" i="3"/>
  <c r="R342" i="3"/>
  <c r="P342" i="3"/>
  <c r="BI338" i="3"/>
  <c r="BH338" i="3"/>
  <c r="BG338" i="3"/>
  <c r="BF338" i="3"/>
  <c r="T338" i="3"/>
  <c r="R338" i="3"/>
  <c r="P338" i="3"/>
  <c r="BI334" i="3"/>
  <c r="BH334" i="3"/>
  <c r="BG334" i="3"/>
  <c r="BF334" i="3"/>
  <c r="T334" i="3"/>
  <c r="R334" i="3"/>
  <c r="P334" i="3"/>
  <c r="BI330" i="3"/>
  <c r="BH330" i="3"/>
  <c r="BG330" i="3"/>
  <c r="BF330" i="3"/>
  <c r="T330" i="3"/>
  <c r="R330" i="3"/>
  <c r="P330" i="3"/>
  <c r="BI325" i="3"/>
  <c r="BH325" i="3"/>
  <c r="BG325" i="3"/>
  <c r="BF325" i="3"/>
  <c r="T325" i="3"/>
  <c r="R325" i="3"/>
  <c r="R317" i="3"/>
  <c r="P325" i="3"/>
  <c r="BI318" i="3"/>
  <c r="BH318" i="3"/>
  <c r="BG318" i="3"/>
  <c r="BF318" i="3"/>
  <c r="T318" i="3"/>
  <c r="T317" i="3" s="1"/>
  <c r="R318" i="3"/>
  <c r="P318" i="3"/>
  <c r="P317" i="3" s="1"/>
  <c r="BI313" i="3"/>
  <c r="BH313" i="3"/>
  <c r="BG313" i="3"/>
  <c r="BF313" i="3"/>
  <c r="T313" i="3"/>
  <c r="R313" i="3"/>
  <c r="P313" i="3"/>
  <c r="BI306" i="3"/>
  <c r="BH306" i="3"/>
  <c r="BG306" i="3"/>
  <c r="BF306" i="3"/>
  <c r="T306" i="3"/>
  <c r="R306" i="3"/>
  <c r="P306" i="3"/>
  <c r="BI303" i="3"/>
  <c r="BH303" i="3"/>
  <c r="BG303" i="3"/>
  <c r="BF303" i="3"/>
  <c r="T303" i="3"/>
  <c r="R303" i="3"/>
  <c r="P303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2" i="3"/>
  <c r="BH292" i="3"/>
  <c r="BG292" i="3"/>
  <c r="BF292" i="3"/>
  <c r="T292" i="3"/>
  <c r="R292" i="3"/>
  <c r="P292" i="3"/>
  <c r="BI289" i="3"/>
  <c r="BH289" i="3"/>
  <c r="BG289" i="3"/>
  <c r="BF289" i="3"/>
  <c r="T289" i="3"/>
  <c r="R289" i="3"/>
  <c r="P289" i="3"/>
  <c r="BI279" i="3"/>
  <c r="BH279" i="3"/>
  <c r="BG279" i="3"/>
  <c r="BF279" i="3"/>
  <c r="T279" i="3"/>
  <c r="R279" i="3"/>
  <c r="P279" i="3"/>
  <c r="BI269" i="3"/>
  <c r="BH269" i="3"/>
  <c r="BG269" i="3"/>
  <c r="BF269" i="3"/>
  <c r="T269" i="3"/>
  <c r="R269" i="3"/>
  <c r="P269" i="3"/>
  <c r="BI245" i="3"/>
  <c r="BH245" i="3"/>
  <c r="BG245" i="3"/>
  <c r="BF245" i="3"/>
  <c r="T245" i="3"/>
  <c r="R245" i="3"/>
  <c r="P245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07" i="3"/>
  <c r="BH207" i="3"/>
  <c r="BG207" i="3"/>
  <c r="BF207" i="3"/>
  <c r="T207" i="3"/>
  <c r="R207" i="3"/>
  <c r="P207" i="3"/>
  <c r="BI204" i="3"/>
  <c r="BH204" i="3"/>
  <c r="BG204" i="3"/>
  <c r="BF204" i="3"/>
  <c r="T204" i="3"/>
  <c r="R204" i="3"/>
  <c r="P204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J121" i="3"/>
  <c r="F121" i="3"/>
  <c r="F119" i="3"/>
  <c r="E117" i="3"/>
  <c r="J91" i="3"/>
  <c r="F91" i="3"/>
  <c r="F89" i="3"/>
  <c r="E87" i="3"/>
  <c r="J24" i="3"/>
  <c r="E24" i="3"/>
  <c r="J92" i="3"/>
  <c r="J23" i="3"/>
  <c r="J18" i="3"/>
  <c r="E18" i="3"/>
  <c r="F122" i="3" s="1"/>
  <c r="J17" i="3"/>
  <c r="J12" i="3"/>
  <c r="J119" i="3" s="1"/>
  <c r="E7" i="3"/>
  <c r="E85" i="3"/>
  <c r="J124" i="2"/>
  <c r="J97" i="2" s="1"/>
  <c r="J37" i="2"/>
  <c r="J36" i="2"/>
  <c r="AY95" i="1" s="1"/>
  <c r="J35" i="2"/>
  <c r="AX95" i="1"/>
  <c r="BI192" i="2"/>
  <c r="BH192" i="2"/>
  <c r="BG192" i="2"/>
  <c r="BF192" i="2"/>
  <c r="T192" i="2"/>
  <c r="T191" i="2"/>
  <c r="R192" i="2"/>
  <c r="R191" i="2" s="1"/>
  <c r="P192" i="2"/>
  <c r="P191" i="2" s="1"/>
  <c r="BI188" i="2"/>
  <c r="BH188" i="2"/>
  <c r="BG188" i="2"/>
  <c r="BF188" i="2"/>
  <c r="T188" i="2"/>
  <c r="T187" i="2" s="1"/>
  <c r="R188" i="2"/>
  <c r="R187" i="2"/>
  <c r="P188" i="2"/>
  <c r="P187" i="2" s="1"/>
  <c r="BI182" i="2"/>
  <c r="BH182" i="2"/>
  <c r="BG182" i="2"/>
  <c r="BF182" i="2"/>
  <c r="T182" i="2"/>
  <c r="R182" i="2"/>
  <c r="P182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J119" i="2"/>
  <c r="F119" i="2"/>
  <c r="F117" i="2"/>
  <c r="E115" i="2"/>
  <c r="J91" i="2"/>
  <c r="F91" i="2"/>
  <c r="F89" i="2"/>
  <c r="E87" i="2"/>
  <c r="J24" i="2"/>
  <c r="E24" i="2"/>
  <c r="J92" i="2"/>
  <c r="J23" i="2"/>
  <c r="J18" i="2"/>
  <c r="E18" i="2"/>
  <c r="F120" i="2"/>
  <c r="J17" i="2"/>
  <c r="J12" i="2"/>
  <c r="J89" i="2" s="1"/>
  <c r="E7" i="2"/>
  <c r="E113" i="2"/>
  <c r="L90" i="1"/>
  <c r="AM90" i="1"/>
  <c r="AM89" i="1"/>
  <c r="L89" i="1"/>
  <c r="AM87" i="1"/>
  <c r="L87" i="1"/>
  <c r="L85" i="1"/>
  <c r="L84" i="1"/>
  <c r="BK188" i="2"/>
  <c r="J182" i="2"/>
  <c r="BK168" i="2"/>
  <c r="BK158" i="2"/>
  <c r="J149" i="2"/>
  <c r="BK140" i="2"/>
  <c r="BK131" i="2"/>
  <c r="J192" i="2"/>
  <c r="BK182" i="2"/>
  <c r="J173" i="2"/>
  <c r="J162" i="2"/>
  <c r="BK154" i="2"/>
  <c r="J145" i="2"/>
  <c r="J136" i="2"/>
  <c r="BK127" i="2"/>
  <c r="BK739" i="3"/>
  <c r="J739" i="3"/>
  <c r="BK731" i="3"/>
  <c r="J731" i="3"/>
  <c r="J721" i="3"/>
  <c r="J715" i="3"/>
  <c r="BK697" i="3"/>
  <c r="BK683" i="3"/>
  <c r="BK664" i="3"/>
  <c r="J660" i="3"/>
  <c r="BK651" i="3"/>
  <c r="J643" i="3"/>
  <c r="BK633" i="3"/>
  <c r="J624" i="3"/>
  <c r="J617" i="3"/>
  <c r="J609" i="3"/>
  <c r="BK603" i="3"/>
  <c r="BK595" i="3"/>
  <c r="J584" i="3"/>
  <c r="J576" i="3"/>
  <c r="J568" i="3"/>
  <c r="BK560" i="3"/>
  <c r="BK554" i="3"/>
  <c r="J545" i="3"/>
  <c r="BK537" i="3"/>
  <c r="J531" i="3"/>
  <c r="BK525" i="3"/>
  <c r="J519" i="3"/>
  <c r="J513" i="3"/>
  <c r="J507" i="3"/>
  <c r="BK501" i="3"/>
  <c r="BK493" i="3"/>
  <c r="J484" i="3"/>
  <c r="J477" i="3"/>
  <c r="BK469" i="3"/>
  <c r="BK460" i="3"/>
  <c r="J450" i="3"/>
  <c r="BK434" i="3"/>
  <c r="BK421" i="3"/>
  <c r="J404" i="3"/>
  <c r="BK398" i="3"/>
  <c r="J393" i="3"/>
  <c r="J381" i="3"/>
  <c r="J367" i="3"/>
  <c r="J352" i="3"/>
  <c r="J342" i="3"/>
  <c r="J338" i="3"/>
  <c r="J330" i="3"/>
  <c r="J318" i="3"/>
  <c r="J306" i="3"/>
  <c r="J299" i="3"/>
  <c r="J292" i="3"/>
  <c r="BK279" i="3"/>
  <c r="J245" i="3"/>
  <c r="J236" i="3"/>
  <c r="J229" i="3"/>
  <c r="BK215" i="3"/>
  <c r="J207" i="3"/>
  <c r="J200" i="3"/>
  <c r="BK193" i="3"/>
  <c r="BK185" i="3"/>
  <c r="J178" i="3"/>
  <c r="J168" i="3"/>
  <c r="BK161" i="3"/>
  <c r="BK151" i="3"/>
  <c r="BK142" i="3"/>
  <c r="J134" i="3"/>
  <c r="J128" i="3"/>
  <c r="BK715" i="3"/>
  <c r="J697" i="3"/>
  <c r="BK672" i="3"/>
  <c r="BK660" i="3"/>
  <c r="J655" i="3"/>
  <c r="J646" i="3"/>
  <c r="J636" i="3"/>
  <c r="BK624" i="3"/>
  <c r="BK617" i="3"/>
  <c r="BK609" i="3"/>
  <c r="J603" i="3"/>
  <c r="J595" i="3"/>
  <c r="BK584" i="3"/>
  <c r="BK576" i="3"/>
  <c r="BK568" i="3"/>
  <c r="J560" i="3"/>
  <c r="J554" i="3"/>
  <c r="BK545" i="3"/>
  <c r="J537" i="3"/>
  <c r="BK531" i="3"/>
  <c r="J525" i="3"/>
  <c r="BK519" i="3"/>
  <c r="BK513" i="3"/>
  <c r="BK507" i="3"/>
  <c r="J496" i="3"/>
  <c r="J488" i="3"/>
  <c r="J481" i="3"/>
  <c r="BK477" i="3"/>
  <c r="J469" i="3"/>
  <c r="J460" i="3"/>
  <c r="BK450" i="3"/>
  <c r="BK438" i="3"/>
  <c r="J425" i="3"/>
  <c r="J417" i="3"/>
  <c r="J401" i="3"/>
  <c r="BK387" i="3"/>
  <c r="J374" i="3"/>
  <c r="J363" i="3"/>
  <c r="J356" i="3"/>
  <c r="BK347" i="3"/>
  <c r="BK338" i="3"/>
  <c r="BK330" i="3"/>
  <c r="BK318" i="3"/>
  <c r="BK306" i="3"/>
  <c r="BK299" i="3"/>
  <c r="BK292" i="3"/>
  <c r="J279" i="3"/>
  <c r="BK245" i="3"/>
  <c r="BK236" i="3"/>
  <c r="BK229" i="3"/>
  <c r="J215" i="3"/>
  <c r="BK207" i="3"/>
  <c r="BK200" i="3"/>
  <c r="J193" i="3"/>
  <c r="J185" i="3"/>
  <c r="BK178" i="3"/>
  <c r="BK168" i="3"/>
  <c r="J161" i="3"/>
  <c r="J151" i="3"/>
  <c r="J142" i="3"/>
  <c r="BK134" i="3"/>
  <c r="J503" i="4"/>
  <c r="J497" i="4"/>
  <c r="BK488" i="4"/>
  <c r="BK484" i="4"/>
  <c r="J471" i="4"/>
  <c r="BK456" i="4"/>
  <c r="BK446" i="4"/>
  <c r="BK440" i="4"/>
  <c r="BK433" i="4"/>
  <c r="BK427" i="4"/>
  <c r="BK418" i="4"/>
  <c r="J410" i="4"/>
  <c r="J402" i="4"/>
  <c r="J394" i="4"/>
  <c r="J386" i="4"/>
  <c r="BK380" i="4"/>
  <c r="BK374" i="4"/>
  <c r="BK365" i="4"/>
  <c r="BK359" i="4"/>
  <c r="J352" i="4"/>
  <c r="J345" i="4"/>
  <c r="J339" i="4"/>
  <c r="BK333" i="4"/>
  <c r="J324" i="4"/>
  <c r="BK318" i="4"/>
  <c r="J309" i="4"/>
  <c r="BK300" i="4"/>
  <c r="J292" i="4"/>
  <c r="BK280" i="4"/>
  <c r="J268" i="4"/>
  <c r="BK260" i="4"/>
  <c r="J252" i="4"/>
  <c r="J243" i="4"/>
  <c r="BK236" i="4"/>
  <c r="J229" i="4"/>
  <c r="J222" i="4"/>
  <c r="J204" i="4"/>
  <c r="J197" i="4"/>
  <c r="BK184" i="4"/>
  <c r="BK181" i="4"/>
  <c r="BK171" i="4"/>
  <c r="J164" i="4"/>
  <c r="BK156" i="4"/>
  <c r="J145" i="4"/>
  <c r="J138" i="4"/>
  <c r="BK135" i="4"/>
  <c r="J127" i="4"/>
  <c r="J484" i="4"/>
  <c r="BK471" i="4"/>
  <c r="J456" i="4"/>
  <c r="J446" i="4"/>
  <c r="J440" i="4"/>
  <c r="J433" i="4"/>
  <c r="J430" i="4"/>
  <c r="J421" i="4"/>
  <c r="J405" i="4"/>
  <c r="J399" i="4"/>
  <c r="BK391" i="4"/>
  <c r="BK386" i="4"/>
  <c r="BK383" i="4"/>
  <c r="J377" i="4"/>
  <c r="BK369" i="4"/>
  <c r="J362" i="4"/>
  <c r="BK352" i="4"/>
  <c r="BK345" i="4"/>
  <c r="J342" i="4"/>
  <c r="BK336" i="4"/>
  <c r="J330" i="4"/>
  <c r="BK324" i="4"/>
  <c r="J318" i="4"/>
  <c r="BK309" i="4"/>
  <c r="J300" i="4"/>
  <c r="BK292" i="4"/>
  <c r="J280" i="4"/>
  <c r="BK268" i="4"/>
  <c r="J260" i="4"/>
  <c r="BK252" i="4"/>
  <c r="BK243" i="4"/>
  <c r="J236" i="4"/>
  <c r="BK229" i="4"/>
  <c r="BK222" i="4"/>
  <c r="BK204" i="4"/>
  <c r="BK197" i="4"/>
  <c r="J184" i="4"/>
  <c r="BK176" i="4"/>
  <c r="BK167" i="4"/>
  <c r="J161" i="4"/>
  <c r="J156" i="4"/>
  <c r="BK149" i="4"/>
  <c r="BK138" i="4"/>
  <c r="J130" i="4"/>
  <c r="BK280" i="5"/>
  <c r="BK276" i="5"/>
  <c r="BK273" i="5"/>
  <c r="BK271" i="5"/>
  <c r="J267" i="5"/>
  <c r="J264" i="5"/>
  <c r="J260" i="5"/>
  <c r="BK255" i="5"/>
  <c r="J255" i="5"/>
  <c r="J251" i="5"/>
  <c r="BK248" i="5"/>
  <c r="BK245" i="5"/>
  <c r="J245" i="5"/>
  <c r="J242" i="5"/>
  <c r="J239" i="5"/>
  <c r="J236" i="5"/>
  <c r="BK230" i="5"/>
  <c r="BK227" i="5"/>
  <c r="J210" i="5"/>
  <c r="J203" i="5"/>
  <c r="J197" i="5"/>
  <c r="BK193" i="5"/>
  <c r="J184" i="5"/>
  <c r="BK172" i="5"/>
  <c r="J153" i="5"/>
  <c r="BK145" i="5"/>
  <c r="BK142" i="5"/>
  <c r="BK139" i="5"/>
  <c r="J130" i="5"/>
  <c r="BK233" i="5"/>
  <c r="J227" i="5"/>
  <c r="J217" i="5"/>
  <c r="BK206" i="5"/>
  <c r="J200" i="5"/>
  <c r="J193" i="5"/>
  <c r="BK184" i="5"/>
  <c r="J172" i="5"/>
  <c r="BK126" i="5"/>
  <c r="J217" i="6"/>
  <c r="J213" i="6"/>
  <c r="BK210" i="6"/>
  <c r="BK207" i="6"/>
  <c r="J204" i="6"/>
  <c r="J201" i="6"/>
  <c r="J196" i="6"/>
  <c r="BK189" i="6"/>
  <c r="BK184" i="6"/>
  <c r="BK179" i="6"/>
  <c r="BK175" i="6"/>
  <c r="BK167" i="6"/>
  <c r="BK163" i="6"/>
  <c r="J151" i="6"/>
  <c r="BK148" i="6"/>
  <c r="J144" i="6"/>
  <c r="J140" i="6"/>
  <c r="J137" i="6"/>
  <c r="J133" i="6"/>
  <c r="J129" i="6"/>
  <c r="J124" i="6"/>
  <c r="BK192" i="6"/>
  <c r="J336" i="7"/>
  <c r="BK327" i="7"/>
  <c r="BK316" i="7"/>
  <c r="J313" i="7"/>
  <c r="J304" i="7"/>
  <c r="BK298" i="7"/>
  <c r="J289" i="7"/>
  <c r="J283" i="7"/>
  <c r="BK279" i="7"/>
  <c r="J273" i="7"/>
  <c r="BK261" i="7"/>
  <c r="J249" i="7"/>
  <c r="BK243" i="7"/>
  <c r="J236" i="7"/>
  <c r="J233" i="7"/>
  <c r="J227" i="7"/>
  <c r="BK217" i="7"/>
  <c r="BK211" i="7"/>
  <c r="J205" i="7"/>
  <c r="J199" i="7"/>
  <c r="J193" i="7"/>
  <c r="BK186" i="7"/>
  <c r="BK183" i="7"/>
  <c r="J176" i="7"/>
  <c r="J169" i="7"/>
  <c r="J160" i="7"/>
  <c r="BK152" i="7"/>
  <c r="BK149" i="7"/>
  <c r="BK146" i="7"/>
  <c r="J144" i="7"/>
  <c r="BK141" i="7"/>
  <c r="J133" i="7"/>
  <c r="J127" i="7"/>
  <c r="J332" i="7"/>
  <c r="BK322" i="7"/>
  <c r="BK309" i="7"/>
  <c r="BK301" i="7"/>
  <c r="J295" i="7"/>
  <c r="J286" i="7"/>
  <c r="J279" i="7"/>
  <c r="BK273" i="7"/>
  <c r="BK265" i="7"/>
  <c r="BK252" i="7"/>
  <c r="J243" i="7"/>
  <c r="BK236" i="7"/>
  <c r="BK233" i="7"/>
  <c r="BK227" i="7"/>
  <c r="J220" i="7"/>
  <c r="J214" i="7"/>
  <c r="BK205" i="7"/>
  <c r="BK199" i="7"/>
  <c r="BK193" i="7"/>
  <c r="J183" i="7"/>
  <c r="BK176" i="7"/>
  <c r="BK169" i="7"/>
  <c r="BK160" i="7"/>
  <c r="J141" i="7"/>
  <c r="BK133" i="7"/>
  <c r="BK127" i="7"/>
  <c r="BK192" i="2"/>
  <c r="J178" i="2"/>
  <c r="BK173" i="2"/>
  <c r="BK162" i="2"/>
  <c r="J154" i="2"/>
  <c r="BK145" i="2"/>
  <c r="BK136" i="2"/>
  <c r="J127" i="2"/>
  <c r="J188" i="2"/>
  <c r="BK178" i="2"/>
  <c r="J168" i="2"/>
  <c r="J158" i="2"/>
  <c r="BK149" i="2"/>
  <c r="J140" i="2"/>
  <c r="J131" i="2"/>
  <c r="AS94" i="1"/>
  <c r="J707" i="3"/>
  <c r="J687" i="3"/>
  <c r="J672" i="3"/>
  <c r="BK655" i="3"/>
  <c r="BK646" i="3"/>
  <c r="BK636" i="3"/>
  <c r="J630" i="3"/>
  <c r="J620" i="3"/>
  <c r="BK613" i="3"/>
  <c r="BK606" i="3"/>
  <c r="BK598" i="3"/>
  <c r="J592" i="3"/>
  <c r="J579" i="3"/>
  <c r="BK573" i="3"/>
  <c r="BK564" i="3"/>
  <c r="J557" i="3"/>
  <c r="J549" i="3"/>
  <c r="J541" i="3"/>
  <c r="BK534" i="3"/>
  <c r="J528" i="3"/>
  <c r="BK522" i="3"/>
  <c r="BK516" i="3"/>
  <c r="BK510" i="3"/>
  <c r="BK504" i="3"/>
  <c r="BK496" i="3"/>
  <c r="BK488" i="3"/>
  <c r="BK481" i="3"/>
  <c r="BK474" i="3"/>
  <c r="J464" i="3"/>
  <c r="J455" i="3"/>
  <c r="BK445" i="3"/>
  <c r="J438" i="3"/>
  <c r="BK425" i="3"/>
  <c r="BK417" i="3"/>
  <c r="BK401" i="3"/>
  <c r="J398" i="3"/>
  <c r="J387" i="3"/>
  <c r="BK374" i="3"/>
  <c r="BK363" i="3"/>
  <c r="J347" i="3"/>
  <c r="J334" i="3"/>
  <c r="BK325" i="3"/>
  <c r="BK313" i="3"/>
  <c r="BK303" i="3"/>
  <c r="J296" i="3"/>
  <c r="BK289" i="3"/>
  <c r="J269" i="3"/>
  <c r="BK240" i="3"/>
  <c r="J233" i="3"/>
  <c r="J219" i="3"/>
  <c r="BK212" i="3"/>
  <c r="J204" i="3"/>
  <c r="J196" i="3"/>
  <c r="J188" i="3"/>
  <c r="BK181" i="3"/>
  <c r="BK175" i="3"/>
  <c r="J164" i="3"/>
  <c r="BK157" i="3"/>
  <c r="BK145" i="3"/>
  <c r="J138" i="3"/>
  <c r="BK128" i="3"/>
  <c r="BK721" i="3"/>
  <c r="BK707" i="3"/>
  <c r="BK687" i="3"/>
  <c r="J683" i="3"/>
  <c r="J664" i="3"/>
  <c r="J651" i="3"/>
  <c r="BK643" i="3"/>
  <c r="J633" i="3"/>
  <c r="BK630" i="3"/>
  <c r="BK620" i="3"/>
  <c r="J613" i="3"/>
  <c r="J606" i="3"/>
  <c r="J598" i="3"/>
  <c r="BK592" i="3"/>
  <c r="BK579" i="3"/>
  <c r="J573" i="3"/>
  <c r="J564" i="3"/>
  <c r="BK557" i="3"/>
  <c r="BK549" i="3"/>
  <c r="BK541" i="3"/>
  <c r="J534" i="3"/>
  <c r="BK528" i="3"/>
  <c r="J522" i="3"/>
  <c r="J516" i="3"/>
  <c r="J510" i="3"/>
  <c r="J504" i="3"/>
  <c r="J501" i="3"/>
  <c r="J493" i="3"/>
  <c r="BK484" i="3"/>
  <c r="J474" i="3"/>
  <c r="BK464" i="3"/>
  <c r="BK455" i="3"/>
  <c r="J445" i="3"/>
  <c r="J434" i="3"/>
  <c r="J421" i="3"/>
  <c r="BK404" i="3"/>
  <c r="BK393" i="3"/>
  <c r="BK381" i="3"/>
  <c r="BK367" i="3"/>
  <c r="BK356" i="3"/>
  <c r="BK352" i="3"/>
  <c r="BK342" i="3"/>
  <c r="BK334" i="3"/>
  <c r="J325" i="3"/>
  <c r="J313" i="3"/>
  <c r="J303" i="3"/>
  <c r="BK296" i="3"/>
  <c r="J289" i="3"/>
  <c r="BK269" i="3"/>
  <c r="J240" i="3"/>
  <c r="BK233" i="3"/>
  <c r="BK219" i="3"/>
  <c r="J212" i="3"/>
  <c r="BK204" i="3"/>
  <c r="BK196" i="3"/>
  <c r="BK188" i="3"/>
  <c r="J181" i="3"/>
  <c r="J175" i="3"/>
  <c r="BK164" i="3"/>
  <c r="J157" i="3"/>
  <c r="J145" i="3"/>
  <c r="BK138" i="3"/>
  <c r="BK503" i="4"/>
  <c r="BK497" i="4"/>
  <c r="BK494" i="4"/>
  <c r="J488" i="4"/>
  <c r="BK480" i="4"/>
  <c r="J462" i="4"/>
  <c r="J450" i="4"/>
  <c r="BK443" i="4"/>
  <c r="BK437" i="4"/>
  <c r="BK430" i="4"/>
  <c r="J424" i="4"/>
  <c r="BK421" i="4"/>
  <c r="BK405" i="4"/>
  <c r="BK399" i="4"/>
  <c r="J391" i="4"/>
  <c r="J383" i="4"/>
  <c r="BK377" i="4"/>
  <c r="J369" i="4"/>
  <c r="BK362" i="4"/>
  <c r="BK356" i="4"/>
  <c r="J348" i="4"/>
  <c r="BK342" i="4"/>
  <c r="J336" i="4"/>
  <c r="BK330" i="4"/>
  <c r="J327" i="4"/>
  <c r="BK321" i="4"/>
  <c r="J313" i="4"/>
  <c r="J306" i="4"/>
  <c r="J295" i="4"/>
  <c r="BK286" i="4"/>
  <c r="BK275" i="4"/>
  <c r="BK264" i="4"/>
  <c r="BK256" i="4"/>
  <c r="BK248" i="4"/>
  <c r="BK239" i="4"/>
  <c r="BK232" i="4"/>
  <c r="BK225" i="4"/>
  <c r="J214" i="4"/>
  <c r="BK200" i="4"/>
  <c r="BK193" i="4"/>
  <c r="J176" i="4"/>
  <c r="J167" i="4"/>
  <c r="BK161" i="4"/>
  <c r="BK152" i="4"/>
  <c r="J149" i="4"/>
  <c r="BK141" i="4"/>
  <c r="BK130" i="4"/>
  <c r="J494" i="4"/>
  <c r="J480" i="4"/>
  <c r="BK462" i="4"/>
  <c r="BK450" i="4"/>
  <c r="J443" i="4"/>
  <c r="J437" i="4"/>
  <c r="J427" i="4"/>
  <c r="BK424" i="4"/>
  <c r="J418" i="4"/>
  <c r="BK410" i="4"/>
  <c r="BK402" i="4"/>
  <c r="BK394" i="4"/>
  <c r="J380" i="4"/>
  <c r="J374" i="4"/>
  <c r="J365" i="4"/>
  <c r="J359" i="4"/>
  <c r="J356" i="4"/>
  <c r="BK348" i="4"/>
  <c r="BK339" i="4"/>
  <c r="J333" i="4"/>
  <c r="BK327" i="4"/>
  <c r="J321" i="4"/>
  <c r="BK313" i="4"/>
  <c r="BK306" i="4"/>
  <c r="BK295" i="4"/>
  <c r="J286" i="4"/>
  <c r="J275" i="4"/>
  <c r="J264" i="4"/>
  <c r="J256" i="4"/>
  <c r="J248" i="4"/>
  <c r="J239" i="4"/>
  <c r="J232" i="4"/>
  <c r="J225" i="4"/>
  <c r="BK214" i="4"/>
  <c r="J200" i="4"/>
  <c r="J193" i="4"/>
  <c r="J181" i="4"/>
  <c r="J171" i="4"/>
  <c r="BK164" i="4"/>
  <c r="J152" i="4"/>
  <c r="BK145" i="4"/>
  <c r="J141" i="4"/>
  <c r="J135" i="4"/>
  <c r="BK127" i="4"/>
  <c r="J280" i="5"/>
  <c r="J276" i="5"/>
  <c r="J273" i="5"/>
  <c r="J271" i="5"/>
  <c r="BK267" i="5"/>
  <c r="BK264" i="5"/>
  <c r="BK260" i="5"/>
  <c r="BK251" i="5"/>
  <c r="J248" i="5"/>
  <c r="BK242" i="5"/>
  <c r="BK239" i="5"/>
  <c r="BK236" i="5"/>
  <c r="J233" i="5"/>
  <c r="BK222" i="5"/>
  <c r="BK217" i="5"/>
  <c r="J206" i="5"/>
  <c r="BK200" i="5"/>
  <c r="J188" i="5"/>
  <c r="BK180" i="5"/>
  <c r="J168" i="5"/>
  <c r="BK156" i="5"/>
  <c r="BK149" i="5"/>
  <c r="J145" i="5"/>
  <c r="J142" i="5"/>
  <c r="BK135" i="5"/>
  <c r="J126" i="5"/>
  <c r="J230" i="5"/>
  <c r="J222" i="5"/>
  <c r="BK210" i="5"/>
  <c r="BK203" i="5"/>
  <c r="BK197" i="5"/>
  <c r="BK188" i="5"/>
  <c r="J180" i="5"/>
  <c r="BK168" i="5"/>
  <c r="J156" i="5"/>
  <c r="BK153" i="5"/>
  <c r="J149" i="5"/>
  <c r="J139" i="5"/>
  <c r="J135" i="5"/>
  <c r="BK130" i="5"/>
  <c r="BK217" i="6"/>
  <c r="BK213" i="6"/>
  <c r="J210" i="6"/>
  <c r="J207" i="6"/>
  <c r="BK204" i="6"/>
  <c r="BK201" i="6"/>
  <c r="BK196" i="6"/>
  <c r="J192" i="6"/>
  <c r="J189" i="6"/>
  <c r="J184" i="6"/>
  <c r="J179" i="6"/>
  <c r="J175" i="6"/>
  <c r="J167" i="6"/>
  <c r="J163" i="6"/>
  <c r="BK151" i="6"/>
  <c r="J148" i="6"/>
  <c r="BK144" i="6"/>
  <c r="BK140" i="6"/>
  <c r="BK137" i="6"/>
  <c r="BK133" i="6"/>
  <c r="BK129" i="6"/>
  <c r="BK124" i="6"/>
  <c r="BK332" i="7"/>
  <c r="J322" i="7"/>
  <c r="BK313" i="7"/>
  <c r="J309" i="7"/>
  <c r="J301" i="7"/>
  <c r="BK295" i="7"/>
  <c r="BK286" i="7"/>
  <c r="J276" i="7"/>
  <c r="BK269" i="7"/>
  <c r="J265" i="7"/>
  <c r="J252" i="7"/>
  <c r="J246" i="7"/>
  <c r="J240" i="7"/>
  <c r="BK230" i="7"/>
  <c r="J223" i="7"/>
  <c r="BK220" i="7"/>
  <c r="BK214" i="7"/>
  <c r="J208" i="7"/>
  <c r="BK202" i="7"/>
  <c r="J196" i="7"/>
  <c r="BK190" i="7"/>
  <c r="J186" i="7"/>
  <c r="J180" i="7"/>
  <c r="J173" i="7"/>
  <c r="J166" i="7"/>
  <c r="BK157" i="7"/>
  <c r="J152" i="7"/>
  <c r="J149" i="7"/>
  <c r="J146" i="7"/>
  <c r="BK144" i="7"/>
  <c r="BK136" i="7"/>
  <c r="BK130" i="7"/>
  <c r="BK336" i="7"/>
  <c r="J327" i="7"/>
  <c r="J316" i="7"/>
  <c r="BK304" i="7"/>
  <c r="J298" i="7"/>
  <c r="BK289" i="7"/>
  <c r="BK283" i="7"/>
  <c r="BK276" i="7"/>
  <c r="J269" i="7"/>
  <c r="J261" i="7"/>
  <c r="BK249" i="7"/>
  <c r="BK246" i="7"/>
  <c r="BK240" i="7"/>
  <c r="J230" i="7"/>
  <c r="BK223" i="7"/>
  <c r="J217" i="7"/>
  <c r="J211" i="7"/>
  <c r="BK208" i="7"/>
  <c r="J202" i="7"/>
  <c r="BK196" i="7"/>
  <c r="J190" i="7"/>
  <c r="BK180" i="7"/>
  <c r="BK173" i="7"/>
  <c r="BK166" i="7"/>
  <c r="J157" i="7"/>
  <c r="J136" i="7"/>
  <c r="J130" i="7"/>
  <c r="BK126" i="2" l="1"/>
  <c r="J126" i="2"/>
  <c r="J99" i="2" s="1"/>
  <c r="T126" i="2"/>
  <c r="P153" i="2"/>
  <c r="R153" i="2"/>
  <c r="BK167" i="2"/>
  <c r="J167" i="2" s="1"/>
  <c r="J101" i="2" s="1"/>
  <c r="T167" i="2"/>
  <c r="P127" i="3"/>
  <c r="T127" i="3"/>
  <c r="P329" i="3"/>
  <c r="T329" i="3"/>
  <c r="P341" i="3"/>
  <c r="R341" i="3"/>
  <c r="BK473" i="3"/>
  <c r="J473" i="3"/>
  <c r="J102" i="3"/>
  <c r="R473" i="3"/>
  <c r="BK563" i="3"/>
  <c r="J563" i="3"/>
  <c r="J103" i="3"/>
  <c r="T563" i="3"/>
  <c r="P663" i="3"/>
  <c r="R663" i="3"/>
  <c r="BK126" i="4"/>
  <c r="R126" i="4"/>
  <c r="BK247" i="4"/>
  <c r="J247" i="4"/>
  <c r="J99" i="4"/>
  <c r="R247" i="4"/>
  <c r="BK259" i="4"/>
  <c r="J259" i="4"/>
  <c r="J100" i="4"/>
  <c r="R259" i="4"/>
  <c r="BK305" i="4"/>
  <c r="J305" i="4"/>
  <c r="J101" i="4" s="1"/>
  <c r="T305" i="4"/>
  <c r="P368" i="4"/>
  <c r="R368" i="4"/>
  <c r="BK449" i="4"/>
  <c r="J449" i="4" s="1"/>
  <c r="J103" i="4" s="1"/>
  <c r="T449" i="4"/>
  <c r="BK125" i="5"/>
  <c r="J125" i="5"/>
  <c r="J98" i="5" s="1"/>
  <c r="T125" i="5"/>
  <c r="BK187" i="5"/>
  <c r="J187" i="5" s="1"/>
  <c r="J100" i="5" s="1"/>
  <c r="R187" i="5"/>
  <c r="BK209" i="5"/>
  <c r="J209" i="5" s="1"/>
  <c r="J101" i="5" s="1"/>
  <c r="R209" i="5"/>
  <c r="BK270" i="5"/>
  <c r="J270" i="5"/>
  <c r="J102" i="5" s="1"/>
  <c r="R270" i="5"/>
  <c r="P123" i="6"/>
  <c r="T123" i="6"/>
  <c r="P178" i="6"/>
  <c r="T178" i="6"/>
  <c r="P188" i="6"/>
  <c r="T188" i="6"/>
  <c r="P126" i="7"/>
  <c r="P125" i="7"/>
  <c r="T126" i="7"/>
  <c r="T125" i="7"/>
  <c r="P140" i="7"/>
  <c r="R140" i="7"/>
  <c r="T321" i="7"/>
  <c r="T226" i="7" s="1"/>
  <c r="P126" i="2"/>
  <c r="R126" i="2"/>
  <c r="BK153" i="2"/>
  <c r="J153" i="2" s="1"/>
  <c r="J100" i="2" s="1"/>
  <c r="T153" i="2"/>
  <c r="P167" i="2"/>
  <c r="R167" i="2"/>
  <c r="BK127" i="3"/>
  <c r="J127" i="3"/>
  <c r="J98" i="3" s="1"/>
  <c r="R127" i="3"/>
  <c r="BK329" i="3"/>
  <c r="J329" i="3"/>
  <c r="J100" i="3"/>
  <c r="R329" i="3"/>
  <c r="BK341" i="3"/>
  <c r="J341" i="3"/>
  <c r="J101" i="3"/>
  <c r="T341" i="3"/>
  <c r="P473" i="3"/>
  <c r="T473" i="3"/>
  <c r="P563" i="3"/>
  <c r="R563" i="3"/>
  <c r="BK663" i="3"/>
  <c r="J663" i="3"/>
  <c r="J104" i="3"/>
  <c r="T663" i="3"/>
  <c r="P126" i="4"/>
  <c r="T126" i="4"/>
  <c r="P247" i="4"/>
  <c r="T247" i="4"/>
  <c r="P259" i="4"/>
  <c r="T259" i="4"/>
  <c r="P305" i="4"/>
  <c r="R305" i="4"/>
  <c r="BK368" i="4"/>
  <c r="J368" i="4"/>
  <c r="J102" i="4"/>
  <c r="T368" i="4"/>
  <c r="P449" i="4"/>
  <c r="P125" i="4" s="1"/>
  <c r="P124" i="4" s="1"/>
  <c r="AU97" i="1" s="1"/>
  <c r="R449" i="4"/>
  <c r="P125" i="5"/>
  <c r="R125" i="5"/>
  <c r="R124" i="5" s="1"/>
  <c r="R123" i="5" s="1"/>
  <c r="P187" i="5"/>
  <c r="T187" i="5"/>
  <c r="P209" i="5"/>
  <c r="T209" i="5"/>
  <c r="P270" i="5"/>
  <c r="T270" i="5"/>
  <c r="BK123" i="6"/>
  <c r="J123" i="6" s="1"/>
  <c r="J98" i="6" s="1"/>
  <c r="R123" i="6"/>
  <c r="BK178" i="6"/>
  <c r="J178" i="6"/>
  <c r="J99" i="6"/>
  <c r="R178" i="6"/>
  <c r="BK188" i="6"/>
  <c r="J188" i="6"/>
  <c r="J100" i="6"/>
  <c r="R188" i="6"/>
  <c r="BK126" i="7"/>
  <c r="J126" i="7" s="1"/>
  <c r="J98" i="7" s="1"/>
  <c r="R126" i="7"/>
  <c r="R125" i="7" s="1"/>
  <c r="BK140" i="7"/>
  <c r="J140" i="7"/>
  <c r="J100" i="7"/>
  <c r="T140" i="7"/>
  <c r="BK321" i="7"/>
  <c r="BK226" i="7" s="1"/>
  <c r="J226" i="7" s="1"/>
  <c r="J101" i="7" s="1"/>
  <c r="J321" i="7"/>
  <c r="J102" i="7"/>
  <c r="P321" i="7"/>
  <c r="P226" i="7" s="1"/>
  <c r="R321" i="7"/>
  <c r="R226" i="7" s="1"/>
  <c r="BK331" i="7"/>
  <c r="J331" i="7"/>
  <c r="J104" i="7"/>
  <c r="P331" i="7"/>
  <c r="P330" i="7" s="1"/>
  <c r="R331" i="7"/>
  <c r="R330" i="7"/>
  <c r="T331" i="7"/>
  <c r="T330" i="7"/>
  <c r="BK191" i="2"/>
  <c r="J191" i="2"/>
  <c r="J103" i="2" s="1"/>
  <c r="BK738" i="3"/>
  <c r="J738" i="3"/>
  <c r="J105" i="3"/>
  <c r="BK279" i="5"/>
  <c r="J279" i="5" s="1"/>
  <c r="J103" i="5" s="1"/>
  <c r="BK216" i="6"/>
  <c r="J216" i="6"/>
  <c r="J101" i="6"/>
  <c r="BK187" i="2"/>
  <c r="J187" i="2"/>
  <c r="J102" i="2" s="1"/>
  <c r="BK317" i="3"/>
  <c r="J317" i="3"/>
  <c r="J99" i="3"/>
  <c r="BK502" i="4"/>
  <c r="J502" i="4" s="1"/>
  <c r="J104" i="4" s="1"/>
  <c r="BK183" i="5"/>
  <c r="J183" i="5"/>
  <c r="J99" i="5"/>
  <c r="E85" i="7"/>
  <c r="F92" i="7"/>
  <c r="J118" i="7"/>
  <c r="BE130" i="7"/>
  <c r="BE160" i="7"/>
  <c r="BE166" i="7"/>
  <c r="BE169" i="7"/>
  <c r="BE173" i="7"/>
  <c r="BE186" i="7"/>
  <c r="BE190" i="7"/>
  <c r="BE196" i="7"/>
  <c r="BE202" i="7"/>
  <c r="BE205" i="7"/>
  <c r="BE211" i="7"/>
  <c r="BE214" i="7"/>
  <c r="BE217" i="7"/>
  <c r="BE220" i="7"/>
  <c r="BE223" i="7"/>
  <c r="BE236" i="7"/>
  <c r="BE243" i="7"/>
  <c r="BE246" i="7"/>
  <c r="BE249" i="7"/>
  <c r="BE261" i="7"/>
  <c r="BE273" i="7"/>
  <c r="BE276" i="7"/>
  <c r="BE286" i="7"/>
  <c r="BE289" i="7"/>
  <c r="BE298" i="7"/>
  <c r="BE301" i="7"/>
  <c r="BE304" i="7"/>
  <c r="BE313" i="7"/>
  <c r="BE327" i="7"/>
  <c r="BE332" i="7"/>
  <c r="BE336" i="7"/>
  <c r="J92" i="7"/>
  <c r="BE127" i="7"/>
  <c r="BE133" i="7"/>
  <c r="BE136" i="7"/>
  <c r="BE141" i="7"/>
  <c r="BE144" i="7"/>
  <c r="BE146" i="7"/>
  <c r="BE149" i="7"/>
  <c r="BE152" i="7"/>
  <c r="BE157" i="7"/>
  <c r="BE176" i="7"/>
  <c r="BE180" i="7"/>
  <c r="BE183" i="7"/>
  <c r="BE193" i="7"/>
  <c r="BE199" i="7"/>
  <c r="BE208" i="7"/>
  <c r="BE227" i="7"/>
  <c r="BE230" i="7"/>
  <c r="BE233" i="7"/>
  <c r="BE240" i="7"/>
  <c r="BE252" i="7"/>
  <c r="BE265" i="7"/>
  <c r="BE269" i="7"/>
  <c r="BE279" i="7"/>
  <c r="BE283" i="7"/>
  <c r="BE295" i="7"/>
  <c r="BE309" i="7"/>
  <c r="BE316" i="7"/>
  <c r="BE322" i="7"/>
  <c r="E85" i="6"/>
  <c r="J89" i="6"/>
  <c r="F92" i="6"/>
  <c r="J92" i="6"/>
  <c r="BE124" i="6"/>
  <c r="BE129" i="6"/>
  <c r="BE133" i="6"/>
  <c r="BE137" i="6"/>
  <c r="BE140" i="6"/>
  <c r="BE144" i="6"/>
  <c r="BE148" i="6"/>
  <c r="BE151" i="6"/>
  <c r="BE163" i="6"/>
  <c r="BE167" i="6"/>
  <c r="BE175" i="6"/>
  <c r="BE179" i="6"/>
  <c r="BE184" i="6"/>
  <c r="BE189" i="6"/>
  <c r="BE192" i="6"/>
  <c r="BE196" i="6"/>
  <c r="BE201" i="6"/>
  <c r="BE204" i="6"/>
  <c r="BE207" i="6"/>
  <c r="BE210" i="6"/>
  <c r="BE213" i="6"/>
  <c r="BE217" i="6"/>
  <c r="J126" i="4"/>
  <c r="J98" i="4" s="1"/>
  <c r="E85" i="5"/>
  <c r="F92" i="5"/>
  <c r="J117" i="5"/>
  <c r="J120" i="5"/>
  <c r="BE126" i="5"/>
  <c r="BE135" i="5"/>
  <c r="BE156" i="5"/>
  <c r="BE172" i="5"/>
  <c r="BE193" i="5"/>
  <c r="BE200" i="5"/>
  <c r="BE230" i="5"/>
  <c r="BE239" i="5"/>
  <c r="BE130" i="5"/>
  <c r="BE139" i="5"/>
  <c r="BE142" i="5"/>
  <c r="BE145" i="5"/>
  <c r="BE149" i="5"/>
  <c r="BE153" i="5"/>
  <c r="BE168" i="5"/>
  <c r="BE180" i="5"/>
  <c r="BE184" i="5"/>
  <c r="BE188" i="5"/>
  <c r="BE197" i="5"/>
  <c r="BE203" i="5"/>
  <c r="BE206" i="5"/>
  <c r="BE210" i="5"/>
  <c r="BE217" i="5"/>
  <c r="BE222" i="5"/>
  <c r="BE227" i="5"/>
  <c r="BE233" i="5"/>
  <c r="BE236" i="5"/>
  <c r="BE242" i="5"/>
  <c r="BE245" i="5"/>
  <c r="BE248" i="5"/>
  <c r="BE251" i="5"/>
  <c r="BE255" i="5"/>
  <c r="BE260" i="5"/>
  <c r="BE264" i="5"/>
  <c r="BE267" i="5"/>
  <c r="BE271" i="5"/>
  <c r="BE273" i="5"/>
  <c r="BE276" i="5"/>
  <c r="BE280" i="5"/>
  <c r="E85" i="4"/>
  <c r="J89" i="4"/>
  <c r="F92" i="4"/>
  <c r="J121" i="4"/>
  <c r="BE127" i="4"/>
  <c r="BE135" i="4"/>
  <c r="BE141" i="4"/>
  <c r="BE145" i="4"/>
  <c r="BE156" i="4"/>
  <c r="BE161" i="4"/>
  <c r="BE164" i="4"/>
  <c r="BE167" i="4"/>
  <c r="BE171" i="4"/>
  <c r="BE193" i="4"/>
  <c r="BE200" i="4"/>
  <c r="BE204" i="4"/>
  <c r="BE214" i="4"/>
  <c r="BE225" i="4"/>
  <c r="BE248" i="4"/>
  <c r="BE256" i="4"/>
  <c r="BE264" i="4"/>
  <c r="BE286" i="4"/>
  <c r="BE292" i="4"/>
  <c r="BE300" i="4"/>
  <c r="BE306" i="4"/>
  <c r="BE309" i="4"/>
  <c r="BE318" i="4"/>
  <c r="BE321" i="4"/>
  <c r="BE324" i="4"/>
  <c r="BE327" i="4"/>
  <c r="BE333" i="4"/>
  <c r="BE336" i="4"/>
  <c r="BE342" i="4"/>
  <c r="BE345" i="4"/>
  <c r="BE348" i="4"/>
  <c r="BE352" i="4"/>
  <c r="BE365" i="4"/>
  <c r="BE374" i="4"/>
  <c r="BE377" i="4"/>
  <c r="BE380" i="4"/>
  <c r="BE383" i="4"/>
  <c r="BE386" i="4"/>
  <c r="BE391" i="4"/>
  <c r="BE399" i="4"/>
  <c r="BE402" i="4"/>
  <c r="BE405" i="4"/>
  <c r="BE421" i="4"/>
  <c r="BE430" i="4"/>
  <c r="BE443" i="4"/>
  <c r="BE450" i="4"/>
  <c r="BE456" i="4"/>
  <c r="BE462" i="4"/>
  <c r="BE484" i="4"/>
  <c r="BE494" i="4"/>
  <c r="BE497" i="4"/>
  <c r="BE130" i="4"/>
  <c r="BE138" i="4"/>
  <c r="BE149" i="4"/>
  <c r="BE152" i="4"/>
  <c r="BE176" i="4"/>
  <c r="BE181" i="4"/>
  <c r="BE184" i="4"/>
  <c r="BE197" i="4"/>
  <c r="BE222" i="4"/>
  <c r="BE229" i="4"/>
  <c r="BE232" i="4"/>
  <c r="BE236" i="4"/>
  <c r="BE239" i="4"/>
  <c r="BE243" i="4"/>
  <c r="BE252" i="4"/>
  <c r="BE260" i="4"/>
  <c r="BE268" i="4"/>
  <c r="BE275" i="4"/>
  <c r="BE280" i="4"/>
  <c r="BE295" i="4"/>
  <c r="BE313" i="4"/>
  <c r="BE330" i="4"/>
  <c r="BE339" i="4"/>
  <c r="BE356" i="4"/>
  <c r="BE359" i="4"/>
  <c r="BE362" i="4"/>
  <c r="BE369" i="4"/>
  <c r="BE394" i="4"/>
  <c r="BE410" i="4"/>
  <c r="BE418" i="4"/>
  <c r="BE424" i="4"/>
  <c r="BE427" i="4"/>
  <c r="BE433" i="4"/>
  <c r="BE437" i="4"/>
  <c r="BE440" i="4"/>
  <c r="BE446" i="4"/>
  <c r="BE471" i="4"/>
  <c r="BE480" i="4"/>
  <c r="BE488" i="4"/>
  <c r="BE503" i="4"/>
  <c r="F92" i="3"/>
  <c r="E115" i="3"/>
  <c r="J122" i="3"/>
  <c r="BE128" i="3"/>
  <c r="BE134" i="3"/>
  <c r="BE161" i="3"/>
  <c r="BE164" i="3"/>
  <c r="BE175" i="3"/>
  <c r="BE185" i="3"/>
  <c r="BE193" i="3"/>
  <c r="BE200" i="3"/>
  <c r="BE229" i="3"/>
  <c r="BE233" i="3"/>
  <c r="BE240" i="3"/>
  <c r="BE245" i="3"/>
  <c r="BE289" i="3"/>
  <c r="BE292" i="3"/>
  <c r="BE303" i="3"/>
  <c r="BE313" i="3"/>
  <c r="BE318" i="3"/>
  <c r="BE330" i="3"/>
  <c r="BE334" i="3"/>
  <c r="BE347" i="3"/>
  <c r="BE367" i="3"/>
  <c r="BE381" i="3"/>
  <c r="BE387" i="3"/>
  <c r="BE401" i="3"/>
  <c r="BE404" i="3"/>
  <c r="BE434" i="3"/>
  <c r="BE450" i="3"/>
  <c r="BE460" i="3"/>
  <c r="BE477" i="3"/>
  <c r="BE504" i="3"/>
  <c r="BE510" i="3"/>
  <c r="BE516" i="3"/>
  <c r="BE525" i="3"/>
  <c r="BE528" i="3"/>
  <c r="BE541" i="3"/>
  <c r="BE545" i="3"/>
  <c r="BE549" i="3"/>
  <c r="BE557" i="3"/>
  <c r="BE560" i="3"/>
  <c r="BE573" i="3"/>
  <c r="BE576" i="3"/>
  <c r="BE579" i="3"/>
  <c r="BE606" i="3"/>
  <c r="BE613" i="3"/>
  <c r="BE617" i="3"/>
  <c r="BE620" i="3"/>
  <c r="BE624" i="3"/>
  <c r="BE633" i="3"/>
  <c r="BE636" i="3"/>
  <c r="BE651" i="3"/>
  <c r="BE655" i="3"/>
  <c r="BE660" i="3"/>
  <c r="BE664" i="3"/>
  <c r="BE697" i="3"/>
  <c r="J89" i="3"/>
  <c r="BE138" i="3"/>
  <c r="BE142" i="3"/>
  <c r="BE145" i="3"/>
  <c r="BE151" i="3"/>
  <c r="BE157" i="3"/>
  <c r="BE168" i="3"/>
  <c r="BE178" i="3"/>
  <c r="BE181" i="3"/>
  <c r="BE188" i="3"/>
  <c r="BE196" i="3"/>
  <c r="BE204" i="3"/>
  <c r="BE207" i="3"/>
  <c r="BE212" i="3"/>
  <c r="BE215" i="3"/>
  <c r="BE219" i="3"/>
  <c r="BE236" i="3"/>
  <c r="BE269" i="3"/>
  <c r="BE279" i="3"/>
  <c r="BE296" i="3"/>
  <c r="BE299" i="3"/>
  <c r="BE306" i="3"/>
  <c r="BE325" i="3"/>
  <c r="BE338" i="3"/>
  <c r="BE342" i="3"/>
  <c r="BE352" i="3"/>
  <c r="BE356" i="3"/>
  <c r="BE363" i="3"/>
  <c r="BE374" i="3"/>
  <c r="BE393" i="3"/>
  <c r="BE398" i="3"/>
  <c r="BE417" i="3"/>
  <c r="BE421" i="3"/>
  <c r="BE425" i="3"/>
  <c r="BE438" i="3"/>
  <c r="BE445" i="3"/>
  <c r="BE455" i="3"/>
  <c r="BE464" i="3"/>
  <c r="BE469" i="3"/>
  <c r="BE474" i="3"/>
  <c r="BE481" i="3"/>
  <c r="BE484" i="3"/>
  <c r="BE488" i="3"/>
  <c r="BE493" i="3"/>
  <c r="BE496" i="3"/>
  <c r="BE501" i="3"/>
  <c r="BE507" i="3"/>
  <c r="BE513" i="3"/>
  <c r="BE519" i="3"/>
  <c r="BE522" i="3"/>
  <c r="BE531" i="3"/>
  <c r="BE534" i="3"/>
  <c r="BE537" i="3"/>
  <c r="BE554" i="3"/>
  <c r="BE564" i="3"/>
  <c r="BE568" i="3"/>
  <c r="BE584" i="3"/>
  <c r="BE592" i="3"/>
  <c r="BE595" i="3"/>
  <c r="BE598" i="3"/>
  <c r="BE603" i="3"/>
  <c r="BE609" i="3"/>
  <c r="BE630" i="3"/>
  <c r="BE643" i="3"/>
  <c r="BE646" i="3"/>
  <c r="BE672" i="3"/>
  <c r="BE683" i="3"/>
  <c r="BE687" i="3"/>
  <c r="BE707" i="3"/>
  <c r="BE715" i="3"/>
  <c r="BE721" i="3"/>
  <c r="BE731" i="3"/>
  <c r="BE739" i="3"/>
  <c r="E85" i="2"/>
  <c r="F92" i="2"/>
  <c r="J117" i="2"/>
  <c r="J120" i="2"/>
  <c r="BE131" i="2"/>
  <c r="BE136" i="2"/>
  <c r="BE145" i="2"/>
  <c r="BE162" i="2"/>
  <c r="BE192" i="2"/>
  <c r="BE127" i="2"/>
  <c r="BE140" i="2"/>
  <c r="BE149" i="2"/>
  <c r="BE154" i="2"/>
  <c r="BE158" i="2"/>
  <c r="BE168" i="2"/>
  <c r="BE173" i="2"/>
  <c r="BE178" i="2"/>
  <c r="BE182" i="2"/>
  <c r="BE188" i="2"/>
  <c r="F36" i="2"/>
  <c r="BC95" i="1"/>
  <c r="F34" i="2"/>
  <c r="BA95" i="1" s="1"/>
  <c r="F37" i="2"/>
  <c r="BD95" i="1"/>
  <c r="F34" i="3"/>
  <c r="BA96" i="1" s="1"/>
  <c r="F36" i="3"/>
  <c r="BC96" i="1"/>
  <c r="J34" i="4"/>
  <c r="AW97" i="1"/>
  <c r="F35" i="4"/>
  <c r="BB97" i="1"/>
  <c r="F36" i="4"/>
  <c r="BC97" i="1" s="1"/>
  <c r="F37" i="5"/>
  <c r="BD98" i="1"/>
  <c r="J34" i="6"/>
  <c r="AW99" i="1" s="1"/>
  <c r="F34" i="6"/>
  <c r="BA99" i="1"/>
  <c r="F35" i="6"/>
  <c r="BB99" i="1"/>
  <c r="F37" i="7"/>
  <c r="BD100" i="1"/>
  <c r="F36" i="7"/>
  <c r="BC100" i="1" s="1"/>
  <c r="J34" i="2"/>
  <c r="AW95" i="1"/>
  <c r="F35" i="2"/>
  <c r="BB95" i="1" s="1"/>
  <c r="F35" i="3"/>
  <c r="BB96" i="1"/>
  <c r="J34" i="3"/>
  <c r="AW96" i="1"/>
  <c r="F37" i="3"/>
  <c r="BD96" i="1"/>
  <c r="F34" i="4"/>
  <c r="BA97" i="1" s="1"/>
  <c r="F37" i="4"/>
  <c r="BD97" i="1"/>
  <c r="F34" i="5"/>
  <c r="BA98" i="1" s="1"/>
  <c r="F35" i="5"/>
  <c r="BB98" i="1"/>
  <c r="J34" i="5"/>
  <c r="AW98" i="1"/>
  <c r="F36" i="5"/>
  <c r="BC98" i="1"/>
  <c r="F36" i="6"/>
  <c r="BC99" i="1" s="1"/>
  <c r="F37" i="6"/>
  <c r="BD99" i="1"/>
  <c r="F34" i="7"/>
  <c r="BA100" i="1" s="1"/>
  <c r="J34" i="7"/>
  <c r="AW100" i="1"/>
  <c r="F35" i="7"/>
  <c r="BB100" i="1"/>
  <c r="BK122" i="6" l="1"/>
  <c r="J122" i="6" s="1"/>
  <c r="J97" i="6" s="1"/>
  <c r="R126" i="3"/>
  <c r="R125" i="3"/>
  <c r="R125" i="2"/>
  <c r="R123" i="2"/>
  <c r="R139" i="7"/>
  <c r="P122" i="6"/>
  <c r="P121" i="6"/>
  <c r="AU99" i="1"/>
  <c r="T124" i="5"/>
  <c r="T123" i="5"/>
  <c r="R125" i="4"/>
  <c r="R124" i="4" s="1"/>
  <c r="P126" i="3"/>
  <c r="P125" i="3"/>
  <c r="AU96" i="1" s="1"/>
  <c r="T125" i="2"/>
  <c r="T123" i="2"/>
  <c r="T139" i="7"/>
  <c r="R124" i="7"/>
  <c r="R122" i="6"/>
  <c r="R121" i="6"/>
  <c r="P124" i="5"/>
  <c r="P123" i="5"/>
  <c r="AU98" i="1" s="1"/>
  <c r="T125" i="4"/>
  <c r="T124" i="4"/>
  <c r="P125" i="2"/>
  <c r="P123" i="2"/>
  <c r="AU95" i="1"/>
  <c r="P139" i="7"/>
  <c r="P124" i="7"/>
  <c r="AU100" i="1"/>
  <c r="T124" i="7"/>
  <c r="T122" i="6"/>
  <c r="T121" i="6"/>
  <c r="BK125" i="4"/>
  <c r="J125" i="4"/>
  <c r="J97" i="4"/>
  <c r="T126" i="3"/>
  <c r="T125" i="3"/>
  <c r="BK126" i="3"/>
  <c r="J126" i="3"/>
  <c r="J97" i="3"/>
  <c r="BK125" i="7"/>
  <c r="BK139" i="7"/>
  <c r="J139" i="7"/>
  <c r="J99" i="7"/>
  <c r="BK125" i="2"/>
  <c r="J125" i="2" s="1"/>
  <c r="J98" i="2" s="1"/>
  <c r="BK124" i="5"/>
  <c r="J124" i="5"/>
  <c r="J97" i="5"/>
  <c r="BK330" i="7"/>
  <c r="J330" i="7"/>
  <c r="J103" i="7"/>
  <c r="BK121" i="6"/>
  <c r="J121" i="6"/>
  <c r="J96" i="6"/>
  <c r="J33" i="2"/>
  <c r="AV95" i="1" s="1"/>
  <c r="AT95" i="1" s="1"/>
  <c r="J33" i="3"/>
  <c r="AV96" i="1"/>
  <c r="AT96" i="1"/>
  <c r="J33" i="4"/>
  <c r="AV97" i="1"/>
  <c r="AT97" i="1"/>
  <c r="F33" i="5"/>
  <c r="AZ98" i="1"/>
  <c r="F33" i="6"/>
  <c r="AZ99" i="1" s="1"/>
  <c r="J33" i="7"/>
  <c r="AV100" i="1"/>
  <c r="AT100" i="1" s="1"/>
  <c r="BD94" i="1"/>
  <c r="W33" i="1" s="1"/>
  <c r="F33" i="2"/>
  <c r="AZ95" i="1"/>
  <c r="F33" i="3"/>
  <c r="AZ96" i="1"/>
  <c r="F33" i="4"/>
  <c r="AZ97" i="1"/>
  <c r="J33" i="5"/>
  <c r="AV98" i="1"/>
  <c r="AT98" i="1"/>
  <c r="J33" i="6"/>
  <c r="AV99" i="1"/>
  <c r="AT99" i="1"/>
  <c r="BA94" i="1"/>
  <c r="W30" i="1" s="1"/>
  <c r="BC94" i="1"/>
  <c r="W32" i="1" s="1"/>
  <c r="F33" i="7"/>
  <c r="AZ100" i="1"/>
  <c r="BB94" i="1"/>
  <c r="W31" i="1" s="1"/>
  <c r="BK124" i="7" l="1"/>
  <c r="J124" i="7"/>
  <c r="J96" i="7"/>
  <c r="BK124" i="4"/>
  <c r="J124" i="4"/>
  <c r="J96" i="4"/>
  <c r="BK125" i="3"/>
  <c r="J125" i="3"/>
  <c r="J96" i="3" s="1"/>
  <c r="J125" i="7"/>
  <c r="J97" i="7"/>
  <c r="BK123" i="2"/>
  <c r="J123" i="2" s="1"/>
  <c r="J96" i="2" s="1"/>
  <c r="BK123" i="5"/>
  <c r="J123" i="5"/>
  <c r="J96" i="5"/>
  <c r="AU94" i="1"/>
  <c r="J30" i="6"/>
  <c r="AG99" i="1"/>
  <c r="AY94" i="1"/>
  <c r="AZ94" i="1"/>
  <c r="AV94" i="1" s="1"/>
  <c r="AK29" i="1" s="1"/>
  <c r="AW94" i="1"/>
  <c r="AK30" i="1" s="1"/>
  <c r="AX94" i="1"/>
  <c r="J39" i="6" l="1"/>
  <c r="AN99" i="1"/>
  <c r="J30" i="7"/>
  <c r="AG100" i="1"/>
  <c r="J30" i="5"/>
  <c r="AG98" i="1"/>
  <c r="J30" i="2"/>
  <c r="AG95" i="1"/>
  <c r="J30" i="4"/>
  <c r="AG97" i="1"/>
  <c r="AN97" i="1"/>
  <c r="J30" i="3"/>
  <c r="AG96" i="1" s="1"/>
  <c r="W29" i="1"/>
  <c r="AT94" i="1"/>
  <c r="J39" i="2" l="1"/>
  <c r="J39" i="3"/>
  <c r="J39" i="4"/>
  <c r="J39" i="7"/>
  <c r="J39" i="5"/>
  <c r="AN95" i="1"/>
  <c r="AN96" i="1"/>
  <c r="AN100" i="1"/>
  <c r="AN98" i="1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<sst xmlns="http://schemas.openxmlformats.org/spreadsheetml/2006/main" count="15127" uniqueCount="1836">
  <si>
    <t>Export Komplet</t>
  </si>
  <si>
    <t/>
  </si>
  <si>
    <t>2.0</t>
  </si>
  <si>
    <t>ZAMOK</t>
  </si>
  <si>
    <t>False</t>
  </si>
  <si>
    <t>{7c0a87ad-3f7f-46d6-aaa0-43c186c2f24c}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</si>
  <si>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</si>
  <si>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</si>
  <si>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</si>
  <si>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</si>
  <si>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</si>
  <si>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</si>
  <si>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</si>
  <si>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</si>
  <si>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1263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</si>
  <si>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</si>
  <si>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</si>
  <si>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komunikace v ul. U Světa a parkoviště v ul. Sportovní v Třeboni</t>
  </si>
  <si>
    <t>KSO:</t>
  </si>
  <si>
    <t>CC-CZ:</t>
  </si>
  <si>
    <t>Místo:</t>
  </si>
  <si>
    <t>Třeboň</t>
  </si>
  <si>
    <t>Datum:</t>
  </si>
  <si>
    <t>5. 6. 2025</t>
  </si>
  <si>
    <t>Zadavatel:</t>
  </si>
  <si>
    <t>IČ:</t>
  </si>
  <si>
    <t>Město Třeboň</t>
  </si>
  <si>
    <t>DIČ:</t>
  </si>
  <si>
    <t>Uchazeč:</t>
  </si>
  <si>
    <t>Vyplň údaj</t>
  </si>
  <si>
    <t>Projektant:</t>
  </si>
  <si>
    <t>63906601</t>
  </si>
  <si>
    <t>WAY project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</si>
  <si>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</si>
  <si>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</si>
  <si>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</si>
  <si>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</si>
  <si>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</si>
  <si>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</si>
  <si>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</si>
  <si>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</si>
  <si>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</si>
  <si>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</si>
  <si>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</si>
  <si>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</si>
  <si>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</si>
  <si>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</si>
  <si>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</si>
  <si>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</si>
  <si>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</si>
  <si>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</si>
  <si>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</si>
  <si>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</si>
  <si>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</si>
  <si>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</si>
  <si>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</si>
  <si>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</si>
  <si>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</si>
  <si>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</si>
  <si>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</si>
  <si>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</si>
  <si>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</si>
  <si>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</si>
  <si>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</si>
  <si>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</si>
  <si>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</si>
  <si>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</si>
  <si>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</si>
  <si>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</si>
  <si>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</si>
  <si>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</si>
  <si>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</si>
  <si>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</si>
  <si>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</si>
  <si>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</si>
  <si>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</si>
  <si>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</si>
  <si>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</si>
  <si>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</si>
  <si>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</si>
  <si>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</si>
  <si>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</si>
  <si>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02</t>
  </si>
  <si>
    <t>Ostatní a vedlejší náklady</t>
  </si>
  <si>
    <t>STA</t>
  </si>
  <si>
    <t>1</t>
  </si>
  <si>
    <t>{9dbfc3f4-bd9d-417c-9bb0-8f549d452684}</t>
  </si>
  <si>
    <t>2</t>
  </si>
  <si>
    <t>101</t>
  </si>
  <si>
    <t>Místní komunikace</t>
  </si>
  <si>
    <t>{3743f40f-cc23-4cfe-bf95-4178446574ea}</t>
  </si>
  <si>
    <t>822 27 72</t>
  </si>
  <si>
    <t>102</t>
  </si>
  <si>
    <t>Parkovací plocha</t>
  </si>
  <si>
    <t>{f16463a3-1e77-4745-8881-52e88494730f}</t>
  </si>
  <si>
    <t>301</t>
  </si>
  <si>
    <t>Dešťová kanalizace</t>
  </si>
  <si>
    <t>{e370d0d3-dc54-467c-8c1d-a2e8cd2c2d1c}</t>
  </si>
  <si>
    <t>302</t>
  </si>
  <si>
    <t>Dešťové kanalizační přípojky</t>
  </si>
  <si>
    <t>{c64312c8-cfd2-402e-bf7d-816cd6a9bb5e}</t>
  </si>
  <si>
    <t>401</t>
  </si>
  <si>
    <t>Veřejné osvětlení</t>
  </si>
  <si>
    <t>{02e90580-3618-406f-bd2f-08b3ff2e30da}</t>
  </si>
  <si>
    <t>KRYCÍ LIST SOUPISU PRACÍ</t>
  </si>
  <si>
    <t>Objekt:</t>
  </si>
  <si>
    <t>02 - Ostatní a vedlejší náklady</t>
  </si>
  <si>
    <t>REKAPITULACE ČLENĚNÍ SOUPISU PRACÍ</t>
  </si>
  <si>
    <t>Kód dílu - Popis</t>
  </si>
  <si>
    <t>Cena celkem [CZK]</t>
  </si>
  <si>
    <t>Náklady ze soupisu prací</t>
  </si>
  <si>
    <t>-1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</si>
  <si>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</si>
  <si>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</si>
  <si>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</si>
  <si>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</si>
  <si>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</si>
  <si>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</si>
  <si>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</si>
  <si>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</si>
  <si>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</si>
  <si>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</si>
  <si>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</si>
  <si>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</si>
  <si>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</si>
  <si>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</si>
  <si>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</si>
  <si>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</si>
  <si>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</si>
  <si>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</si>
  <si>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</si>
  <si>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</si>
  <si>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OST</t>
  </si>
  <si>
    <t>Ostatní</t>
  </si>
  <si>
    <t>4</t>
  </si>
  <si>
    <t>ROZPOCET</t>
  </si>
  <si>
    <t>VRN</t>
  </si>
  <si>
    <t>Vedlejší rozpočtové náklady</t>
  </si>
  <si>
    <t>5</t>
  </si>
  <si>
    <t>VRN1</t>
  </si>
  <si>
    <t>Průzkumné, geodetické a projektové práce</t>
  </si>
  <si>
    <t>K</t>
  </si>
  <si>
    <t>011103000</t>
  </si>
  <si>
    <t>Geotechnický průzkum</t>
  </si>
  <si>
    <t>kpl</t>
  </si>
  <si>
    <t>CS ÚRS 2025 01</t>
  </si>
  <si>
    <t>1024</t>
  </si>
  <si>
    <t>1453692752</t>
  </si>
  <si>
    <t>PP</t>
  </si>
  <si>
    <t>VV</t>
  </si>
  <si>
    <t>prohlídka a posouzení podloží pozemních komunkací geotechnikem včetně návrhu opatření</t>
  </si>
  <si>
    <t>"pro stavbu jako celek" 1</t>
  </si>
  <si>
    <t>012203000</t>
  </si>
  <si>
    <t>Zeměměřičské práce před výstavbou</t>
  </si>
  <si>
    <t>783900981</t>
  </si>
  <si>
    <t>podrobné vytýčení podle vytyčovacích protokolů</t>
  </si>
  <si>
    <t>podrobné vytýčení výšek povrchu podle příčných řezů</t>
  </si>
  <si>
    <t>3</t>
  </si>
  <si>
    <t>012303000</t>
  </si>
  <si>
    <t>Zeměměřičské práce při provádění stavby</t>
  </si>
  <si>
    <t>1945371473</t>
  </si>
  <si>
    <t>Zaměření skutečného provedení stavby</t>
  </si>
  <si>
    <t>"pro objekty PK a vodohosp. objekty jako celek" 1</t>
  </si>
  <si>
    <t>013254000</t>
  </si>
  <si>
    <t>Dokumentace skutečného provedení stavby</t>
  </si>
  <si>
    <t>1847896869</t>
  </si>
  <si>
    <t>vypracování  dokumentace skutečného provedení</t>
  </si>
  <si>
    <t>pro objekty PK a vodohosp. objekty jako celek</t>
  </si>
  <si>
    <t>"PD ve 4 vyhotoveních" 1</t>
  </si>
  <si>
    <t>013254000w</t>
  </si>
  <si>
    <t>1342931243</t>
  </si>
  <si>
    <t>vypracování  dokumentace skutečného provedení v podrobnosti pro digitální technickou mapu Jihočeského kraje</t>
  </si>
  <si>
    <t>"pro stavbu jako celek, PD ve 4 vyhotoveních" 1</t>
  </si>
  <si>
    <t>6</t>
  </si>
  <si>
    <t>013294000</t>
  </si>
  <si>
    <t>Ostatní dokumentace stavby</t>
  </si>
  <si>
    <t>522170879</t>
  </si>
  <si>
    <t>realizační dokumentace dle potřeby zhotovitele</t>
  </si>
  <si>
    <t>VRN3</t>
  </si>
  <si>
    <t>Zařízení staveniště</t>
  </si>
  <si>
    <t>7</t>
  </si>
  <si>
    <t>032403000</t>
  </si>
  <si>
    <t>Provizorní komunikace</t>
  </si>
  <si>
    <t>pkl</t>
  </si>
  <si>
    <t>1907019671</t>
  </si>
  <si>
    <t>koridory pro pěší a cyklisty por zajištění požadavků BOZP</t>
  </si>
  <si>
    <t>"bere se pro stavbu jako celek" 1</t>
  </si>
  <si>
    <t>8</t>
  </si>
  <si>
    <t>034203000</t>
  </si>
  <si>
    <t>Opatření na ochranu pozemků sousedních se staveništěm</t>
  </si>
  <si>
    <t>-986983380</t>
  </si>
  <si>
    <t xml:space="preserve">Vypracování pasportu statického stavu přilehlé zástavby </t>
  </si>
  <si>
    <t>9</t>
  </si>
  <si>
    <t>034303000</t>
  </si>
  <si>
    <t>Dopravní značení na staveništi</t>
  </si>
  <si>
    <t>608775638</t>
  </si>
  <si>
    <t>dopravně inženýrské opatření</t>
  </si>
  <si>
    <t>označení omezení provozu, vč. přeznačování v průběhu stavby</t>
  </si>
  <si>
    <t>VRN4</t>
  </si>
  <si>
    <t>Inženýrská činnost</t>
  </si>
  <si>
    <t>10</t>
  </si>
  <si>
    <t>043103000w</t>
  </si>
  <si>
    <t>Zkoušky bez rozlišení -Zkoušky materiálů zkušebnou zhotovitele</t>
  </si>
  <si>
    <t>-1971255087</t>
  </si>
  <si>
    <t>zajištění všech zkoušek materiálů  dle požadavků TKP a ZTKP</t>
  </si>
  <si>
    <t>"Zkoušky materiálů zhotovitelem, pro stavbu jako celek" 1</t>
  </si>
  <si>
    <t>včetně zkoušek vzorkování dle vyhl. č. 283/2023 Sb.</t>
  </si>
  <si>
    <t>11</t>
  </si>
  <si>
    <t>043103000w1</t>
  </si>
  <si>
    <t>Zkoušky bez rozlišení -Zkoušky materiálů nezávislou zkušebnou</t>
  </si>
  <si>
    <t>-508693731</t>
  </si>
  <si>
    <t>"bere se pro stavbu jako celek" 15000</t>
  </si>
  <si>
    <t>Čerpat po odsouhlasení TDI.</t>
  </si>
  <si>
    <t>12</t>
  </si>
  <si>
    <t>043194000w</t>
  </si>
  <si>
    <t>Ostatní zkoušky - Zkoušky konstrukcí a prací zkušebnou zhotovitele</t>
  </si>
  <si>
    <t>-1158889668</t>
  </si>
  <si>
    <t>zajištění všech zkoušek konstrukcí a prací dle požadavků TKP a ZTKP</t>
  </si>
  <si>
    <t>"Pro stavbu jako celek" 1</t>
  </si>
  <si>
    <t>13</t>
  </si>
  <si>
    <t>043194000w1</t>
  </si>
  <si>
    <t>Ostatní zkoušky - Zkoušky konstrukcí a prací nezávislou zkušebnou</t>
  </si>
  <si>
    <t>1686548342</t>
  </si>
  <si>
    <t>"bere se pro celou stavbu jako celek" 15000</t>
  </si>
  <si>
    <t>VRN5</t>
  </si>
  <si>
    <t>Finanční náklady</t>
  </si>
  <si>
    <t>14</t>
  </si>
  <si>
    <t>053002000</t>
  </si>
  <si>
    <t>Poplatky</t>
  </si>
  <si>
    <t>-433381608</t>
  </si>
  <si>
    <t>"za vytýčení inženýrský sítí pro stavbu jako celek" 1</t>
  </si>
  <si>
    <t>VRN9</t>
  </si>
  <si>
    <t>Ostatní náklady</t>
  </si>
  <si>
    <t>091003000w</t>
  </si>
  <si>
    <t>Ostatní náklady - další opatření na BOZP při práci na staveništi</t>
  </si>
  <si>
    <t>-364273459</t>
  </si>
  <si>
    <t>101 - Místní komunikace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</si>
  <si>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</si>
  <si>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</si>
  <si>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</si>
  <si>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</si>
  <si>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</si>
  <si>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</si>
  <si>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</si>
  <si>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</si>
  <si>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</si>
  <si>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HSV</t>
  </si>
  <si>
    <t>Práce a dodávky HSV</t>
  </si>
  <si>
    <t>Zemní práce</t>
  </si>
  <si>
    <t>113106134</t>
  </si>
  <si>
    <t>Rozebrání dlažeb ze zámkových dlaždic komunikací pro pěší strojně pl do 50 m2</t>
  </si>
  <si>
    <t>m2</t>
  </si>
  <si>
    <t>-552862434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</si>
  <si>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</si>
  <si>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"odstranění kce ze ZD, dle výk. výměr" 64</t>
  </si>
  <si>
    <t>"odstranění kce ze ZD-plocha předláždění pro var.a sign.pásy, dle výk. výměr" 14,3</t>
  </si>
  <si>
    <t>"odstranění kce ze ZD-plocha předláždění za siln.obrub. vedle rekonstr. MK (použijí se zpětně), dle výk.výměr" 35,5</t>
  </si>
  <si>
    <t>Součet</t>
  </si>
  <si>
    <t>113107223</t>
  </si>
  <si>
    <t>Odstranění podkladu z kameniva drceného tl přes 200 do 300 mm strojně pl přes 200 m2</t>
  </si>
  <si>
    <t>-1369875374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</si>
  <si>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</si>
  <si>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"odstranění podkladních vrstev vozovky, dle výk. výměr" 963,7</t>
  </si>
  <si>
    <t>Předrcené se použije pro vrstvu ZSH, případný přebytek do výměny AZ.</t>
  </si>
  <si>
    <t>113107322</t>
  </si>
  <si>
    <t>Odstranění podkladu z kameniva drceného tl přes 100 do 200 mm strojně pl do 50 m2</t>
  </si>
  <si>
    <t>1277264606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</si>
  <si>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</si>
  <si>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uvažuje se v tl. 150 mm</t>
  </si>
  <si>
    <t>"odstranění kce chodníku z LA, dle výk. výměr" 24</t>
  </si>
  <si>
    <t>113107330</t>
  </si>
  <si>
    <t>Odstranění podkladu z betonu prostého tl do 100 mm strojně pl do 50 m2</t>
  </si>
  <si>
    <t>-334057769</t>
  </si>
  <si>
    <t>Odstranění podkladů nebo krytů strojně plochy jednotlivě do 50 m2 s přemístěním hmot na skládku na vzdálenost do 3 m nebo s naložením na dopravní prostředek z betonu prostého, o tl. vrstvy do 100 mm</t>
  </si>
  <si>
    <t>"odstranění kce zpevněné plochy, kryt z betonu, dle výk. výměr" 23</t>
  </si>
  <si>
    <t>113107161</t>
  </si>
  <si>
    <t>Odstranění podkladu z kameniva drceného tl do 100 mm strojně pl přes 50 do 200 m2</t>
  </si>
  <si>
    <t>-1556667615</t>
  </si>
  <si>
    <t>Odstranění podkladů nebo krytů strojně plochy jednotlivě přes 50 m2 do 200 m2 s přemístěním hmot na skládku na vzdálenost do 20 m nebo s naložením na dopravní prostředek z kameniva hrubého drceného, o tl. vrstvy do 100 mm</t>
  </si>
  <si>
    <t>"odstranění kce chodníku ze ZD, dle výk. výměr" 64</t>
  </si>
  <si>
    <t>"odstranění  kce chodníku/vjezdu, kryt AB, dle výk. výměr" 170,9</t>
  </si>
  <si>
    <t>113107341</t>
  </si>
  <si>
    <t>Odstranění podkladu živičného tl 50 mm strojně pl do 50 m2</t>
  </si>
  <si>
    <t>1395472127</t>
  </si>
  <si>
    <t>Odstranění podkladů nebo krytů strojně plochy jednotlivě do 50 m2 s přemístěním hmot na skládku na vzdálenost do 3 m nebo s naložením na dopravní prostředek živičných, o tl. vrstvy do 50 mm</t>
  </si>
  <si>
    <t>"odstranění kce nového chodníku z AB pro položení var. a sign. pásů ze ZD, dle výk. výměr" 16,6</t>
  </si>
  <si>
    <t>"odstranění kce nového chod.přejezdu z AB pro položení var.  pásů ze ZD, dle výk. výměr" 6</t>
  </si>
  <si>
    <t>113107243</t>
  </si>
  <si>
    <t>Odstranění podkladu živičného tl přes 100 do 150 mm strojně pl přes 200 m2</t>
  </si>
  <si>
    <t>-1836959483</t>
  </si>
  <si>
    <t>Odstranění podkladů nebo krytů strojně plochy jednotlivě přes 200 m2 s přemístěním hmot na skládku na vzdálenost do 20 m nebo s naložením na dopravní prostředek živičných, o tl. vrstvy přes 100 do 150 mm</t>
  </si>
  <si>
    <t>"odstranění kce vozovky, vrstva AC/ PM, dle výk. výměr" 936,7</t>
  </si>
  <si>
    <t>Po předrcení se použije pro vrstvu RS, uvažuje se v prům. tl. 100 mm.</t>
  </si>
  <si>
    <t>113107182</t>
  </si>
  <si>
    <t>Odstranění podkladu živičného tl přes 50 do 100 mm strojně pl přes 50 do 200 m2</t>
  </si>
  <si>
    <t>1485080240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</si>
  <si>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</si>
  <si>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"odstranění kce chodníku/vjezdů z AB, dle výk. výměr" 170,9</t>
  </si>
  <si>
    <t>113154512</t>
  </si>
  <si>
    <t>Frézování živičného krytu tl 40 mm pruh š do 0,5 m pl do 500 m2</t>
  </si>
  <si>
    <t>590669120</t>
  </si>
  <si>
    <t>Frézování živičného podkladu nebo krytu s naložením hmot na dopravní prostředek plochy do 500 m2 pruhu šířky do 0,5 m, tloušťky vrstvy 40 mm</t>
  </si>
  <si>
    <t>"uvažuje se pro povrch úpravu vozovky, dle výk. výměr" 63,7</t>
  </si>
  <si>
    <t xml:space="preserve">Použije se pro vrstvu RS. </t>
  </si>
  <si>
    <t>113202111</t>
  </si>
  <si>
    <t>Vytrhání obrub krajníků obrubníků stojatých</t>
  </si>
  <si>
    <t>m</t>
  </si>
  <si>
    <t>1045617037</t>
  </si>
  <si>
    <t>Vytrhání obrub s vybouráním lože, s přemístěním hmot na skládku na vzdálenost do 3 m nebo s naložením na dopravní prostředek z krajníků nebo obrubníků stojatých</t>
  </si>
  <si>
    <t>"Vytrhání betonových obrubníků silničních stojatých dle výk. výměr" 59,8</t>
  </si>
  <si>
    <t>"Vytrhání betonových obrubníků silničních stojatých vedle rekonsr.MK - zpětné osazení,dle výk. výměr" 35,5</t>
  </si>
  <si>
    <t>"Vytrhání kamenných obrubníků silničních stojatých, použije se zpět, dle výk. výměr" 11,4</t>
  </si>
  <si>
    <t>"Vytrhání kamenných krajníků/obrubníků, použije se zpět, dle výk. výměr" 150,50</t>
  </si>
  <si>
    <t>113203111</t>
  </si>
  <si>
    <t>Vytrhání obrub z dlažebních kostek</t>
  </si>
  <si>
    <t>802863170</t>
  </si>
  <si>
    <t>Vytrhání obrub s vybouráním lože, s přemístěním hmot na skládku na vzdálenost do 3 m nebo s naložením na dopravní prostředek z dlažebních kostek</t>
  </si>
  <si>
    <t>"odstranění řádku kamenných kostek, dle výk. výměr" 27,7</t>
  </si>
  <si>
    <t>113204111</t>
  </si>
  <si>
    <t>Vytrhání obrub záhonových</t>
  </si>
  <si>
    <t>335009416</t>
  </si>
  <si>
    <t>Vytrhání obrub s vybouráním lože, s přemístěním hmot na skládku na vzdálenost do 3 m nebo s naložením na dopravní prostředek záhonových</t>
  </si>
  <si>
    <t>"Vytrhání betonových obrubníků záhonových dle výk. výměr" 27,4</t>
  </si>
  <si>
    <t>115101202</t>
  </si>
  <si>
    <t>Čerpání vody na dopravní výšku do 10 m průměrný přítok přes 500 do 1 000 l/min</t>
  </si>
  <si>
    <t>hod</t>
  </si>
  <si>
    <t>1829457022</t>
  </si>
  <si>
    <t>Čerpání vody na dopravní výšku do 10 m s uvažovaným průměrným přítokem přes 500 do 1 000 l/min</t>
  </si>
  <si>
    <t xml:space="preserve">pro přečerpávání spodní vody </t>
  </si>
  <si>
    <t>"uvažuje se 20 prac. dní po 8 hod" 20*8</t>
  </si>
  <si>
    <t>121151113</t>
  </si>
  <si>
    <t>Sejmutí ornice plochy do 500 m2 tl vrstvy do 200 mm strojně</t>
  </si>
  <si>
    <t>-579185262</t>
  </si>
  <si>
    <t>Sejmutí ornice strojně při souvislé ploše přes 100 do 500 m2, tl. vrstvy do 200 mm</t>
  </si>
  <si>
    <t>"odhumusování tl. 0.1 m dle výk. výměr" 216,14</t>
  </si>
  <si>
    <t>122251106</t>
  </si>
  <si>
    <t>Odkopávky a prokopávky nezapažené v hornině třídy těžitelnosti I skupiny 3 objem do 5000 m3 strojně</t>
  </si>
  <si>
    <t>m3</t>
  </si>
  <si>
    <t>-328410005</t>
  </si>
  <si>
    <t>Odkopávky a prokopávky nezapažené strojně v hornině třídy těžitelnosti I skupiny 3 přes 1 000 do 5 000 m3</t>
  </si>
  <si>
    <t>"výkop pro nové konstrukce dle výk. výměr" 280,65</t>
  </si>
  <si>
    <t>"výkop pro výměnu zeminy dle výk. výměr" 340,27</t>
  </si>
  <si>
    <t>16</t>
  </si>
  <si>
    <t>129001101</t>
  </si>
  <si>
    <t>Příplatek za ztížení odkopávky nebo prokopávky v blízkosti inženýrských sítí</t>
  </si>
  <si>
    <t>738686993</t>
  </si>
  <si>
    <t>Příplatek k cenám vykopávek za ztížení vykopávky v blízkosti podzemního vedení nebo výbušnin v horninách jakékoliv třídy</t>
  </si>
  <si>
    <t>"bere se cca 10% odkopávky" 620,92*0,1</t>
  </si>
  <si>
    <t>17</t>
  </si>
  <si>
    <t>132251103</t>
  </si>
  <si>
    <t>Hloubení rýh nezapažených š do 800 mm v hornině třídy těžitelnosti I skupiny 3 objem do 100 m3 strojně</t>
  </si>
  <si>
    <t>666211055</t>
  </si>
  <si>
    <t>Hloubení nezapažených rýh šířky do 800 mm strojně s urovnáním dna do předepsaného profilu a spádu v hornině třídy těžitelnosti I skupiny 3 přes 50 do 100 m3</t>
  </si>
  <si>
    <t>pro drenáž DN100  š. 0.5 m, prům. hl. 0.4 m</t>
  </si>
  <si>
    <t>"délka dle výk. výměr" 0,5*0,4*(329,1)</t>
  </si>
  <si>
    <t>18</t>
  </si>
  <si>
    <t>132254202</t>
  </si>
  <si>
    <t>Hloubení zapažených rýh š do 2000 mm v hornině třídy těžitelnosti I skupiny 3 objem do 50 m3</t>
  </si>
  <si>
    <t>-1599175315</t>
  </si>
  <si>
    <t>Hloubení zapažených rýh šířky přes 800 do 2 000 mm strojně s urovnáním dna do předepsaného profilu a spádu v hornině třídy těžitelnosti I skupiny 3 přes 20 do 50 m3</t>
  </si>
  <si>
    <t>výkop pro přípojky ul. vpustí  šířka rýhy 0,9 m</t>
  </si>
  <si>
    <t>"bere se prům. hl. 1,3 m pod plání " (22,1+1,6)*0,9*1,3</t>
  </si>
  <si>
    <t>19</t>
  </si>
  <si>
    <t>133254102</t>
  </si>
  <si>
    <t>Hloubení šachet zapažených v hornině třídy těžitelnosti I skupiny 3 objem do 50 m3</t>
  </si>
  <si>
    <t>-448183291</t>
  </si>
  <si>
    <t>Hloubení zapažených šachet strojně v hornině třídy těžitelnosti I skupiny 3 přes 20 do 50 m3</t>
  </si>
  <si>
    <t>"pro jednoduché ul. vpusti, půdor. 1.2x1.2 m, cca hl. 1.7 m pod plání, dle výk. výměr" 1,2*1,2*1,7*6</t>
  </si>
  <si>
    <t>20</t>
  </si>
  <si>
    <t>151101101</t>
  </si>
  <si>
    <t>Zřízení příložného pažení a rozepření stěn rýh hl do 2 m</t>
  </si>
  <si>
    <t>-1558145004</t>
  </si>
  <si>
    <t>Zřízení pažení a rozepření stěn rýh pro podzemní vedení příložné pro jakoukoliv mezerovitost, hloubky do 2 m</t>
  </si>
  <si>
    <t>"Pro rýhy přípojek pod plání" 1,3*2*(22,1+1,6)</t>
  </si>
  <si>
    <t>"Pro šachty uličních vpustí pod plání" 1,2*4*1,7*6</t>
  </si>
  <si>
    <t>151101111</t>
  </si>
  <si>
    <t>Odstranění příložného pažení a rozepření stěn rýh hl do 2 m</t>
  </si>
  <si>
    <t>-240507331</t>
  </si>
  <si>
    <t>Odstranění pažení a rozepření stěn rýh pro podzemní vedení s uložením materiálu na vzdálenost do 3 m od kraje výkopu příložné, hloubky do 2 m</t>
  </si>
  <si>
    <t>"dle zřízení" 110,58</t>
  </si>
  <si>
    <t>22</t>
  </si>
  <si>
    <t>162551108</t>
  </si>
  <si>
    <t>Vodorovné přemístění přes 2 500 do 3000 m výkopku/sypaniny z horniny třídy těžitelnosti I skupiny 1 až 3</t>
  </si>
  <si>
    <t>1443379047</t>
  </si>
  <si>
    <t>Vodorovné přemístění výkopku nebo sypaniny po suchu na obvyklém dopravním prostředku, bez naložení výkopku, avšak se složením bez rozhrnutí z horniny třídy těžitelnosti I skupiny 1 až 3 na vzdálenost přes 2 500 do 3 000 m</t>
  </si>
  <si>
    <t>přebytečná ornice na deponii stavebníka do 3 km</t>
  </si>
  <si>
    <t>(216,14*0,1)-(198,04*0,1)</t>
  </si>
  <si>
    <t>23</t>
  </si>
  <si>
    <t>162751117</t>
  </si>
  <si>
    <t>Vodorovné přemístění přes 9 000 do 10000 m výkopku/sypaniny z horniny třídy těžitelnosti I skupiny 1 až 3</t>
  </si>
  <si>
    <t>-476592062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</si>
  <si>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</si>
  <si>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přebytečná zemina z výkopů</t>
  </si>
  <si>
    <t>uvažován odvoz na recyklační centrum do 19 km</t>
  </si>
  <si>
    <t>"odkopávka" 620,92</t>
  </si>
  <si>
    <t>"rýhy" 65,82+27,729</t>
  </si>
  <si>
    <t>"šachty" 14,688</t>
  </si>
  <si>
    <t>"odečte se zásyp" -26,794</t>
  </si>
  <si>
    <t>"odečte se dod. násyp" -41,79</t>
  </si>
  <si>
    <t>24</t>
  </si>
  <si>
    <t>162751119</t>
  </si>
  <si>
    <t>Příplatek k vodorovnému přemístění výkopku/sypaniny z horniny třídy těžitelnosti I skupiny 1 až 3 ZKD 1000 m přes 10000 m</t>
  </si>
  <si>
    <t>1330613470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</si>
  <si>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</si>
  <si>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"dle přemístění" 660,573*(19-10)</t>
  </si>
  <si>
    <t>25</t>
  </si>
  <si>
    <t>171201231</t>
  </si>
  <si>
    <t>Poplatek za uložení zeminy a kamení na recyklační skládce (skládkovné) kód odpadu 17 05 04</t>
  </si>
  <si>
    <t>t</t>
  </si>
  <si>
    <t>1855243398</t>
  </si>
  <si>
    <t>Poplatek za uložení stavebního odpadu na recyklační skládce (skládkovné) zeminy a kamení zatříděného do Katalogu odpadů pod kódem 17 05 04</t>
  </si>
  <si>
    <t>"přebytečná zemina dle přepravy" 660,573*1,8</t>
  </si>
  <si>
    <t>26</t>
  </si>
  <si>
    <t>171152112</t>
  </si>
  <si>
    <t>Uložení sypaniny z hornin nesoudržných a sypkých do násypů zhutněných mimo aktivní zónu silnic a dálnic</t>
  </si>
  <si>
    <t>-1151528357</t>
  </si>
  <si>
    <t>Uložení sypaniny do zhutněných násypů pro silnice, dálnice a letiště s rozprostřením sypaniny ve vrstvách, s hrubým urovnáním a uzavřením povrchu násypu z hornin nesoudržných sypkých mimo aktivní zónu</t>
  </si>
  <si>
    <t>"pro dodatečný násyp dle výk. výměr" 41,79</t>
  </si>
  <si>
    <t>využije se vhodná zemina z výkopů</t>
  </si>
  <si>
    <t>27</t>
  </si>
  <si>
    <t>171152111</t>
  </si>
  <si>
    <t>Uložení sypaniny z hornin nesoudržných a sypkých do násypů zhutněných v aktivní zóně silnic a dálnic</t>
  </si>
  <si>
    <t>-2142317063</t>
  </si>
  <si>
    <t>Uložení sypaniny do zhutněných násypů pro silnice, dálnice a letiště s rozprostřením sypaniny ve vrstvách, s hrubým urovnáním a uzavřením povrchu násypu z hornin nesoudržných sypkých v aktivní zóně</t>
  </si>
  <si>
    <t>"násyp, dle výk.výměr" 1,47</t>
  </si>
  <si>
    <t>"násyp výměny zeminy AZ, tl.300 mm, dle výk.výměr" 290,9</t>
  </si>
  <si>
    <t>28</t>
  </si>
  <si>
    <t>M</t>
  </si>
  <si>
    <t>583442290</t>
  </si>
  <si>
    <t>štěrkodrť frakce 0/125</t>
  </si>
  <si>
    <t>1535309411</t>
  </si>
  <si>
    <t>Vhodná nenamrzavá zemina do aktivní zóny dle ČSN 736133</t>
  </si>
  <si>
    <t>"materiál pro násyp a výměnu zeminy, dle uložení" 292,37*2,0</t>
  </si>
  <si>
    <t>Mezisoučet</t>
  </si>
  <si>
    <t>Odečte se přebytek materiálu z vybourané konstrukce,</t>
  </si>
  <si>
    <t>materiál se primárně použije pro vrstvy ZSH a RS:</t>
  </si>
  <si>
    <t>odstraněný materiál</t>
  </si>
  <si>
    <t>"vybouraný AB/PN  vozovky, prům.tl.dle sond prům.0,097mm, 2,3t/m3" -936,7*0,097*2,3</t>
  </si>
  <si>
    <t>"vybouraný AB  chodn/vjezd" -37,598</t>
  </si>
  <si>
    <t>"vyfrézovaný AB" -5,86</t>
  </si>
  <si>
    <t>"odstraněný PM objektu SO 102, plocha sanace" -369,7*0,05*2,3</t>
  </si>
  <si>
    <t>"odstraněný PM objektu SO 102, po překopech" -91,5*0,12*2,3</t>
  </si>
  <si>
    <t>"odstraněný PM objektu SO 102, pro napojení" -20,31*2,3</t>
  </si>
  <si>
    <t>"odstraněná ŠD+kam. sypanina z vozovky, tl. dle sond prům.0,317, 2,0t/m3" -936,7*0,317*2,0</t>
  </si>
  <si>
    <t>"odstraněná ŠD z chodn/vjezd" -43,843</t>
  </si>
  <si>
    <t>"odstraněná ŠD z chodn. LA" -6,96</t>
  </si>
  <si>
    <t>materiál potřebný pro vrstvy ZSH a RS</t>
  </si>
  <si>
    <t>"vrstva ZSH" 1028,43*0,3*2,0</t>
  </si>
  <si>
    <t>"vrstva RS" 1013,7*0,2*2,0</t>
  </si>
  <si>
    <t>nakupované kamenivo v rámci RS</t>
  </si>
  <si>
    <t>"dle pol. 58344171" -38,561</t>
  </si>
  <si>
    <t>29</t>
  </si>
  <si>
    <t>174101101</t>
  </si>
  <si>
    <t>Zásyp jam, šachet rýh nebo kolem objektů sypaninou se zhutněním</t>
  </si>
  <si>
    <t>100568210</t>
  </si>
  <si>
    <t>Zásyp sypaninou z jakékoliv horniny strojně s uložením výkopku ve vrstvách se zhutněním jam, šachet, rýh nebo kolem objektů v těchto vykopávkách</t>
  </si>
  <si>
    <t>"výkop rýh pro přípojky" 27,729</t>
  </si>
  <si>
    <t>"výkop šachet" 14,688</t>
  </si>
  <si>
    <t>"odečte se obsyp přípojek vč. potrubí" -10,607</t>
  </si>
  <si>
    <t xml:space="preserve">odečte se zemina vytlačená tělesy ul. vpustí </t>
  </si>
  <si>
    <t>-0,3*0,3*3,14*1,7*6</t>
  </si>
  <si>
    <t>odečte se lože pro potrubí</t>
  </si>
  <si>
    <t>-0,9*0,1*(1,6+22,1)</t>
  </si>
  <si>
    <t>30</t>
  </si>
  <si>
    <t>175151101</t>
  </si>
  <si>
    <t>Obsypání potrubí strojně sypaninou bez prohození, uloženou do 3 m</t>
  </si>
  <si>
    <t>-472783130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</si>
  <si>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</si>
  <si>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přípojky do výšky 0,3 m nad povrch potrubí</t>
  </si>
  <si>
    <t>"De160" (0,16+0,3)*0,9*1,6</t>
  </si>
  <si>
    <t>"De200" (0,20+0,3)*0,9*22,1</t>
  </si>
  <si>
    <t>odečte se zemina vytlačená potrubím</t>
  </si>
  <si>
    <t>"De160" -(0,08*0,08)*3,14*1,6</t>
  </si>
  <si>
    <t>"De200" -(0,1*0,1)*3,14*22,1</t>
  </si>
  <si>
    <t>31</t>
  </si>
  <si>
    <t>58331351</t>
  </si>
  <si>
    <t>kamenivo těžené drobné frakce 0/4</t>
  </si>
  <si>
    <t>-1644726491</t>
  </si>
  <si>
    <t>"pro obsyp, cca 2,0 t/m3" 9,881*2,0</t>
  </si>
  <si>
    <t>32</t>
  </si>
  <si>
    <t>181351113</t>
  </si>
  <si>
    <t>Rozprostření ornice tl vrstvy do 200 mm pl přes 500 m2 v rovině nebo ve svahu do 1:5 strojně</t>
  </si>
  <si>
    <t>590308626</t>
  </si>
  <si>
    <t>Rozprostření a urovnání ornice v rovině nebo ve svahu sklonu do 1:5 strojně při souvislé ploše přes 500 m2, tl. vrstvy do 200 mm</t>
  </si>
  <si>
    <t>"ohumusování v rovině tl.100 mm dle výk. výměr" 198,04</t>
  </si>
  <si>
    <t>použije se sejmutá ornice</t>
  </si>
  <si>
    <t>33</t>
  </si>
  <si>
    <t>181411131</t>
  </si>
  <si>
    <t>Založení parkového trávníku výsevem pl do 1000 m2 v rovině a ve svahu do 1:5</t>
  </si>
  <si>
    <t>998714460</t>
  </si>
  <si>
    <t>Založení trávníku na půdě předem připravené plochy do 1000 m2 výsevem včetně utažení parkového v rovině nebo na svahu do 1:5</t>
  </si>
  <si>
    <t>"dle ohumusování v rovině dle výk. výměr" 198,04</t>
  </si>
  <si>
    <t>34</t>
  </si>
  <si>
    <t>00572410</t>
  </si>
  <si>
    <t>osivo směs travní parková</t>
  </si>
  <si>
    <t>kg</t>
  </si>
  <si>
    <t>-1124438157</t>
  </si>
  <si>
    <t>dle ohumusování dle výk. výměr, cca 0.03 kg/m2</t>
  </si>
  <si>
    <t>198,04*0,03</t>
  </si>
  <si>
    <t>35</t>
  </si>
  <si>
    <t>181951111</t>
  </si>
  <si>
    <t>Úprava pláně v hornině třídy těžitelnosti I skupiny 1 až 3 bez zhutnění strojně</t>
  </si>
  <si>
    <t>2100996507</t>
  </si>
  <si>
    <t>Úprava pláně vyrovnáním výškových rozdílů strojně v hornině třídy těžitelnosti I, skupiny 1 až 3 bez zhutnění</t>
  </si>
  <si>
    <t>"uvažuje se pro plochy ohumusování v rovině dle výk. výměr" 198,04</t>
  </si>
  <si>
    <t>36</t>
  </si>
  <si>
    <t>181252305</t>
  </si>
  <si>
    <t>Úprava pláně pro silnice a dálnice na násypech se zhutněním</t>
  </si>
  <si>
    <t>-746915973</t>
  </si>
  <si>
    <t>Úprava pláně na stavbách silnic a dálnic strojně na násypech se zhutněním</t>
  </si>
  <si>
    <t>"plocha  parapláně komunikace, dle výk. výměr" 1028,43</t>
  </si>
  <si>
    <t>"plocha pláně komunikace, dle výk. výměr" 1028,43</t>
  </si>
  <si>
    <t>"plocha pláně zpevněných ploch u hotelů, dle výk. výměr" 105,80</t>
  </si>
  <si>
    <t>v zářezu i násypu</t>
  </si>
  <si>
    <t>37</t>
  </si>
  <si>
    <t>185804312</t>
  </si>
  <si>
    <t>Zalití rostlin vodou plocha přes 20 m2</t>
  </si>
  <si>
    <t>458163185</t>
  </si>
  <si>
    <t>Zalití rostlin vodou plochy záhonů jednotlivě přes 20 m2</t>
  </si>
  <si>
    <t>uvažuje se 10x po 10 l na 1 m2 travnatých ploch</t>
  </si>
  <si>
    <t>198,04*10*10*0,001</t>
  </si>
  <si>
    <t>Zakládání</t>
  </si>
  <si>
    <t>38</t>
  </si>
  <si>
    <t>211561111</t>
  </si>
  <si>
    <t>Výplň odvodňovacích žeber nebo trativodů kamenivem hrubým drceným frakce 4 až 16 mm</t>
  </si>
  <si>
    <t>1327113568</t>
  </si>
  <si>
    <t>Výplň kamenivem do rýh odvodňovacích žeber nebo trativodů bez zhutnění, s úpravou povrchu výplně kamenivem hrubým drceným frakce 4 až 16 mm</t>
  </si>
  <si>
    <t>pro výplň drenážních žeber nezapočtenou v pol. č. 212752101</t>
  </si>
  <si>
    <t>"pro DN100, uvažovaná fr. 8/16, dle výk. výměr" 0,5*0,4*329,1</t>
  </si>
  <si>
    <t>"odečte se obsyp započtený v pol. č. 212752101, 0.1 m3/m" -329,1*0,1</t>
  </si>
  <si>
    <t>39</t>
  </si>
  <si>
    <t>212752101</t>
  </si>
  <si>
    <t>Trativod z drenážních trubek korugovaných PE-HD SN 4 perforace 360° včetně lože otevřený výkop DN 100 pro liniové stavby</t>
  </si>
  <si>
    <t>433983656</t>
  </si>
  <si>
    <t>Trativody z drenážních trubek pro liniové stavby a komunikace se zřízením štěrkového lože pod trubky a s jejich obsypem v otevřeném výkopu trubka korugovaná sendvičová PE-HD SN 4 celoperforovaná 360° DN 100</t>
  </si>
  <si>
    <t>"drenáž dle výk.výměr" 329,1</t>
  </si>
  <si>
    <t>součástí položky je obsyp kamenivem v množstí 0.1m3/m</t>
  </si>
  <si>
    <t>Vodorovné konstrukce</t>
  </si>
  <si>
    <t>40</t>
  </si>
  <si>
    <t>451572111</t>
  </si>
  <si>
    <t>Lože pod potrubí otevřený výkop z kameniva drobného těženého</t>
  </si>
  <si>
    <t>1178178458</t>
  </si>
  <si>
    <t>Lože pod potrubí, stoky a drobné objekty v otevřeném výkopu z kameniva drobného těženého 0 až 4 mm</t>
  </si>
  <si>
    <t>pod přípojky dle výkazu výměr</t>
  </si>
  <si>
    <t>"kubatura" 0,9*0,1*(1,6+22,1)</t>
  </si>
  <si>
    <t>41</t>
  </si>
  <si>
    <t>452112122</t>
  </si>
  <si>
    <t>Osazení betonových prstenců nebo rámů v přes 100 do 200 mm pod poklopy a mříže</t>
  </si>
  <si>
    <t>kus</t>
  </si>
  <si>
    <t>1430797421</t>
  </si>
  <si>
    <t>Osazení betonových dílců prstenců nebo rámů pod poklopy a mříže, výšky přes 100 do 200 mm</t>
  </si>
  <si>
    <t>pro nové uliční vpusti</t>
  </si>
  <si>
    <t>"dle výk. výměr" 6</t>
  </si>
  <si>
    <t>42</t>
  </si>
  <si>
    <t>592238640</t>
  </si>
  <si>
    <t>prstenec pro uliční vpusť vyrovnávací betonový 390x60x130mm</t>
  </si>
  <si>
    <t>-1026569966</t>
  </si>
  <si>
    <t>"dle osazení" 6</t>
  </si>
  <si>
    <t>Komunikace pozemní</t>
  </si>
  <si>
    <t>43</t>
  </si>
  <si>
    <t>561041121</t>
  </si>
  <si>
    <t>Zřízení podkladu ze zeminy upravené vápnem, cementem, směsnými pojivy tl přes 250 do 300 mm pl přes 1000 do 5000 m2</t>
  </si>
  <si>
    <t>-126003094</t>
  </si>
  <si>
    <t>Zřízení podkladu ze zeminy upravené hydraulickými pojivy vápnem, cementem nebo směsnými pojivy (materiál ve specifikaci) s rozprostřením, promísením, vlhčením, zhutněním a ošetřením vodou plochy přes 1 000 do 5 000 m2, tloušťka po zhutnění přes 250 do 300 mm</t>
  </si>
  <si>
    <t>uvažována vrstva ZSH Rc C 1.5/2.0 MPa</t>
  </si>
  <si>
    <t>pro vrstvu ZSH se použijí vybourané a předrcené podkladní vrstvy st. vozovky</t>
  </si>
  <si>
    <t>"pro novou kci vozovky, dle výk. výměr" 1028,43</t>
  </si>
  <si>
    <t>44</t>
  </si>
  <si>
    <t>58591003</t>
  </si>
  <si>
    <t>pojivo hydraulické pro stabilizaci zeminy 70% vápna</t>
  </si>
  <si>
    <t>1311199846</t>
  </si>
  <si>
    <t>směsné hydraulické pojivo v množství 5 % obj. hmotnosti</t>
  </si>
  <si>
    <t>1028,43*0,25*1,8*0,05</t>
  </si>
  <si>
    <t>skut. dávkování pojiva dle zkoušky ITT realizované v rámci stavby</t>
  </si>
  <si>
    <t>45</t>
  </si>
  <si>
    <t>564851011</t>
  </si>
  <si>
    <t>Podklad ze štěrkodrtě ŠD plochy do 100 m2 tl 150 mm</t>
  </si>
  <si>
    <t>723868680</t>
  </si>
  <si>
    <t>Podklad ze štěrkodrti ŠD s rozprostřením a zhutněním plochy jednotlivě do 100 m2, po zhutnění tl. 150 mm</t>
  </si>
  <si>
    <t>podkladní vrstva pro chod.přejezd a kce po osazení vpustí, ŠD 0/32, tl. 150 mm</t>
  </si>
  <si>
    <t>"ve dvou vrstvách" 32,01*2</t>
  </si>
  <si>
    <t>46</t>
  </si>
  <si>
    <t>564861112</t>
  </si>
  <si>
    <t>Podklad ze štěrkodrtě ŠD plochy přes 100 m2 tl 210 mm</t>
  </si>
  <si>
    <t>1334336039</t>
  </si>
  <si>
    <t>Podklad ze štěrkodrti ŠD s rozprostřením a zhutněním plochy přes 100 m2, po zhutnění tl. 210 mm</t>
  </si>
  <si>
    <t>ŠD  v tl. min 200 mm, prům 210 mm, ŠDb 0/32</t>
  </si>
  <si>
    <t>"pro kci chodníku,AB, dle výk. výměr" 174,4</t>
  </si>
  <si>
    <t>Pro konstrukce z ŠD  v tl. min 200 mm, prům 210 mm, ŠDa 0/32</t>
  </si>
  <si>
    <t>"pro novou kci zpevněných ploch u hotelů, dle výk. výměr" 86</t>
  </si>
  <si>
    <t>47</t>
  </si>
  <si>
    <t>564911411</t>
  </si>
  <si>
    <t>Podklad z asfaltového recyklátu plochy přes 100 m2 tl 50 mm</t>
  </si>
  <si>
    <t>1581664646</t>
  </si>
  <si>
    <t>Podklad nebo podsyp z asfaltového recyklátu s rozprostřením a zhutněním plochy přes 100 m2, po zhutnění tl. 50 mm</t>
  </si>
  <si>
    <t>stará asf. smšs získaná frézováním R-mat, tl. 50 mm, Ra</t>
  </si>
  <si>
    <t>"pro kci chodníku, AB, dle výk. výměr" 174,4</t>
  </si>
  <si>
    <t>48</t>
  </si>
  <si>
    <t>565135121</t>
  </si>
  <si>
    <t>Asfaltový beton vrstva podkladní ACP 16 (obalované kamenivo OKS) tl 50 mm š přes 3 m</t>
  </si>
  <si>
    <t>-1558929082</t>
  </si>
  <si>
    <t>Asfaltový beton vrstva podkladní ACP 16 (obalované kamenivo střednězrnné - OKS) s rozprostřením a zhutněním v pruhu šířky přes 3 m, po zhutnění tl. 50 mm</t>
  </si>
  <si>
    <t>uvažováno ACP16+, tl. 50 mm, asf. pojivo 50/70</t>
  </si>
  <si>
    <t>"pro novou kci vozovky, dle výk. výměr" 950,4</t>
  </si>
  <si>
    <t>dle ČSN 736121 tab. E.1, pozn.f)</t>
  </si>
  <si>
    <t>"pro kci chodník. přejezdu, dle výk. výměr" 32,01</t>
  </si>
  <si>
    <t>49</t>
  </si>
  <si>
    <t>577134121</t>
  </si>
  <si>
    <t>Asfaltový beton vrstva obrusná ACO 11+ (ABS) tř. I tl 40 mm š přes 3 m z nemodifikovaného asfaltu</t>
  </si>
  <si>
    <t>-412733226</t>
  </si>
  <si>
    <t>Asfaltový beton vrstva obrusná ACO 11 (ABS) s rozprostřením a se zhutněním z nemodifikovaného asfaltu v pruhu šířky přes 3 m tř. I (ACO 11+), po zhutnění tl. 40 mm</t>
  </si>
  <si>
    <t>pro novou kci vozovky, ACL 11+, asf. pojivo 50/70</t>
  </si>
  <si>
    <t>"tl. 40 mm, dle výk. výměr" 950,4</t>
  </si>
  <si>
    <t>"pro kci chodník.přejezdu, tl. 40 mm, dle výk. výměr" 32,01</t>
  </si>
  <si>
    <t>"pro povrchovou úpravu vozovky, tl. 40 mm, dle výk. výměr" 63,7</t>
  </si>
  <si>
    <t>50</t>
  </si>
  <si>
    <t>577145122</t>
  </si>
  <si>
    <t>Asfaltový beton vrstva ložní ACL 16 (ABH) tl 50 mm š přes 3 m z nemodifikovaného asfaltu</t>
  </si>
  <si>
    <t>-185617576</t>
  </si>
  <si>
    <t>Asfaltový beton vrstva ložní ACL 16 (ABH) s rozprostřením a zhutněním z nemodifikovaného asfaltu v pruhu šířky přes 3 m, po zhutnění tl. 50 mm</t>
  </si>
  <si>
    <t>pro novou kci vozovky, ACL 16+, asf. pojivo 50/70</t>
  </si>
  <si>
    <t>"tl. 50 mm, dle výk. výměr" 950,4</t>
  </si>
  <si>
    <t>"pro kci chodník.přejezdu tl. 50 mm, dle výk. výměr" 32,01</t>
  </si>
  <si>
    <t>51</t>
  </si>
  <si>
    <t>567511121</t>
  </si>
  <si>
    <t>Recyklace podkladu za studena na místě - rozpojení a reprofilace tl do 150 mm pl přes 1000 do 3000 m2</t>
  </si>
  <si>
    <t>709043938</t>
  </si>
  <si>
    <t>Recyklace podkladní vrstvy za studena na místě rozpojení a reprofilace podkladu s hutněním plochy přes 1 000 do 3 000 m2, tloušťky do 150 mm</t>
  </si>
  <si>
    <t>uvažuje se promísení,  zpětné rozprostření, reprofilace a hutnění</t>
  </si>
  <si>
    <t>odstranění a přeprava na deponii a zpět vykazována samostatně</t>
  </si>
  <si>
    <t>pro RS budu použit vyfr. kryt a odstraněný AB/PM</t>
  </si>
  <si>
    <t>"RS CA, tl. 200 mm, nová kce vozovky dle výk. výměr" 1013,7</t>
  </si>
  <si>
    <t>52</t>
  </si>
  <si>
    <t>567522124</t>
  </si>
  <si>
    <t>Recyklace podkladu za studena na místě - promísení s pojivem, kamenivem tl přes 180 do 200 mm pl přes 1000 do 3000 m2</t>
  </si>
  <si>
    <t>-316339084</t>
  </si>
  <si>
    <t>Recyklace podkladní vrstvy za studena na místě promísení rozpojené směsi s kamenivem a pojivem (materiál ve specifikaci) s rozhrnutím, zhutněním a vlhčením plochy přes 1 000 do 3 000 m2, tloušťky po zhutnění přes 180 do 200 mm</t>
  </si>
  <si>
    <t>Včetně zřízení zkušebního úseku, stanovení a ověření receptury,</t>
  </si>
  <si>
    <t>Včetně ověření dosažených vlastností hotové kompletní úpravy recyklace za studena.</t>
  </si>
  <si>
    <t>53</t>
  </si>
  <si>
    <t>58521130</t>
  </si>
  <si>
    <t>cement portlandský CEM I 42,5MPa</t>
  </si>
  <si>
    <t>1659179615</t>
  </si>
  <si>
    <t>"pro recyklaci v uvažovaném množství 5%" 1013,7*0,2*2,2*0,05</t>
  </si>
  <si>
    <t>54</t>
  </si>
  <si>
    <t>11162540</t>
  </si>
  <si>
    <t>emulze asfaltová obalovací pro použití za studena</t>
  </si>
  <si>
    <t>1976242598</t>
  </si>
  <si>
    <t>"pro recyklaci v uvažovaném množství 4%" 1013,7*0,2*2,2*0,04</t>
  </si>
  <si>
    <t>55</t>
  </si>
  <si>
    <t>58344171</t>
  </si>
  <si>
    <t>štěrkodrť frakce 0/32</t>
  </si>
  <si>
    <t>-1707429756</t>
  </si>
  <si>
    <t>"materál potřebný pro recyklaci  tl.200mm" 1013,7*0,2*2,0</t>
  </si>
  <si>
    <t>odečte se vybourané AB, PN vrstvy vozovky:</t>
  </si>
  <si>
    <t>"plocha vozovky dle výk.výměr, prům.tl. 0,097m, 2,3t/m2" -936,7*0,097*2,3</t>
  </si>
  <si>
    <t>"plocha chodníku/vjezdu AB" -37,598</t>
  </si>
  <si>
    <t>"frézovaná plocha " -5,86</t>
  </si>
  <si>
    <t>"z objektu SO 102 - plocha lokální sanace parkoviště, PN, dle výk.výměr, odfréz. tl. 0,05 m, 2,3t/m2" -369,7*0,05*2,3</t>
  </si>
  <si>
    <t>"z objektu SO 102 - plocha opravy po překopech VO a UV, PN, dle výk.výměr, prům.tl. 0,120 m, 2,3t/m2" -91,5*0,12*2,3</t>
  </si>
  <si>
    <t>"z objektu SO 102 - odstraněné PN pro napojení povrchu, dle výk.výměr, 2,3t/m2" -20,31*2,3</t>
  </si>
  <si>
    <t>56</t>
  </si>
  <si>
    <t>567921112</t>
  </si>
  <si>
    <t>Podklad z mezerovitého betonu MCB tl 150 mm</t>
  </si>
  <si>
    <t>-1923257759</t>
  </si>
  <si>
    <t>Podklad z mezerovitého betonu MCB tl. 150 mm</t>
  </si>
  <si>
    <t>mezerovitý beton MCB, tl. 140 mm</t>
  </si>
  <si>
    <t>"pro novou kci zpev. plochy u hotelů, dle výk. výměr" 86</t>
  </si>
  <si>
    <t>57</t>
  </si>
  <si>
    <t>573211109</t>
  </si>
  <si>
    <t>Postřik živičný spojovací z asfaltu v množství 0,50 kg/m2</t>
  </si>
  <si>
    <t>-500579716</t>
  </si>
  <si>
    <t>Postřik spojovací PS bez posypu kamenivem z asfaltu silničního, v množství 0,50 kg/m2</t>
  </si>
  <si>
    <t>PS-A, množství 0.5 kg/m2</t>
  </si>
  <si>
    <t>"pro novou kci chodníků, pod kryt, dle výk. výměr" 174,4</t>
  </si>
  <si>
    <t>58</t>
  </si>
  <si>
    <t>573231107</t>
  </si>
  <si>
    <t>Postřik živičný spojovací ze silniční emulze v množství 0,40 kg/m2</t>
  </si>
  <si>
    <t>1328148009</t>
  </si>
  <si>
    <t>Postřik spojovací PS bez posypu kamenivem ze silniční emulze, v množství 0,40 kg/m2</t>
  </si>
  <si>
    <t>PS-C z kationaktivní asf. emulze, množství 0,4 kg/m2</t>
  </si>
  <si>
    <t>"pro novou kci vozovky, pod ložnou, dle výk. výměr" 950,4</t>
  </si>
  <si>
    <t>"pro novou chodník. přejezdu, pod ložnou, dle výk. výměr" 32,01</t>
  </si>
  <si>
    <t>"pro novou kci vozovky, pod obrusnou, dle výk. výměr" 950,4</t>
  </si>
  <si>
    <t>"pro novou chodník. přejezdu, pod obrusnou, dle výk. výměr" 32,01</t>
  </si>
  <si>
    <t>"pro povrchovou úpravu vozovky, dle výk. výměr" 63,7</t>
  </si>
  <si>
    <t>59</t>
  </si>
  <si>
    <t>577144211</t>
  </si>
  <si>
    <t>Asfaltový beton vrstva obrusná ACO 11 (ABS) tř. II tl 50 mm š do 3 m z nemodifikovaného asfaltu</t>
  </si>
  <si>
    <t>429806833</t>
  </si>
  <si>
    <t>Asfaltový beton vrstva obrusná ACO 11 (ABS) s rozprostřením a se zhutněním z nemodifikovaného asfaltu v pruhu šířky do 3 m tř. II, po zhutnění tl. 50 mm</t>
  </si>
  <si>
    <t>uvažováno ACO 11, tl. 50 mm</t>
  </si>
  <si>
    <t>"pro novou kci chodníků,  dle výk. výměr" 174,4</t>
  </si>
  <si>
    <t>60</t>
  </si>
  <si>
    <t>596211110</t>
  </si>
  <si>
    <t>Kladení zámkové dlažby komunikací pro pěší ručně tl 60 mm skupiny A pl do 50 m2</t>
  </si>
  <si>
    <t>-657490720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</si>
  <si>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</si>
  <si>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pro var. a sig. pásy</t>
  </si>
  <si>
    <t>"pro dlážděné prvky v chodníku/vjezdu s krytem z ACO" 16,6</t>
  </si>
  <si>
    <t>"předláždění chodníku ZD za var.a sign.pás, dle výk. výměr" 14,3</t>
  </si>
  <si>
    <t>"předláždění chodníku ZD za siln.obrub. vedle rekonstr. MK, použije se vybouraná dlažba, dle výk. výměr" 35,5</t>
  </si>
  <si>
    <t>61</t>
  </si>
  <si>
    <t>59245006</t>
  </si>
  <si>
    <t>dlažba pro nevidomé betonová 200x100mm tl 60mm barevná</t>
  </si>
  <si>
    <t>1002260509</t>
  </si>
  <si>
    <t>"dle kladení pro var. a sign. pásy, přičteno ztratné 3%" 16,6+14,3</t>
  </si>
  <si>
    <t>barva červená</t>
  </si>
  <si>
    <t>30,9*1,03 'Přepočtené koeficientem množství</t>
  </si>
  <si>
    <t>62</t>
  </si>
  <si>
    <t>596212211</t>
  </si>
  <si>
    <t>Kladení zámkové dlažby pozemních komunikací ručně tl 80 mm skupiny A pl přes 50 do 100 m2</t>
  </si>
  <si>
    <t>-599232094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</si>
  <si>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</si>
  <si>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"pro var. a sign.pásy chodníkového přejezdu z AB, dle výk. výměr" 6</t>
  </si>
  <si>
    <t>63</t>
  </si>
  <si>
    <t>59245226</t>
  </si>
  <si>
    <t>dlažba pro nevidomé betonová 200x100mm tl 80mm barevná</t>
  </si>
  <si>
    <t>255355924</t>
  </si>
  <si>
    <t>"dle kladení pro var. a sign. pásy, přičteno ztratné 3%" 6</t>
  </si>
  <si>
    <t>6*1,03 'Přepočtené koeficientem množství</t>
  </si>
  <si>
    <t>64</t>
  </si>
  <si>
    <t>59245013</t>
  </si>
  <si>
    <t>dlažba zámková betonová tvaru I 200x165mm tl 80mm přírodní</t>
  </si>
  <si>
    <t>1809115885</t>
  </si>
  <si>
    <t>"pro kci zpevněných ploch u hotelů, dle výk.výměr, přičteno ztratné 3%" 26</t>
  </si>
  <si>
    <t>26*1,03 'Přepočtené koeficientem množství</t>
  </si>
  <si>
    <t>65</t>
  </si>
  <si>
    <t>59245010</t>
  </si>
  <si>
    <t>dlažba zámková betonová tvaru I 200x165mm tl 80mm barevná</t>
  </si>
  <si>
    <t>-779974593</t>
  </si>
  <si>
    <t>"pro kci zpevněných ploch u hotelů, dle výk.výměr, přičteno ztratné 3%" 22</t>
  </si>
  <si>
    <t>22*1,03 'Přepočtené koeficientem množství</t>
  </si>
  <si>
    <t>66</t>
  </si>
  <si>
    <t>59245030</t>
  </si>
  <si>
    <t>dlažba skladebná betonová 200x200mm tl 80mm přírodní</t>
  </si>
  <si>
    <t>-1205437213</t>
  </si>
  <si>
    <t>"pro kci zpevněných ploch u hotelů, tvar terčík, dle výk.výměr, ztratné 3%" 38</t>
  </si>
  <si>
    <t>38*1,03 'Přepočtené koeficientem množství</t>
  </si>
  <si>
    <t>Trubní vedení</t>
  </si>
  <si>
    <t>67</t>
  </si>
  <si>
    <t>871313123</t>
  </si>
  <si>
    <t>Montáž kanalizačního potrubí hladkého plnostěnného SN 12 z PVC-U DN 160</t>
  </si>
  <si>
    <t>-940721890</t>
  </si>
  <si>
    <t>Montáž kanalizačního potrubí z tvrdého PVC-U hladkého plnostěnného tuhost SN 12 DN 160</t>
  </si>
  <si>
    <t>"potrubí přípojek z PVC, De160, dle výk. výměr" 1,6</t>
  </si>
  <si>
    <t>68</t>
  </si>
  <si>
    <t>28611260</t>
  </si>
  <si>
    <t>trubka kanalizační PVC-U plnostěnná jednovrstvá DN 160x3000mm SN12</t>
  </si>
  <si>
    <t>-167805571</t>
  </si>
  <si>
    <t>"dle montáže, přičteno ztratné 3%" 1,6</t>
  </si>
  <si>
    <t>1,6*1,03 'Přepočtené koeficientem množství</t>
  </si>
  <si>
    <t>69</t>
  </si>
  <si>
    <t>871353123</t>
  </si>
  <si>
    <t>Montáž kanalizačního potrubí hladkého plnostěnného SN 12 z PVC-U DN 200</t>
  </si>
  <si>
    <t>1357330800</t>
  </si>
  <si>
    <t>Montáž kanalizačního potrubí z tvrdého PVC-U hladkého plnostěnného tuhost SN 12 DN 200</t>
  </si>
  <si>
    <t>"potrubí přípojek z PVC, De200, dle výk. výměr" 22,1</t>
  </si>
  <si>
    <t>70</t>
  </si>
  <si>
    <t>28611262</t>
  </si>
  <si>
    <t>trubka kanalizační PVC-U plnostěnná jednovrstvá DN 200x3000mm SN12</t>
  </si>
  <si>
    <t>-757487926</t>
  </si>
  <si>
    <t>"dle montáže, přičteno ztratné 3%" 22,1</t>
  </si>
  <si>
    <t>22,1*1,03 'Přepočtené koeficientem množství</t>
  </si>
  <si>
    <t>71</t>
  </si>
  <si>
    <t>877310310</t>
  </si>
  <si>
    <t>Montáž kolen na kanalizačním potrubí z PP nebo tvrdého PVC-U trub hladkých plnostěnných DN 150</t>
  </si>
  <si>
    <t>-1214202182</t>
  </si>
  <si>
    <t>Montáž tvarovek na kanalizačním plastovém potrubí z PP nebo PVC-U hladkého plnostěnného kolen, víček nebo hrdlových uzávěrů DN 150</t>
  </si>
  <si>
    <t>bere se 1ks/přípojku</t>
  </si>
  <si>
    <t>"dle situace" 1</t>
  </si>
  <si>
    <t>vykazovat dle skutečnosti</t>
  </si>
  <si>
    <t>72</t>
  </si>
  <si>
    <t>28651202</t>
  </si>
  <si>
    <t>koleno kanalizační PVC-U plnostěnné 160x45°</t>
  </si>
  <si>
    <t>-472479994</t>
  </si>
  <si>
    <t>"dle montáže" 1</t>
  </si>
  <si>
    <t>73</t>
  </si>
  <si>
    <t>877350310</t>
  </si>
  <si>
    <t>Montáž kolen na kanalizačním potrubí z PP nebo tvrdého PVC-U trub hladkých plnostěnných DN 200</t>
  </si>
  <si>
    <t>1496550983</t>
  </si>
  <si>
    <t>Montáž tvarovek na kanalizačním plastovém potrubí z PP nebo PVC-U hladkého plnostěnného kolen, víček nebo hrdlových uzávěrů DN 200</t>
  </si>
  <si>
    <t>dle počtu přípojek na novou  kanalizaci, bere se 1ks/přípojku</t>
  </si>
  <si>
    <t>"dle situace 6 ks" 6</t>
  </si>
  <si>
    <t>74</t>
  </si>
  <si>
    <t>28651205</t>
  </si>
  <si>
    <t>koleno kanalizační PVC-U plnostěnné 200x45°</t>
  </si>
  <si>
    <t>-1428537522</t>
  </si>
  <si>
    <t>"dle montáže" 6</t>
  </si>
  <si>
    <t>75</t>
  </si>
  <si>
    <t>890411851</t>
  </si>
  <si>
    <t>Bourání šachet z prefabrikovaných skruží strojně obestavěného prostoru do 1,5 m3</t>
  </si>
  <si>
    <t>1667061040</t>
  </si>
  <si>
    <t>Bourání šachet a jímek strojně velikosti obestavěného prostoru do 1,5 m3 z prefabrikovaných skruží</t>
  </si>
  <si>
    <t>"bourání rušených uličních vpustí" 3,14*0,35*0,35*1,5*4</t>
  </si>
  <si>
    <t>76</t>
  </si>
  <si>
    <t>895941343</t>
  </si>
  <si>
    <t>Osazení vpusti uliční DN 500 z betonových dílců dno vysoké s kalištěm</t>
  </si>
  <si>
    <t>1974550308</t>
  </si>
  <si>
    <t>Osazení vpusti uliční z betonových dílců DN 500 dno vysoké s kalištěm</t>
  </si>
  <si>
    <t>"nová uliční vpust, dle výk. výměr" 6</t>
  </si>
  <si>
    <t>77</t>
  </si>
  <si>
    <t>59224470</t>
  </si>
  <si>
    <t>vpusť uliční DN 500 kaliště vysoké 500/525x65mm</t>
  </si>
  <si>
    <t>1992022814</t>
  </si>
  <si>
    <t>78</t>
  </si>
  <si>
    <t>895941361</t>
  </si>
  <si>
    <t>Osazení vpusti uliční DN 500 z betonových dílců skruž středová 290 mm</t>
  </si>
  <si>
    <t>1342412357</t>
  </si>
  <si>
    <t>Osazení vpusti uliční z betonových dílců DN 500 skruž středová 290 mm</t>
  </si>
  <si>
    <t>79</t>
  </si>
  <si>
    <t>59224461</t>
  </si>
  <si>
    <t>vpusť uliční DN 500 skruž průběžná nízká betonová 500/290x65mm</t>
  </si>
  <si>
    <t>-2069244074</t>
  </si>
  <si>
    <t>80</t>
  </si>
  <si>
    <t>895941362</t>
  </si>
  <si>
    <t>Osazení vpusti uliční DN 500 z betonových dílců skruž středová 590 mm</t>
  </si>
  <si>
    <t>-1064216944</t>
  </si>
  <si>
    <t>Osazení vpusti uliční z betonových dílců DN 500 skruž středová 590 mm</t>
  </si>
  <si>
    <t>"nové uliční vpusti, dle výk. výměr" 6</t>
  </si>
  <si>
    <t>81</t>
  </si>
  <si>
    <t>59224462</t>
  </si>
  <si>
    <t>vpusť uliční DN 500 skruž průběžná vysoká betonová 500/590x65mm</t>
  </si>
  <si>
    <t>-1330331527</t>
  </si>
  <si>
    <t>82</t>
  </si>
  <si>
    <t>895941366</t>
  </si>
  <si>
    <t>Osazení vpusti uliční DN 500 z betonových dílců skruž průběžná s výtokem</t>
  </si>
  <si>
    <t>1375634080</t>
  </si>
  <si>
    <t>Osazení vpusti uliční z betonových dílců DN 500 skruž průběžná s výtokem</t>
  </si>
  <si>
    <t>83</t>
  </si>
  <si>
    <t>59224465</t>
  </si>
  <si>
    <t>vpusť uliční DN 500 skruž průběžná 500/590x65mm betonová s odtokem 200mm PVC</t>
  </si>
  <si>
    <t>1213114751</t>
  </si>
  <si>
    <t>84</t>
  </si>
  <si>
    <t>899104112</t>
  </si>
  <si>
    <t>Osazení poklopů litinových, ocelových nebo železobetonových včetně rámů pro třídu zatížení D400, E600</t>
  </si>
  <si>
    <t>-108081648</t>
  </si>
  <si>
    <t>Osazení poklopů šachtových litinových, ocelových nebo železobetonových včetně rámů pro třídu zatížení D400, E600</t>
  </si>
  <si>
    <t>"pro vpusti upravované na šachtu dle výk. výměr" 1</t>
  </si>
  <si>
    <t>85</t>
  </si>
  <si>
    <t>28661935</t>
  </si>
  <si>
    <t>poklop šachtový litinový DN 600 pro třídu zatížení D400</t>
  </si>
  <si>
    <t>744643305</t>
  </si>
  <si>
    <t>"dle osazení" 1</t>
  </si>
  <si>
    <t>86</t>
  </si>
  <si>
    <t>899132121</t>
  </si>
  <si>
    <t>Výměna (výšková úprava) poklopu kanalizačního pevného s ošetřením podkladu hloubky do 25 cm</t>
  </si>
  <si>
    <t>6283190</t>
  </si>
  <si>
    <t>Výměna (výšková úprava) poklopu kanalizačního s rámem pevným s ošetřením podkladních vrstev hloubky do 25 cm</t>
  </si>
  <si>
    <t>výšková úprava kanalizačních poklopů</t>
  </si>
  <si>
    <t>"dle výk. výměr" 4</t>
  </si>
  <si>
    <t>87</t>
  </si>
  <si>
    <t>899132212</t>
  </si>
  <si>
    <t>Výměna (výšková úprava) poklopu vodovodního samonivelačního nebo pevného šoupátkového</t>
  </si>
  <si>
    <t>CS ÚRS 2024 02</t>
  </si>
  <si>
    <t>954809637</t>
  </si>
  <si>
    <t>výšková úprava krycích hrnců</t>
  </si>
  <si>
    <t>"dle výk. výměr" 1</t>
  </si>
  <si>
    <t>88</t>
  </si>
  <si>
    <t>899133211</t>
  </si>
  <si>
    <t>Výměna (výšková úprava) vtokové mříže uliční vpusti s použitím betonových vyrovnávacích prvků</t>
  </si>
  <si>
    <t>181688764</t>
  </si>
  <si>
    <t>Výměna (výšková úprava) vtokové mříže uliční vpusti na betonové skruži s použitím betonových vyrovnávacích prvků</t>
  </si>
  <si>
    <t>výšková úprava mříží UV</t>
  </si>
  <si>
    <t>89</t>
  </si>
  <si>
    <t>899202211</t>
  </si>
  <si>
    <t>Demontáž mříží litinových včetně rámů hmotnosti přes 50 do 100 kg</t>
  </si>
  <si>
    <t>-1338215240</t>
  </si>
  <si>
    <t>Demontáž mříží litinových včetně rámů, hmotnosti jednotlivě přes 50 do 100 Kg</t>
  </si>
  <si>
    <t>"rušené UV dle výk. výměr" 4</t>
  </si>
  <si>
    <t>"UV upravená na šachtu dle výk. výměr" 1</t>
  </si>
  <si>
    <t>90</t>
  </si>
  <si>
    <t>899204112</t>
  </si>
  <si>
    <t>Osazení mříží litinových včetně rámů a košů na bahno pro třídu zatížení D400, E600</t>
  </si>
  <si>
    <t>41670198</t>
  </si>
  <si>
    <t>91</t>
  </si>
  <si>
    <t>28661789</t>
  </si>
  <si>
    <t>koš kalový ocelový pro silniční vpusť 425mm vč. madla</t>
  </si>
  <si>
    <t>-618815205</t>
  </si>
  <si>
    <t>92</t>
  </si>
  <si>
    <t>59224481</t>
  </si>
  <si>
    <t>mříž vtoková s rámem pro uliční vpusť 500x500, zatížení 40 tun</t>
  </si>
  <si>
    <t>-1252333428</t>
  </si>
  <si>
    <t>"pro ul. vpust, s pantem, dle osazení" 6</t>
  </si>
  <si>
    <t>Ostatní konstrukce a práce, bourání</t>
  </si>
  <si>
    <t>93</t>
  </si>
  <si>
    <t>912111111</t>
  </si>
  <si>
    <t>Montáž zábrany parkovací sloupku v do 800 mm zabetonovaného</t>
  </si>
  <si>
    <t>360584573</t>
  </si>
  <si>
    <t>Montáž zábrany parkovací tvaru sloupku do výšky 800 mm zabetonované</t>
  </si>
  <si>
    <t>"zpětná mtž sloupků na ploše před hotelem" 10</t>
  </si>
  <si>
    <t>použijí se stávající sloupky</t>
  </si>
  <si>
    <t>94</t>
  </si>
  <si>
    <t>914511112</t>
  </si>
  <si>
    <t>Montáž sloupku dopravních značek délky do 3,5 m s betonovým základem a patkou D 60 mm</t>
  </si>
  <si>
    <t>100931841</t>
  </si>
  <si>
    <t>Montáž sloupku dopravních značek délky do 3,5 m do hliníkové patky pro sloupek D 60 mm</t>
  </si>
  <si>
    <t>"přemisťované sloupky  vč. SDZ dle výk. výměr" 1</t>
  </si>
  <si>
    <t>"znovuosazované sloupky  vč. SDZ dle výk. výměr" 3</t>
  </si>
  <si>
    <t>95</t>
  </si>
  <si>
    <t>915121122</t>
  </si>
  <si>
    <t>Vodorovné dopravní značení vodící čáry přerušované š 250 mm retroreflexní bílá barva</t>
  </si>
  <si>
    <t>1109474011</t>
  </si>
  <si>
    <t>Vodorovné dopravní značení stříkané barvou vodící čára bílá šířky 250 mm přerušovaná retroreflexní</t>
  </si>
  <si>
    <t>"V7b, dle výk. výměr" 33,1</t>
  </si>
  <si>
    <t>96</t>
  </si>
  <si>
    <t>915611111</t>
  </si>
  <si>
    <t>Předznačení vodorovného liniového značení</t>
  </si>
  <si>
    <t>1650818082</t>
  </si>
  <si>
    <t>Předznačení pro vodorovné značení stříkané barvou nebo prováděné z nátěrových hmot liniové dělicí čáry, vodicí proužky</t>
  </si>
  <si>
    <t>"dle liniového VDZ" 33,1</t>
  </si>
  <si>
    <t>97</t>
  </si>
  <si>
    <t>916131213</t>
  </si>
  <si>
    <t>Osazení silničního obrubníku betonového stojatého s boční opěrou do lože z betonu prostého</t>
  </si>
  <si>
    <t>391426279</t>
  </si>
  <si>
    <t>Osazení silničního obrubníku betonového se zřízením lože, s vyplněním a zatřením spár cementovou maltou stojatého s boční opěrou z betonu prostého, do lože z betonu prostého</t>
  </si>
  <si>
    <t>"osazení bet. silničních obrubníků do lože z betonu C20/25n XF3 dle výk. výměr"151,7</t>
  </si>
  <si>
    <t>"znovuosazení siln.obrub. vedle rekonstr. MK,dle výk.výměr" 35,5</t>
  </si>
  <si>
    <t>98</t>
  </si>
  <si>
    <t>59217031</t>
  </si>
  <si>
    <t>obrubník silniční betonový 1000x150x250mm</t>
  </si>
  <si>
    <t>-323639300</t>
  </si>
  <si>
    <t>"bet. silniční obrubníky dle osazení" 187,2</t>
  </si>
  <si>
    <t>"odečte se nájezdový, dle výk. výměr" -38,5</t>
  </si>
  <si>
    <t>"odečte se přechodový, dle výk. výměr" -18</t>
  </si>
  <si>
    <t>"odečte se znovuosazovaný obrubník (použije se stávající), dle výk. výměr" -35,5</t>
  </si>
  <si>
    <t>včetně dodání dlaždic do mezer</t>
  </si>
  <si>
    <t>99</t>
  </si>
  <si>
    <t>59217029</t>
  </si>
  <si>
    <t>obrubník silniční betonový nájezdový 1000x150x150mm</t>
  </si>
  <si>
    <t>-374463290</t>
  </si>
  <si>
    <t>"silniční nájezdový, dle výk.výměr" 38,5</t>
  </si>
  <si>
    <t>100</t>
  </si>
  <si>
    <t>59217076</t>
  </si>
  <si>
    <t>obrubník silniční betonový přechodový 1000x150x250mm</t>
  </si>
  <si>
    <t>501197969</t>
  </si>
  <si>
    <t>"silniční přechodový, dle výk.výměr" 18</t>
  </si>
  <si>
    <t>916231213</t>
  </si>
  <si>
    <t>Osazení chodníkového obrubníku betonového stojatého s boční opěrou do lože z betonu prostého</t>
  </si>
  <si>
    <t>-1992690748</t>
  </si>
  <si>
    <t>Osazení chodníkového obrubníku betonového se zřízením lože, s vyplněním a zatřením spár cementovou maltou stojatého s boční opěrou z betonu prostého, do lože z betonu prostého</t>
  </si>
  <si>
    <t>"osazení chodníkových obrubníků, dle výk.výměr" 6,8</t>
  </si>
  <si>
    <t>"osazení parkových obrubníků, dle výk.výměr" 84,6</t>
  </si>
  <si>
    <t>59217016</t>
  </si>
  <si>
    <t>obrubník betonový chodníkový 1000x80x250mm</t>
  </si>
  <si>
    <t>-957813265</t>
  </si>
  <si>
    <t>"parkový obrubník, dle osazení" 84,6</t>
  </si>
  <si>
    <t>103</t>
  </si>
  <si>
    <t>59217017</t>
  </si>
  <si>
    <t>obrubník betonový chodníkový 1000x100x250mm</t>
  </si>
  <si>
    <t>1945567909</t>
  </si>
  <si>
    <t>"chodníkový obrubník, dle osazení" 6,8</t>
  </si>
  <si>
    <t>104</t>
  </si>
  <si>
    <t>916241213</t>
  </si>
  <si>
    <t>Osazení obrubníku kamenného stojatého s boční opěrou do lože z betonu prostého</t>
  </si>
  <si>
    <t>932787623</t>
  </si>
  <si>
    <t>Osazení obrubníku kamenného se zřízením lože, s vyplněním a zatřením spár cementovou maltou stojatého s boční opěrou z betonu prostého, do lože z betonu prostého</t>
  </si>
  <si>
    <t>"znovuosazení kamenných obrubníků/krajníků,dle výk.výměr" 166,6</t>
  </si>
  <si>
    <t>použité vybourané</t>
  </si>
  <si>
    <t>105</t>
  </si>
  <si>
    <t>58380207</t>
  </si>
  <si>
    <t>krajník kamenný žulový silniční 160x200x300-800mm</t>
  </si>
  <si>
    <t>2114292939</t>
  </si>
  <si>
    <t>"uvažovaný krajník  G3 (200x110x400-800mm),dle výk.výměr" 20,89</t>
  </si>
  <si>
    <t>20,89*1,02 'Přepočtené koeficientem množství</t>
  </si>
  <si>
    <t>106</t>
  </si>
  <si>
    <t>919112213</t>
  </si>
  <si>
    <t>Řezání spár pro vytvoření komůrky š 10 mm hl 25 mm pro těsnící zálivku v živičném krytu</t>
  </si>
  <si>
    <t>-1690523126</t>
  </si>
  <si>
    <t>Řezání dilatačních spár v živičném krytu vytvoření komůrky pro těsnící zálivku šířky 10 mm, hloubky 25 mm</t>
  </si>
  <si>
    <t>"dle řezání AB krytu" 121,9</t>
  </si>
  <si>
    <t>107</t>
  </si>
  <si>
    <t>919121213</t>
  </si>
  <si>
    <t>Těsnění spár zálivkou za studena pro komůrky š 10 mm hl 25 mm bez těsnicího profilu</t>
  </si>
  <si>
    <t>1863658957</t>
  </si>
  <si>
    <t>Utěsnění dilatačních spár zálivkou za studena v cementobetonovém nebo živičném krytu včetně adhezního nátěru bez těsnicího profilu pod zálivkou, pro komůrky šířky 10 mm, hloubky 25 mm</t>
  </si>
  <si>
    <t>Uvažovat vytryskání spáry horkým vzduchem, aplikaci vysoce modifikované bitumenové zálivky s následným posypem plastovou drtí.</t>
  </si>
  <si>
    <t>108</t>
  </si>
  <si>
    <t>919726202</t>
  </si>
  <si>
    <t>Geotextilie pro vyztužení, separaci a filtraci tkaná z PP podélná pevnost v tahu přes 15 do 50 kN/m</t>
  </si>
  <si>
    <t>469897062</t>
  </si>
  <si>
    <t>Geotextilie tkaná pro vyztužení, separaci nebo filtraci z polypropylenu, podélná pevnost v tahu přes 15 do 50 kN/m</t>
  </si>
  <si>
    <t>separační geotextilie na parapláň</t>
  </si>
  <si>
    <t>"plocha  parapláně, dle výk. výměr" 1028,43+105,8</t>
  </si>
  <si>
    <t>"přičtou se svislé, šikmé plochy (cca 20%)" (1134,23)*0,20</t>
  </si>
  <si>
    <t>109</t>
  </si>
  <si>
    <t>919735112</t>
  </si>
  <si>
    <t>Řezání stávajícího živičného krytu hl přes 50 do 100 mm</t>
  </si>
  <si>
    <t>-1843732894</t>
  </si>
  <si>
    <t>Řezání stávajícího živičného krytu nebo podkladu hloubky přes 50 do 100 mm</t>
  </si>
  <si>
    <t>"řezání AB krytu dle výk. výměr" 121,9</t>
  </si>
  <si>
    <t>110</t>
  </si>
  <si>
    <t>919735111</t>
  </si>
  <si>
    <t>Řezání stávajícího živičného krytu hl do 50 mm</t>
  </si>
  <si>
    <t>1744821028</t>
  </si>
  <si>
    <t>Řezání stávajícího živičného krytu nebo podkladu hloubky do 50 mm</t>
  </si>
  <si>
    <t>"řezání AB krytu chodníku pro osazení vara. a sign.pásů dle výk. výměr" 61,9</t>
  </si>
  <si>
    <t>111</t>
  </si>
  <si>
    <t>935932314</t>
  </si>
  <si>
    <t>Odvodňovací plastový žlab pro zatížení C250 vnitřní š 100 mm s roštem můstkovým z litiny</t>
  </si>
  <si>
    <t>-984445961</t>
  </si>
  <si>
    <t>Odvodňovací plastový žlab pro třídu zatížení C 250 vnitřní šířky 100 mm s krycím roštem můstkovým z litiny</t>
  </si>
  <si>
    <t>uvažuje se žlab z polymerbetonu monoblokové konstrukce, zat. F</t>
  </si>
  <si>
    <t>"dle výk. výměr" 47,5</t>
  </si>
  <si>
    <t>"odečte se žlabová vpust, dl. 0.5 m" -0,5</t>
  </si>
  <si>
    <t>komplet včetně čelních stěn, 2x revizní díly</t>
  </si>
  <si>
    <t>112</t>
  </si>
  <si>
    <t>935932611</t>
  </si>
  <si>
    <t>Vpusť s kalovým košem pro plastový žlab vnitřní š 100 mm</t>
  </si>
  <si>
    <t>-1849034204</t>
  </si>
  <si>
    <t>Odvodňovací plastový žlab vpusť s kalovým košem pro žlab vnitřní šířky 100 mm</t>
  </si>
  <si>
    <t>"pro odvodňovací žlab" 1</t>
  </si>
  <si>
    <t>113</t>
  </si>
  <si>
    <t>966006132</t>
  </si>
  <si>
    <t>Odstranění značek dopravních nebo orientačních se sloupky s betonovými patkami</t>
  </si>
  <si>
    <t>1735637509</t>
  </si>
  <si>
    <t>Odstranění dopravních nebo orientačních značek se sloupkem s uložením hmot na vzdálenost do 20 m nebo s naložením na dopravní prostředek, se zásypem jam a jeho zhutněním s betonovou patkou</t>
  </si>
  <si>
    <t>"přemisťované sloupky SDZ dle výk. výměr" 1</t>
  </si>
  <si>
    <t>"znovuosazované sloupky SDZ dle výk. výměr" 3</t>
  </si>
  <si>
    <t>114</t>
  </si>
  <si>
    <t>966006251</t>
  </si>
  <si>
    <t>Odstranění zábrany parkovací zabetonovaného sloupku v do 800 mm</t>
  </si>
  <si>
    <t>1552286435</t>
  </si>
  <si>
    <t>Odstranění parkovací zábrany s odklizením materiálu na vzdálenost do 20 m nebo s naložením na dopravní prostředek sloupku zabetonovaného</t>
  </si>
  <si>
    <t>"odstranění ocel. sloupků na ploše před hotelem. dle výk.výměr" 10</t>
  </si>
  <si>
    <t>bude zpětné osazeno</t>
  </si>
  <si>
    <t>115</t>
  </si>
  <si>
    <t>979024443</t>
  </si>
  <si>
    <t>Očištění vybouraných obrubníků a krajníků silničních</t>
  </si>
  <si>
    <t>-1093163806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</si>
  <si>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</si>
  <si>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"očištění stáv.siln. beton.obrub.vedle rekonstr.MK pro zpětné použití,dle výk.Výměr" 35,5</t>
  </si>
  <si>
    <t>"očištění stáv.siln. kamenných obrub/krajníků pro zpětné použití,dle výk.výměr" 11,4+150,50</t>
  </si>
  <si>
    <t>116</t>
  </si>
  <si>
    <t>979054451</t>
  </si>
  <si>
    <t>Očištění vybouraných zámkových dlaždic s původním spárováním z kameniva těženého</t>
  </si>
  <si>
    <t>-521131203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</si>
  <si>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</si>
  <si>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"čištění vybourané ZD pro zpětné použití" 35,5</t>
  </si>
  <si>
    <t>997</t>
  </si>
  <si>
    <t>Přesun sutě</t>
  </si>
  <si>
    <t>117</t>
  </si>
  <si>
    <t>997006005</t>
  </si>
  <si>
    <t>Drcení stavebního odpadu ze zdiva z cihel a kamene s dopravou do 100 m a naložením</t>
  </si>
  <si>
    <t>-1986553313</t>
  </si>
  <si>
    <t>Úprava stavebního odpadu drcení s dopravou na vzdálenost do 100 m a naložením do drtícího zařízení ze zdiva cihelného, kamenného a smíšeného</t>
  </si>
  <si>
    <t>drcení vybour. vrstev vozovky se štětem na fr. 0/63</t>
  </si>
  <si>
    <t>"vybourané kamenivo z vozovky, použít do ZSH," (936,7*0,317)*2,0</t>
  </si>
  <si>
    <t>"vybouraný kryt z vozovky AB, použít do RS," 936,7*0,097*2,3</t>
  </si>
  <si>
    <t>"vybouraný kryt z chodn./vjezd AB, použít do RS," 37,598</t>
  </si>
  <si>
    <t>118</t>
  </si>
  <si>
    <t>997221551</t>
  </si>
  <si>
    <t>Vodorovná doprava suti ze sypkých materiálů do 1 km</t>
  </si>
  <si>
    <t>1839912100</t>
  </si>
  <si>
    <t>Vodorovná doprava suti bez naložení, ale se složením a s hrubým urovnáním ze sypkých materiálů, na vzdálenost do 1 km</t>
  </si>
  <si>
    <t>uvažován odvoz na deponii objednatele do 3 km, příp. převezme zhotovitel</t>
  </si>
  <si>
    <t>"vybouraný LA, nové AB z chodníků pro var.a sign.pásy" 4,567</t>
  </si>
  <si>
    <t>odvoz na meziskládku v rámci staveniště do 500 m -  a zpět</t>
  </si>
  <si>
    <t>"vybouraný asfalt, použít do RS" (208,978+37,598)*2</t>
  </si>
  <si>
    <t>"vyfrézovaný asfalt, použít do RS" 5,86*2</t>
  </si>
  <si>
    <t>"vybouraný PM z SO 102 použít do RS" (42,516+25,254+46,713)*2</t>
  </si>
  <si>
    <t>"vybourané kamenivo z vozovky, použít do ZSH, přebytek do výměny AZ" (593,868+43,843)*2</t>
  </si>
  <si>
    <t>"vybourané kamenivo z chodníku LA, použít do výměny AZ" 6,96*2</t>
  </si>
  <si>
    <t>119</t>
  </si>
  <si>
    <t>997221559</t>
  </si>
  <si>
    <t>Příplatek ZKD 1 km u vodorovné dopravy suti ze sypkých materiálů</t>
  </si>
  <si>
    <t>-1657802041</t>
  </si>
  <si>
    <t>Vodorovná doprava suti bez naložení, ale se složením a s hrubým urovnáním Příplatek k ceně za každý další započatý 1 km přes 1 km</t>
  </si>
  <si>
    <t>"vybouraný LA, nové AB z chodníků pro var.a sign.pásy" 4,567*(3-1)</t>
  </si>
  <si>
    <t>120</t>
  </si>
  <si>
    <t>997221561</t>
  </si>
  <si>
    <t>Vodorovná doprava suti z kusových materiálů do 1 km</t>
  </si>
  <si>
    <t>-282444511</t>
  </si>
  <si>
    <t>Vodorovná doprava suti bez naložení, ale se složením a s hrubým urovnáním z kusových materiálů, na vzdálenost do 1 km</t>
  </si>
  <si>
    <t>"odstraněná ZD, 0,26t/m2)" (64+14,3)*0,26</t>
  </si>
  <si>
    <t>"odstraněný beton. kryt" 5,52</t>
  </si>
  <si>
    <t>"odstraněná suť z bouraných šachet" 4,431</t>
  </si>
  <si>
    <t>uvažován odvoz na deponii stavebníka do 3 km</t>
  </si>
  <si>
    <t>"odstraněný řádek z dlažebních kostek" 3,186</t>
  </si>
  <si>
    <t>"odstraněné mříže z bouraných UV" 0,5</t>
  </si>
  <si>
    <t>121</t>
  </si>
  <si>
    <t>997221569</t>
  </si>
  <si>
    <t>Příplatek ZKD 1 km u vodorovné dopravy suti z kusových materiálů</t>
  </si>
  <si>
    <t>1892259922</t>
  </si>
  <si>
    <t>"odstraněná ZD, 0,26t/m2)" (64+14,3)*0,26*(19-1)</t>
  </si>
  <si>
    <t>"odstraněný beton. kryt" 5,52*(19-1)</t>
  </si>
  <si>
    <t>"odstraněná suť z bouraných šachet" 4,431*(19-1)</t>
  </si>
  <si>
    <t>"odstraněný řádek z dlažebních kostek" 3,186*(3-1)</t>
  </si>
  <si>
    <t>"odstraněné mříže z bouraných UV" 0,5*(3-1)</t>
  </si>
  <si>
    <t>122</t>
  </si>
  <si>
    <t>997221571</t>
  </si>
  <si>
    <t>Vodorovná doprava vybouraných hmot do 1 km</t>
  </si>
  <si>
    <t>1192178560</t>
  </si>
  <si>
    <t>Vodorovná doprava vybouraných hmot bez naložení, ale se složením a s hrubým urovnáním na vzdálenost do 1 km</t>
  </si>
  <si>
    <t>Na recyklační centrum do 19 km</t>
  </si>
  <si>
    <t>"vybourané obrubníky betonové siln.. 0,205t/m" (59,8*0,205)</t>
  </si>
  <si>
    <t>"vybourané obrubníky betonové záhon., 0,205t/m" 1,096</t>
  </si>
  <si>
    <t>"vybourané obrubníky kamenné a bet., 0,205t/m" (35,5+11,4+150,5)*0,205*2</t>
  </si>
  <si>
    <t>123</t>
  </si>
  <si>
    <t>997221579</t>
  </si>
  <si>
    <t>Příplatek ZKD 1 km u vodorovné dopravy vybouraných hmot</t>
  </si>
  <si>
    <t>-624302324</t>
  </si>
  <si>
    <t>Vodorovná doprava vybouraných hmot bez naložení, ale se složením a s hrubým urovnáním na vzdálenost Příplatek k ceně za každý další započatý 1 km přes 1 km</t>
  </si>
  <si>
    <t>"vybourané obrubníky betonové siln.. 0,205t/m" (59,8*0,205)*(19-1)</t>
  </si>
  <si>
    <t>"vybourané obrubníky betonové záhon." (1,096)*(19-1)</t>
  </si>
  <si>
    <t>124</t>
  </si>
  <si>
    <t>997221611</t>
  </si>
  <si>
    <t>Nakládání suti na dopravní prostředky pro vodorovnou dopravu</t>
  </si>
  <si>
    <t>-1703333172</t>
  </si>
  <si>
    <t>Nakládání na dopravní prostředky pro vodorovnou dopravu suti</t>
  </si>
  <si>
    <t>nakládání na mezideponii</t>
  </si>
  <si>
    <t>"vybouraný asfalt, použít do RS" (208,978+37,598)</t>
  </si>
  <si>
    <t>"vyfrézovaný asfalt, použít do RS" 5,86</t>
  </si>
  <si>
    <t>"vybouraný PM z SO 102 použít do RS" (42,516+25,254+46,713)</t>
  </si>
  <si>
    <t>"vybourané kamenivo z vozovky, použít do ZSH, přebytek do výměny AZ" (593,868+43,843)</t>
  </si>
  <si>
    <t>"vybourané kamenivo z chodníku LA, použít do výměny AZ" 6,96</t>
  </si>
  <si>
    <t>"vybourané obrubníky kamenné a bet., 0,205t/m2" (35,5+11,4+150,5)*0,205</t>
  </si>
  <si>
    <t>125</t>
  </si>
  <si>
    <t>997221861</t>
  </si>
  <si>
    <t>Poplatek za uložení na recyklační skládce (skládkovné) stavebního odpadu z prostého betonu pod kódem 17 01 01</t>
  </si>
  <si>
    <t>1461805405</t>
  </si>
  <si>
    <t>Poplatek za uložení stavebního odpadu na recyklační skládce (skládkovné) z prostého betonu zatříděného do Katalogu odpadů pod kódem 17 01 01</t>
  </si>
  <si>
    <t>"odstraněná ZD" 20,358</t>
  </si>
  <si>
    <t>"vybourané bet. obrubníky" 12,259+1,096</t>
  </si>
  <si>
    <t>998</t>
  </si>
  <si>
    <t>Přesun hmot</t>
  </si>
  <si>
    <t>126</t>
  </si>
  <si>
    <t>998225111</t>
  </si>
  <si>
    <t>Přesun hmot pro pozemní komunikace s krytem z kamene, monolitickým betonovým nebo živičným</t>
  </si>
  <si>
    <t>-649799546</t>
  </si>
  <si>
    <t>Přesun hmot pro komunikace s krytem z kameniva, monolitickým betonovým nebo živičným dopravní vzdálenost do 200 m jakékoliv délky objektu</t>
  </si>
  <si>
    <t>102 - Parkovací plocha</t>
  </si>
  <si>
    <t>"odstranění kce ze ZD, dle výk. výměr" 5,7</t>
  </si>
  <si>
    <t>860072076</t>
  </si>
  <si>
    <t>"odstranění kce chodníku ze ZD, dle výk. výměr" 5,7</t>
  </si>
  <si>
    <t>"odstranění  kce vjezdu, kryt AB, dle výk. výměr" 4</t>
  </si>
  <si>
    <t>113107162</t>
  </si>
  <si>
    <t>Odstranění podkladu z kameniva drceného tl přes 100 do 200 mm strojně pl přes 50 do 200 m2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</si>
  <si>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</si>
  <si>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"odstranění podkladu po překopech, dle výk. výměr" 91,5</t>
  </si>
  <si>
    <t>"odstranění kce vjezdu, dle výk. výměr" 4</t>
  </si>
  <si>
    <t>113107241</t>
  </si>
  <si>
    <t>Odstranění podkladu živičného tl 50 mm strojně pl přes 200 m2</t>
  </si>
  <si>
    <t>1620503298</t>
  </si>
  <si>
    <t>Odstranění podkladů nebo krytů strojně plochy jednotlivě přes 200 m2 s přemístěním hmot na skládku na vzdálenost do 20 m nebo s naložením na dopravní prostředek živičných, o tl. vrstvy do 50 mm</t>
  </si>
  <si>
    <t>"odstranění PM pro napojení povrchu, prům.tl.0,05, dle výk. výměr"  20,31/0,05</t>
  </si>
  <si>
    <t>použije se do RS v objektu SO 101</t>
  </si>
  <si>
    <t>113107183</t>
  </si>
  <si>
    <t>Odstranění podkladu živičného tl přes 100 do 150 mm strojně pl přes 50 do 200 m2</t>
  </si>
  <si>
    <t>Odstranění podkladů nebo krytů strojně plochy jednotlivě přes 50 m2 do 200 m2 s přemístěním hmot na skládku na vzdálenost do 20 m nebo s naložením na dopravní prostředek živičných, o tl. vrstvy přes 100 do 150 mm</t>
  </si>
  <si>
    <t>"odstranění PN pro překopy VO,UV, dle výk. výměr" 91,5</t>
  </si>
  <si>
    <t>použije se pro vrstvu RS v objektu SO 101, uvažuje se v prům. tl. 120 mm.</t>
  </si>
  <si>
    <t>"uvažuje se pro povrch úpravu vozovky, dle výk. výměr" 67,7</t>
  </si>
  <si>
    <t>113154523</t>
  </si>
  <si>
    <t>Frézování živičného krytu tl 50 mm pruh š přes 0,5 m pl do 500 m2</t>
  </si>
  <si>
    <t>740458790</t>
  </si>
  <si>
    <t>Frézování živičného podkladu nebo krytu s naložením hmot na dopravní prostředek plochy do 500 m2 pruhu šířky přes 0,5 m, tloušťky vrstvy 50 mm</t>
  </si>
  <si>
    <t>"uvažuje se pro lokální sanace, 10% celk.plochy, dle výk. výměr" 369,7</t>
  </si>
  <si>
    <t>"Vytrhání betonových obrubníků silničních stojatých dle výk. výměr" 229,2</t>
  </si>
  <si>
    <t>"Vytrhání betonových obrubníků silničních pro výškové vyrovnání na 80 mm, dle výk. výměr" 76,8</t>
  </si>
  <si>
    <t>"Vytrhání betonových obrubníků záhonových dle výk. výměr" 9,8</t>
  </si>
  <si>
    <t>"odhumusování tl. 0.1 m dle výk. výměr" 335,56</t>
  </si>
  <si>
    <t>"bere se prům. hl. 1,3 m pod plání " (13,5)*0,9*1,3</t>
  </si>
  <si>
    <t>"pro jednoduché ul. vpusti, půdor. 1.2x1.2 m, cca hl. 1.7 m pod plání, dle výk. výměr" 1,2*1,2*1,7*1</t>
  </si>
  <si>
    <t>"pro dvojité ul. vpusti, půdor. 1.8x1.2 m, cca hl. 1.7 m pod plání, dle výk. výměr" 1,8*1,2*1,7*4</t>
  </si>
  <si>
    <t>"Pro rýhy přípojek pod plání" 1,3*2*(13,5)</t>
  </si>
  <si>
    <t>"Pro šachty uličních vpustí pod plání" (1,2*4*1,7*1)+((1,8+1,8*1,2+1,2)*1,7*4)</t>
  </si>
  <si>
    <t>"dle zřízení" 78,348</t>
  </si>
  <si>
    <t>"rýhy" 15,795</t>
  </si>
  <si>
    <t>"šachty" 17,136</t>
  </si>
  <si>
    <t>"odečte se zásyp" -21,317</t>
  </si>
  <si>
    <t>"odečte se dod. násyp" -3,51</t>
  </si>
  <si>
    <t>"dle přemístění" 8,104*(19-10)</t>
  </si>
  <si>
    <t>"přebytečná zemina dle přepravy" 8,104*1,8</t>
  </si>
  <si>
    <t>"pro dodatečný násyp dle výk. výměr" 3,51</t>
  </si>
  <si>
    <t>"výkop rýh pro přípojky" 15,795</t>
  </si>
  <si>
    <t>"výkop šachet" 17,136</t>
  </si>
  <si>
    <t>"odečte se obsyp přípojek vč. potrubí" -6,075</t>
  </si>
  <si>
    <t>-0,3*0,3*3,14*1,7*(1+4*2)</t>
  </si>
  <si>
    <t>-0,9*0,1*(13,5)</t>
  </si>
  <si>
    <t>-21287566</t>
  </si>
  <si>
    <t>"De200" (0,20+0,3)*0,9*13,5</t>
  </si>
  <si>
    <t>"De200" -(0,1*0,1)*3,14*13,5</t>
  </si>
  <si>
    <t>"pro obsyp, cca 2,0 t/m3" 5,651*2,0</t>
  </si>
  <si>
    <t>"ohumusování v rovině tl.100 mm dle výk. výměr" 336,16</t>
  </si>
  <si>
    <t>"dle ohumusování v rovině dle výk. výměr" 336,16</t>
  </si>
  <si>
    <t>336,16*0,03</t>
  </si>
  <si>
    <t>"uvažuje se pro plochy ohumusování v rovině dle výk. výměr" 336,16</t>
  </si>
  <si>
    <t>"plocha pláně po překopech, dle výk. výměr" 91,5</t>
  </si>
  <si>
    <t>336,16*10*10*0,001</t>
  </si>
  <si>
    <t>"kubatura" 0,9*0,1*13,5</t>
  </si>
  <si>
    <t>"dle výk. výměr" 1+4*2</t>
  </si>
  <si>
    <t>"dle osazení" 9</t>
  </si>
  <si>
    <t>-226328664</t>
  </si>
  <si>
    <t>podkladní vrstva pro překopy, ŠD 0/32, tl. 150 mm</t>
  </si>
  <si>
    <t>"ve dvou vrstvách" 91,5*2</t>
  </si>
  <si>
    <t>564861012</t>
  </si>
  <si>
    <t>Podklad ze štěrkodrtě ŠD plochy do 100 m2 tl 210 mm</t>
  </si>
  <si>
    <t>Podklad ze štěrkodrti ŠD s rozprostřením a zhutněním plochy jednotlivě do 100 m2, po zhutnění tl. 210 mm</t>
  </si>
  <si>
    <t>"pro kci chodníku, dle výk. výměr" 5,8</t>
  </si>
  <si>
    <t>"pro sanaci, predikce 10% plochy, dle výk. výměr" 369,7</t>
  </si>
  <si>
    <t>" pro překopy VO, UV, dle výk.výměr" 91,5</t>
  </si>
  <si>
    <t>včetně spojovacího postřiku PS-C 0,4kg/m2</t>
  </si>
  <si>
    <t>572141111</t>
  </si>
  <si>
    <t>Vyrovnání povrchu dosavadních krytů asfaltovým betonem ACO (AB) tl přes 20 do 40 mm</t>
  </si>
  <si>
    <t>972107896</t>
  </si>
  <si>
    <t>Vyrovnání povrchu dosavadních krytů s rozprostřením hmot a zhutněním asfaltovým betonem ACO (AB) tl. od 20 do 40 mm</t>
  </si>
  <si>
    <t>"pro vyrovnání na ploše povrch.úpravy, ACO 8, celková prům.tl.37 mm,  dle výk.výměr" 3697</t>
  </si>
  <si>
    <t>577124141</t>
  </si>
  <si>
    <t>Asfaltový beton vrstva obrusná ACO 11 (ABS) tl 35 mm š přes 3 m z modifikovaného asfaltu</t>
  </si>
  <si>
    <t>Asfaltový beton vrstva obrusná ACO 11 (ABS) s rozprostřením a se zhutněním z modifikovaného asfaltu v pruhu šířky přes 3 m, po zhutnění tl. 35 mm</t>
  </si>
  <si>
    <t>pro novou kci vozovky, ACL 11+, asf. pojivo PMB 45/80-65</t>
  </si>
  <si>
    <t>"tl. 35 mm, dle výk. výměr" 3697</t>
  </si>
  <si>
    <t>"pro povrchovou úpravu vozovky, tl. 40 mm, dle výk. výměr" 67,7</t>
  </si>
  <si>
    <t>573231106</t>
  </si>
  <si>
    <t>Postřik živičný spojovací ze silniční emulze v množství 0,30 kg/m2</t>
  </si>
  <si>
    <t>Postřik spojovací PS bez posypu kamenivem ze silniční emulze, v množství 0,30 kg/m2</t>
  </si>
  <si>
    <t>PS-C spojovací postřik, množství 0,3kg/m2</t>
  </si>
  <si>
    <t>"pod ACO, dle výk. výměr" 3697</t>
  </si>
  <si>
    <t>"pro povrchovou úpravu vozovky, dle výk. výměr" 67,7</t>
  </si>
  <si>
    <t>"pro dlážděné prvky v chodníku " 5,8</t>
  </si>
  <si>
    <t>"dle kladení pro var. a sign. pásy, přičteno ztratné 3%" 1</t>
  </si>
  <si>
    <t>1*1,03 'Přepočtené koeficientem množství</t>
  </si>
  <si>
    <t>59245018</t>
  </si>
  <si>
    <t>dlažba skladebná betonová 200x100mm tl 60mm přírodní</t>
  </si>
  <si>
    <t>-922884828</t>
  </si>
  <si>
    <t>"Dle kladení" 5,8</t>
  </si>
  <si>
    <t>"odečtou se var.pásy" -1</t>
  </si>
  <si>
    <t>"potrubí přípojek z PVC, De200, dle výk. výměr" 13,5</t>
  </si>
  <si>
    <t>"dle montáže, přičteno ztratné 3%" 13,5</t>
  </si>
  <si>
    <t>13,5*1,03 'Přepočtené koeficientem množství</t>
  </si>
  <si>
    <t>"dle situace 1 ks" 1</t>
  </si>
  <si>
    <t>"nová uliční vpust, dle výk. výměr" 1+4*2</t>
  </si>
  <si>
    <t>"dle osazení" 1+4*2</t>
  </si>
  <si>
    <t>"nové uliční vpusti, dle výk. výměr" 1+4*2</t>
  </si>
  <si>
    <t>"dle výk. výměr" 3</t>
  </si>
  <si>
    <t>"pro ul. vpust, s pantem, dle osazení" 9</t>
  </si>
  <si>
    <t>914111111</t>
  </si>
  <si>
    <t>Montáž svislé dopravní značky do velikosti 1 m2 objímkami na sloupek nebo konzolu</t>
  </si>
  <si>
    <t>709233821</t>
  </si>
  <si>
    <t>Montáž svislé dopravní značky základní velikosti do 1 m2 objímkami na sloupky nebo konzoly</t>
  </si>
  <si>
    <t>"svislé DZ, IP12, dle výk. výměr" 3</t>
  </si>
  <si>
    <t>"svislé DZ, E3, dle výk. výměr" 3</t>
  </si>
  <si>
    <t>40445625</t>
  </si>
  <si>
    <t>informativní značky provozní IP8, IP9, IP11-IP13 500x700mm</t>
  </si>
  <si>
    <t>1484047976</t>
  </si>
  <si>
    <t>"IP12 dle montáže" 3</t>
  </si>
  <si>
    <t>40445647</t>
  </si>
  <si>
    <t>dodatkové tabulky E1, E2a,b , E6, E9, E10 E12c, E17 500x500mm</t>
  </si>
  <si>
    <t>-101298340</t>
  </si>
  <si>
    <t>"E1 dle montáže" 3</t>
  </si>
  <si>
    <t>"nové sloupky, dle výk. výměr" 3</t>
  </si>
  <si>
    <t>40445225</t>
  </si>
  <si>
    <t>sloupek pro dopravní značku Zn D 60mm v 3,5m</t>
  </si>
  <si>
    <t>-1165183523</t>
  </si>
  <si>
    <t>"dle montáže" 3</t>
  </si>
  <si>
    <t>915111112</t>
  </si>
  <si>
    <t>Vodorovné dopravní značení dělící čáry souvislé š 125 mm retroreflexní bílá barva</t>
  </si>
  <si>
    <t>Vodorovné dopravní značení stříkané barvou dělící čára šířky 125 mm souvislá bílá retroreflexní</t>
  </si>
  <si>
    <t>"V10a, dle výk. výměr" 47</t>
  </si>
  <si>
    <t>"V10b, dle výk. výměr" 688,5</t>
  </si>
  <si>
    <t>915111116</t>
  </si>
  <si>
    <t>Vodorovné dopravní značení dělící čáry souvislé š 125 mm retroreflexní žlutá barva</t>
  </si>
  <si>
    <t>-1760517710</t>
  </si>
  <si>
    <t>Vodorovné dopravní značení stříkané barvou dělící čára šířky 125 mm souvislá žlutá retroreflexní</t>
  </si>
  <si>
    <t>"V12a, dle výk.výměr" 46,4</t>
  </si>
  <si>
    <t>915131112</t>
  </si>
  <si>
    <t>Vodorovné dopravní značení přechody pro chodce, šipky, symboly retroreflexní bílá barva</t>
  </si>
  <si>
    <t>-2126611242</t>
  </si>
  <si>
    <t>Vodorovné dopravní značení stříkané barvou přechody pro chodce, šipky, symboly bílé retroreflexní</t>
  </si>
  <si>
    <t>"V10f symbol, 1m2/ks" 6*1</t>
  </si>
  <si>
    <t xml:space="preserve">"společná plocha pro V10f, dle výk.výměr"  18 </t>
  </si>
  <si>
    <t>"dle liniového VDZ" 735,5+46,4</t>
  </si>
  <si>
    <t>915621111</t>
  </si>
  <si>
    <t>Předznačení vodorovného plošného značení</t>
  </si>
  <si>
    <t>864454536</t>
  </si>
  <si>
    <t>Předznačení pro vodorovné značení stříkané barvou nebo prováděné z nátěrových hmot plošné šipky, symboly, nápisy</t>
  </si>
  <si>
    <t>"dleplošného VDZ" 18+6</t>
  </si>
  <si>
    <t>"osazení bet. silničních obrubníků do lože z betonu C20/25n XF3 dle výk. výměr" 241,4</t>
  </si>
  <si>
    <t>"znovuosazení siln.obrub. pro výškové vyrovnání,dle výk.výměr" 76,8</t>
  </si>
  <si>
    <t>"bet. silniční obrubníky dle výk. výměr" 318,2</t>
  </si>
  <si>
    <t>"odečte se nájezdový, dle výk. výměr" -2,5</t>
  </si>
  <si>
    <t>"odečte se přechodový, dle výk. výměr" -4</t>
  </si>
  <si>
    <t>"odečte se znovuosazovaný obrubník (použije se stávající), dle výk. výměr" -76,8</t>
  </si>
  <si>
    <t>"silniční nájezdový, dle výk.výměr" 2,5</t>
  </si>
  <si>
    <t>"silniční přechodový, dle výk.výměr" 4</t>
  </si>
  <si>
    <t>"osazení parkových obrubníků, dle výk.výměr" 9,6</t>
  </si>
  <si>
    <t>"parkový obrubník, dle osazení" 9,6</t>
  </si>
  <si>
    <t>"dle řezání AB krytu" 31,1</t>
  </si>
  <si>
    <t>"řezání AB krytu dle výk. výměr" 31,1</t>
  </si>
  <si>
    <t>936104211</t>
  </si>
  <si>
    <t>Montáž odpadkového koše do betonové patky</t>
  </si>
  <si>
    <t>1618140172</t>
  </si>
  <si>
    <t>"pro znovuosazení,dle výk.výměr" 1</t>
  </si>
  <si>
    <t>966001311</t>
  </si>
  <si>
    <t>Odstranění odpadkového koše s betonovou patkou</t>
  </si>
  <si>
    <t>-409108755</t>
  </si>
  <si>
    <t>"pro znovuosazení , dle výk.výměr" 1</t>
  </si>
  <si>
    <t>"očištění stáv.siln. beton.obrub. pro zpětné použití,dle výk.Výměr" 76,8</t>
  </si>
  <si>
    <t>"vybourané kamenivo " 1,649+26,535</t>
  </si>
  <si>
    <t>"frézovaný materiál z povrch.úprav" 6,228</t>
  </si>
  <si>
    <t>"vybourané kamenivo " (1,649+26,535)*(19-1)</t>
  </si>
  <si>
    <t>"frézovaný materiál z povrch.úprav" 6,228*(19-1)</t>
  </si>
  <si>
    <t>"odstraněná ZD, " 1,482</t>
  </si>
  <si>
    <t>"odstraněný kryt SB vjezdu" 0,392</t>
  </si>
  <si>
    <t>"odstraněné mříže z bouraných UV" 0,4</t>
  </si>
  <si>
    <t>"odstraněná ZD" 1,482*(19-1)</t>
  </si>
  <si>
    <t>"odstraněný kryt AB vjezdu" 0,392*(19-1)</t>
  </si>
  <si>
    <t>"odstraněné mříže z bouraných UV" 0,4*(3-1)</t>
  </si>
  <si>
    <t>"vybourané obrubníky betonové " 62,73+0,392</t>
  </si>
  <si>
    <t>"vybourané obrubníky betonové" (62,73+0,392)*(19-1)</t>
  </si>
  <si>
    <t>"odstraněná ZD" 1,482</t>
  </si>
  <si>
    <t>"vybourané bet. obrubníky" 62,73+0,392</t>
  </si>
  <si>
    <t>997221873</t>
  </si>
  <si>
    <t>Poplatek za uložení na recyklační skládce (skládkovné) stavebního odpadu zeminy a kamení zatříděného do Katalogu odpadů pod kódem 17 05 04</t>
  </si>
  <si>
    <t>-1580384035</t>
  </si>
  <si>
    <t>"kamenivo z podkladu" 1,649+26,535</t>
  </si>
  <si>
    <t>997221875</t>
  </si>
  <si>
    <t>Poplatek za uložení na recyklační skládce (skládkovné) stavebního odpadu asfaltového bez obsahu dehtu zatříděného do Katalogu odpadů pod kódem 17 03 02</t>
  </si>
  <si>
    <t>1470335974</t>
  </si>
  <si>
    <t>Poplatek za uložení stavebního odpadu na recyklační skládce (skládkovné) asfaltového bez obsahu dehtu zatříděného do Katalogu odpadů pod kódem 17 03 02</t>
  </si>
  <si>
    <t>"frézovaná mat. z povrch.úpravy" 6,228</t>
  </si>
  <si>
    <t>"vybouraný kryt AB vjezdu" 0,392</t>
  </si>
  <si>
    <t>301 - Dešťová kanalizace</t>
  </si>
  <si>
    <t xml:space="preserve">    3 - Svislé a kompletní konstrukce</t>
  </si>
  <si>
    <t>-177567322</t>
  </si>
  <si>
    <t>pro přečerpávání spodní vody a deštové vody</t>
  </si>
  <si>
    <t>132254204</t>
  </si>
  <si>
    <t>Hloubení zapažených rýh š do 2000 mm v hornině třídy těžitelnosti I skupiny 3 objem do 500 m3</t>
  </si>
  <si>
    <t>-1506488110</t>
  </si>
  <si>
    <t>Hloubení zapažených rýh šířky přes 800 do 2 000 mm strojně s urovnáním dna do předepsaného profilu a spádu v hornině třídy těžitelnosti I skupiny 3 přes 100 do 500 m3</t>
  </si>
  <si>
    <t>"Pro sběrač A dle výkazu výměr" 188,62</t>
  </si>
  <si>
    <t>Těžitelnost uvažována 100% ve tř. 3</t>
  </si>
  <si>
    <t>těžitelnost vykazovat dle skutečnosti</t>
  </si>
  <si>
    <t>139001101</t>
  </si>
  <si>
    <t>Příplatek za ztížení vykopávky v blízkosti podzemního vedení</t>
  </si>
  <si>
    <t>1015579821</t>
  </si>
  <si>
    <t>Příplatek k cenám hloubených vykopávek za ztížení vykopávky v blízkosti podzemního vedení nebo výbušnin pro jakoukoliv třídu horniny</t>
  </si>
  <si>
    <t>uvažováno 10% z výkopu rýh</t>
  </si>
  <si>
    <t>188,62*0,10</t>
  </si>
  <si>
    <t>-1903223914</t>
  </si>
  <si>
    <t>"dle výk. výměr" 498,98</t>
  </si>
  <si>
    <t>-1633451640</t>
  </si>
  <si>
    <t>"dle zřízení" 498,98</t>
  </si>
  <si>
    <t>-863476317</t>
  </si>
  <si>
    <t>"dle hloubení rýh tř. těž. I" 188,62</t>
  </si>
  <si>
    <t>2098556526</t>
  </si>
  <si>
    <t>"dle vodor. přemístění" 188,62*(19-10)</t>
  </si>
  <si>
    <t>708668845</t>
  </si>
  <si>
    <t>"dle vodorovného přemístění" 188,62*1,8</t>
  </si>
  <si>
    <t>-650795464</t>
  </si>
  <si>
    <t>"rýhy dle výk. výměr" 188,62</t>
  </si>
  <si>
    <t>"odečte se obsyp včetně potrubí" -101,875</t>
  </si>
  <si>
    <t>odečte se lože pod potrubí sběrače</t>
  </si>
  <si>
    <t>"DN300" -0,1*1,05*(155,6-4,0)</t>
  </si>
  <si>
    <t>odečte se sanace zákl. spáry</t>
  </si>
  <si>
    <t>"DN300" -0,15*1,05*(155,6+1,4)</t>
  </si>
  <si>
    <t>odečtou se tělesa šachet</t>
  </si>
  <si>
    <t>"DN 1000, prům. hl. 1.05 m" -0,62*0,62*3,14*1,05*4</t>
  </si>
  <si>
    <t>Poznámka: pro zásyp použít vhodbou nakupovanou zeminu - viz. GTP.</t>
  </si>
  <si>
    <t>1423640162</t>
  </si>
  <si>
    <t>Vhodná zemina do zemního tělesa dle ČSN 736133, zemina do zásypu rýh</t>
  </si>
  <si>
    <t>"dle zásypu" 41,03*2,0</t>
  </si>
  <si>
    <t>761820191</t>
  </si>
  <si>
    <t>0,3 m nad povrch potrubí z PP</t>
  </si>
  <si>
    <t>"DN300" 1,05*(0,34+0,3)*(155,6-4,0)</t>
  </si>
  <si>
    <t>odečte se zemina vytlačená potrubím z PVC</t>
  </si>
  <si>
    <t>"DN300" -3,14*0,17*0,17*(155,6-4,0)</t>
  </si>
  <si>
    <t>-1834109991</t>
  </si>
  <si>
    <t>"dle obsypání" 88,118*2,0</t>
  </si>
  <si>
    <t>Svislé a kompletní konstrukce</t>
  </si>
  <si>
    <t>359901211</t>
  </si>
  <si>
    <t>Monitoring stoky jakékoli výšky na nové kanalizaci</t>
  </si>
  <si>
    <t>-1650669494</t>
  </si>
  <si>
    <t>Monitoring stok (kamerový systém) jakékoli výšky nová kanalizace</t>
  </si>
  <si>
    <t>"kamerová prohlídka dle délky sběrače A" 155,60</t>
  </si>
  <si>
    <t>451541111</t>
  </si>
  <si>
    <t>Lože pod potrubí otevřený výkop ze štěrkodrtě</t>
  </si>
  <si>
    <t>-2030079544</t>
  </si>
  <si>
    <t>Lože pod potrubí, stoky a drobné objekty v otevřeném výkopu ze štěrkodrtě 0-63 mm</t>
  </si>
  <si>
    <t>pro sanaci základové spáry v tl. 0.15 m</t>
  </si>
  <si>
    <t>uvažovat kam. drcené fr. 32-63</t>
  </si>
  <si>
    <t>"DN 300" 0,15*1,05*(155,60+1,4)</t>
  </si>
  <si>
    <t>-1893679246</t>
  </si>
  <si>
    <t>lože pod potrubí sběrače A</t>
  </si>
  <si>
    <t>"DN300" 0,1*1,05*(155,6-4,0)</t>
  </si>
  <si>
    <t>452112112</t>
  </si>
  <si>
    <t>Osazení betonových prstenců nebo rámů v do 100 mm pod poklopy a mříže</t>
  </si>
  <si>
    <t>-541026864</t>
  </si>
  <si>
    <t>Osazení betonových dílců prstenců nebo rámů pod poklopy a mříže, výšky do 100 mm</t>
  </si>
  <si>
    <t>"dle tabulky šachet" 2+2+2</t>
  </si>
  <si>
    <t>59224011</t>
  </si>
  <si>
    <t>prstenec šachtový vyrovnávací betonový 625x100x60mm</t>
  </si>
  <si>
    <t>1110938619</t>
  </si>
  <si>
    <t>"dle tabulky šachet" 2</t>
  </si>
  <si>
    <t>59224012</t>
  </si>
  <si>
    <t>prstenec šachtový vyrovnávací betonový 625x100x80mm</t>
  </si>
  <si>
    <t>-831506997</t>
  </si>
  <si>
    <t>59224013</t>
  </si>
  <si>
    <t>prstenec šachtový vyrovnávací betonový 625x100x100mm</t>
  </si>
  <si>
    <t>218153788</t>
  </si>
  <si>
    <t>871370420</t>
  </si>
  <si>
    <t>Montáž kanalizačního potrubí korugovaného SN 12 z polypropylenu DN 300</t>
  </si>
  <si>
    <t>1107897096</t>
  </si>
  <si>
    <t>Montáž kanalizačního potrubí z polypropylenu PP korugovaného nebo žebrovaného SN 12 DN 300</t>
  </si>
  <si>
    <t>"korugované potrubí z PP, DN 300, dle výk. výměr" 155,60</t>
  </si>
  <si>
    <t>"odečtou se revizní šachty, dle tab. šachet a situace" -4,0</t>
  </si>
  <si>
    <t>"odečte se délka odboček, dle výk. výměr" -(1+7)*0,34</t>
  </si>
  <si>
    <t>včetně utěsnění spáry mezi potrubím a stěnou stávající šachty</t>
  </si>
  <si>
    <t>28617269</t>
  </si>
  <si>
    <t>trubka kanalizační PP korugovaná DN 300x6000mm SN12</t>
  </si>
  <si>
    <t>-2092049377</t>
  </si>
  <si>
    <t>"dle montáže potrubí" 148,88</t>
  </si>
  <si>
    <t>přičteno ztratné 1.5%</t>
  </si>
  <si>
    <t>148,88*1,015 'Přepočtené koeficientem množství</t>
  </si>
  <si>
    <t>877370420</t>
  </si>
  <si>
    <t>Montáž odboček na kanalizačním potrubí z PP trub korugovaných DN 300</t>
  </si>
  <si>
    <t>766943312</t>
  </si>
  <si>
    <t>Montáž tvarovek na kanalizačním plastovém potrubí z PP nebo PVC-U korugovaného nebo žebrovaného odboček DN 300</t>
  </si>
  <si>
    <t>"odbočka PP DN300/De160, dle výk. výměr" 1,0</t>
  </si>
  <si>
    <t>"odbočka PP DN300/De200, dle výk. výměr" 7,0</t>
  </si>
  <si>
    <t>28617362</t>
  </si>
  <si>
    <t>odbočka kanalizace PP korugované pro KG 45° DN 300/160</t>
  </si>
  <si>
    <t>628249939</t>
  </si>
  <si>
    <t>28617368</t>
  </si>
  <si>
    <t>odbočka kanalizace PP korugované pro KG 45° DN 300/200</t>
  </si>
  <si>
    <t>-601715243</t>
  </si>
  <si>
    <t>"dle montáže" 7</t>
  </si>
  <si>
    <t>892372121</t>
  </si>
  <si>
    <t>Tlaková zkouška vzduchem potrubí DN 300 těsnícím vakem ucpávkovým</t>
  </si>
  <si>
    <t>úsek</t>
  </si>
  <si>
    <t>36037144</t>
  </si>
  <si>
    <t>Tlakové zkoušky vzduchem těsnícími vaky ucpávkovými DN 300</t>
  </si>
  <si>
    <t>"včetně ucpávek přípojek, 4 úseků" 4</t>
  </si>
  <si>
    <t>894411121</t>
  </si>
  <si>
    <t>Zřízení šachet kanalizačních z betonových dílců na potrubí DN přes 200 do 300 dno beton tř. C 25/30</t>
  </si>
  <si>
    <t>-232064726</t>
  </si>
  <si>
    <t>Zřízení šachet kanalizačních z betonových dílců výšky vstupu do 1,50 m s obložením dna betonem tř. C 25/30, na potrubí DN přes 200 do 300</t>
  </si>
  <si>
    <t>"pro bet. prefa šachty, dle výk. výměr a  tab. šachet" 4,0</t>
  </si>
  <si>
    <t>59224029</t>
  </si>
  <si>
    <t>dno betonové šachtové DN 300 betonový žlab i nástupnice 100x78,5x15cm</t>
  </si>
  <si>
    <t>753112631</t>
  </si>
  <si>
    <t>"dle tab. šachet" 4</t>
  </si>
  <si>
    <t>59224160</t>
  </si>
  <si>
    <t>skruž betonová kanalizační se stupadly 100x25x12cm</t>
  </si>
  <si>
    <t>476956820</t>
  </si>
  <si>
    <t>"dle tab. šachet" 1</t>
  </si>
  <si>
    <t>59224056</t>
  </si>
  <si>
    <t>konus betonové šachty DN 1000 kanalizační 100x62,5x67cm kapsové stupadlo</t>
  </si>
  <si>
    <t>-1342720986</t>
  </si>
  <si>
    <t>"dle tab. šachet" 3</t>
  </si>
  <si>
    <t>592241719</t>
  </si>
  <si>
    <t>Přechodová deska AP-M 1000/625/200</t>
  </si>
  <si>
    <t>ks</t>
  </si>
  <si>
    <t>-1672572011</t>
  </si>
  <si>
    <t>-1451245018</t>
  </si>
  <si>
    <t>"poklopy revizních šachet dle tabulky poklopů" 4</t>
  </si>
  <si>
    <t>uvažovat osazení samonivelačních rámů a poklopů s logem města</t>
  </si>
  <si>
    <t>55241033</t>
  </si>
  <si>
    <t>poklop šachtový litinový kruhový DN 600 bez ventilace tř D400 v samonivelačním rámu pro intenzivní provoz</t>
  </si>
  <si>
    <t>-1239823366</t>
  </si>
  <si>
    <t>"dle osazení" 4</t>
  </si>
  <si>
    <t>uvažovat samonivelační poklopy s logem Města Třeboň</t>
  </si>
  <si>
    <t>poklopy poptat u společnosti Městská vodohospodářská s.r.o.</t>
  </si>
  <si>
    <t>899623151</t>
  </si>
  <si>
    <t>Obetonování potrubí nebo zdiva stok betonem prostým tř. C 16/20 v otevřeném výkopu</t>
  </si>
  <si>
    <t>939637718</t>
  </si>
  <si>
    <t>Obetonování potrubí nebo zdiva stok betonem prostým v otevřeném výkopu, betonem tř. C 16/20</t>
  </si>
  <si>
    <t>v místě napojení sběrače na stáv. šachtu</t>
  </si>
  <si>
    <t>"uvažuje se cca 0,5 m3" 0,5</t>
  </si>
  <si>
    <t>899643121</t>
  </si>
  <si>
    <t>Bednění pro obetonování potrubí otevřený výkop zřízení</t>
  </si>
  <si>
    <t>-1182231926</t>
  </si>
  <si>
    <t>Bednění pro obetonování potrubí v otevřeném výkopu zřízení</t>
  </si>
  <si>
    <t>"pro obetonování potrubí, bere se cca" 2,0</t>
  </si>
  <si>
    <t>899643122</t>
  </si>
  <si>
    <t>Bednění pro obetonování potrubí otevřený výkop odstranění</t>
  </si>
  <si>
    <t>-249712693</t>
  </si>
  <si>
    <t>Bednění pro obetonování potrubí v otevřeném výkopu odstranění</t>
  </si>
  <si>
    <t>"dle zřízení" 2,0</t>
  </si>
  <si>
    <t>977151129</t>
  </si>
  <si>
    <t>Jádrové vrty diamantovými korunkami do stavebních materiálů D přes 300 do 350 mm</t>
  </si>
  <si>
    <t>-962799871</t>
  </si>
  <si>
    <t>Jádrové vrty diamantovými korunkami do stavebních materiálů (železobetonu, betonu, cihel, obkladů, dlažeb, kamene) průměru přes 300 do 350 mm</t>
  </si>
  <si>
    <t>R001</t>
  </si>
  <si>
    <t>Tlakové čištění potrubí recyklační cisternou, DN300</t>
  </si>
  <si>
    <t>-578582769</t>
  </si>
  <si>
    <t>"potrubí DM300, dle výk. výměr" 131,2</t>
  </si>
  <si>
    <t>R002</t>
  </si>
  <si>
    <t>Tlakové čištění potrubí recyklační cisternou, DN500</t>
  </si>
  <si>
    <t>53341044</t>
  </si>
  <si>
    <t>"potrubí DM300, dle výk. výměr" 58,2</t>
  </si>
  <si>
    <t>998276101</t>
  </si>
  <si>
    <t>Přesun hmot pro trubní vedení z trub z plastických hmot otevřený výkop</t>
  </si>
  <si>
    <t>-384745524</t>
  </si>
  <si>
    <t>Přesun hmot pro trubní vedení hloubené z trub z plastických hmot nebo sklolaminátových pro vodovody, kanalizace, teplovody, produktovody v otevřeném výkopu dopravní vzdálenost do 15 m</t>
  </si>
  <si>
    <t>302 - Dešťové kanalizační přípojky</t>
  </si>
  <si>
    <t>2138435432</t>
  </si>
  <si>
    <t>"Pro kanalizační dešťové přípojky dle výkazu výměr z úrovně silniční pláně" 22,28</t>
  </si>
  <si>
    <t>třídu těžitelnosti vykazovat dle skutečnosti</t>
  </si>
  <si>
    <t>720923250</t>
  </si>
  <si>
    <t>"dle hloubení rýh" 22,28*0,1</t>
  </si>
  <si>
    <t>-1360357044</t>
  </si>
  <si>
    <t>plocha pažení rýh kanalizačních přípojek</t>
  </si>
  <si>
    <t>"dle výk. výměr" 49,50</t>
  </si>
  <si>
    <t>-1471698305</t>
  </si>
  <si>
    <t>"dle zřízení" 49,50</t>
  </si>
  <si>
    <t>398153329</t>
  </si>
  <si>
    <t>"dle hloubení rýh tř. těž. I" 22,28</t>
  </si>
  <si>
    <t>1874548166</t>
  </si>
  <si>
    <t>"dle vodor. přemístění" 22,28*(19-10)</t>
  </si>
  <si>
    <t>-850673370</t>
  </si>
  <si>
    <t>"dle vodor. přemístění" 22,28*1,8</t>
  </si>
  <si>
    <t>965969141</t>
  </si>
  <si>
    <t>"výkop rýh" 22,28</t>
  </si>
  <si>
    <t>"odečte se obsyp včetně potrubí" -10,125</t>
  </si>
  <si>
    <t>odečte se lože pod potrubí kanalizačních přípojek</t>
  </si>
  <si>
    <t>"De200" -0,1*0,90*22,50</t>
  </si>
  <si>
    <t>"De200" -0,15*0,90*22,50</t>
  </si>
  <si>
    <t>odečtou se tělesa šachet, prům hl. 1.0 m</t>
  </si>
  <si>
    <t>"DN 400" -3,14*0,2*0,2*1,0*2</t>
  </si>
  <si>
    <t>-1646582770</t>
  </si>
  <si>
    <t>"dle zásypu" 6,841*2,0</t>
  </si>
  <si>
    <t>-2068067809</t>
  </si>
  <si>
    <t>0,3 m nad povrch potrubí kanalizačních přípojek</t>
  </si>
  <si>
    <t>"De200" 0,9*0,50*22,50</t>
  </si>
  <si>
    <t>"De200" -3,14*0,1*0,1*22,50</t>
  </si>
  <si>
    <t>1575933097</t>
  </si>
  <si>
    <t>"pro obsyp" 9,418*2,0</t>
  </si>
  <si>
    <t>1463012080</t>
  </si>
  <si>
    <t>"De200" 0,15*0,90*22,50</t>
  </si>
  <si>
    <t>1881853034</t>
  </si>
  <si>
    <t>lože pod potrubí kanalizačních přípojek</t>
  </si>
  <si>
    <t>"De200" 0,1*0,90*22,50</t>
  </si>
  <si>
    <t>1075168100</t>
  </si>
  <si>
    <t>"potrubí přípojek z PVC, De200, dle výk. výměr" 22,50</t>
  </si>
  <si>
    <t>-1235250447</t>
  </si>
  <si>
    <t>"dle montáže, přičteno ztratné 3.0%" 22,50</t>
  </si>
  <si>
    <t>22,5*1,03 'Přepočtené koeficientem množství</t>
  </si>
  <si>
    <t>-82967304</t>
  </si>
  <si>
    <t>dle počtu přípojek De200 do odboček, bere se 1ks/přípojku</t>
  </si>
  <si>
    <t>"dle výk. výměr" 2,0</t>
  </si>
  <si>
    <t>-1182079404</t>
  </si>
  <si>
    <t>"dle montáže" 2,0</t>
  </si>
  <si>
    <t>894812006</t>
  </si>
  <si>
    <t>Revizní a čistící šachta z PP šachtové dno DN 400/200 přímý tok</t>
  </si>
  <si>
    <t>-2101177210</t>
  </si>
  <si>
    <t>Revizní a čistící šachta z polypropylenu PP pro hladké trouby DN 400 šachtové dno (DN šachty / DN trubního vedení) DN 400/200 přímý tok</t>
  </si>
  <si>
    <t>"pro šachty DN400 dle výk. výměr" 2</t>
  </si>
  <si>
    <t>894812031</t>
  </si>
  <si>
    <t>Revizní a čistící šachta z PP DN 400 šachtová roura korugovaná bez hrdla světlé hloubky 1000 mm</t>
  </si>
  <si>
    <t>-387230875</t>
  </si>
  <si>
    <t>Revizní a čistící šachta z polypropylenu PP pro hladké trouby DN 400 roura šachtová korugovaná bez hrdla, světlé hloubky 1000 mm</t>
  </si>
  <si>
    <t>894812041</t>
  </si>
  <si>
    <t>Příplatek k rourám revizní a čistící šachty z PP DN 400 za uříznutí šachtové roury</t>
  </si>
  <si>
    <t>-133435711</t>
  </si>
  <si>
    <t>Revizní a čistící šachta z polypropylenu PP pro hladké trouby DN 400 roura šachtová korugovaná Příplatek k cenám 2031 - 2035 za uříznutí šachtové roury</t>
  </si>
  <si>
    <t>894812062</t>
  </si>
  <si>
    <t>Revizní a čistící šachta z PP DN 400 poklop litinový s betonovým rámem pro třídu zatížení B125</t>
  </si>
  <si>
    <t>-700482037</t>
  </si>
  <si>
    <t>Revizní a čistící šachta z polypropylenu PP pro hladké trouby DN 400 poklop litinový (pro třídu zatížení) s betonovým rámem (B125)</t>
  </si>
  <si>
    <t>2064036089</t>
  </si>
  <si>
    <t>401 - Veřejné osvětlení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</si>
  <si>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</si>
  <si>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</si>
  <si>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</si>
  <si>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</si>
  <si>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</si>
  <si>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 xml:space="preserve">      997 - Přesun sutě</t>
  </si>
  <si>
    <t>PSV</t>
  </si>
  <si>
    <t>Práce a dodávky PSV</t>
  </si>
  <si>
    <t>741</t>
  </si>
  <si>
    <t>Elektroinstalace - silnoproud</t>
  </si>
  <si>
    <t>460791112</t>
  </si>
  <si>
    <t>Montáž trubek ochranných plastových uložených volně do rýhy tuhých D přes 32 do 50 mm</t>
  </si>
  <si>
    <t>Montáž trubek ochranných uložených volně do rýhy plastových tuhých, vnitřního průměru přes 32 do 50 mm</t>
  </si>
  <si>
    <t>"kabelová chránička, 50/41 mm" 418</t>
  </si>
  <si>
    <t>34571351</t>
  </si>
  <si>
    <t>trubka elektroinstalační ohebná dvouplášťová korugovaná HDPE (chránička) D 40/50mm</t>
  </si>
  <si>
    <t>"dle montáže" 418</t>
  </si>
  <si>
    <t>460791114</t>
  </si>
  <si>
    <t>Montáž trubek ochranných plastových uložených volně do rýhy tuhých D přes 90 do 110 mm</t>
  </si>
  <si>
    <t>Montáž trubek ochranných uložených volně do rýhy plastových tuhých, vnitřního průměru přes 90 do 110 mm</t>
  </si>
  <si>
    <t>"kabelová chránička De110 " 63</t>
  </si>
  <si>
    <t>34571365</t>
  </si>
  <si>
    <t>trubka elektroinstalační HDPE tuhá dvouplášťová korugovaná D 94/110mm</t>
  </si>
  <si>
    <t>"dle montáže" 63</t>
  </si>
  <si>
    <t>Práce a dodávky M</t>
  </si>
  <si>
    <t>21-M</t>
  </si>
  <si>
    <t>Elektromontáže</t>
  </si>
  <si>
    <t>210191532</t>
  </si>
  <si>
    <t>Montáž skříní plastových do výklenku typ SS300, SR301, SR202, SR302, ER112, ER122, ER212, ER513 bez zapojení vodičů</t>
  </si>
  <si>
    <t>1449643120</t>
  </si>
  <si>
    <t>Montáž skříní bez zapojení vodičů plastových do výklenku, typ [SS300, SR301, SR202, SR302, ER112, ER212, ER513]</t>
  </si>
  <si>
    <t>"dle výkaz výměr" 1</t>
  </si>
  <si>
    <t>35711810</t>
  </si>
  <si>
    <t>skříň přípojková smyčková do výklenku celoplastové provedení výzbroj 3x sada pojistkové spodky nožové velikosti 00 (SS300/NVE1P)</t>
  </si>
  <si>
    <t>128</t>
  </si>
  <si>
    <t>436929864</t>
  </si>
  <si>
    <t>210203901</t>
  </si>
  <si>
    <t>Montáž svítidel LED se zapojením vodičů průmyslových nebo venkovních na výložník nebo dřík</t>
  </si>
  <si>
    <t>"svítidla VO, LED 35 W, 12 ks" 12,0</t>
  </si>
  <si>
    <t>34774022</t>
  </si>
  <si>
    <t>svítidlo parkové na sloupek LED IP66 30-40W 3000-5000lm</t>
  </si>
  <si>
    <t>256</t>
  </si>
  <si>
    <t>"LED 35W, na výložník dle montáže, viz. TZ a výpočet osvětlení" 12</t>
  </si>
  <si>
    <t>210203902</t>
  </si>
  <si>
    <t>Montáž svítidel LED se zapojením vodičů průmyslových nebo venkovních na sloupek parkový</t>
  </si>
  <si>
    <t>1725783926</t>
  </si>
  <si>
    <t>"svítidla VO, LED 15 W,  (S1-S2)" 2,0</t>
  </si>
  <si>
    <t>"svítidla VO, LED 15 W,  (S15-S16)" 2,0</t>
  </si>
  <si>
    <t>34774021</t>
  </si>
  <si>
    <t>svítidlo parkové na sloupek LED IP66 do 30W do 3000lm</t>
  </si>
  <si>
    <t>-292801597</t>
  </si>
  <si>
    <t>"LED 35W, dle montáže, viz. TZ a výpočet osvětlení 2 se použijí stávající" 2</t>
  </si>
  <si>
    <t>210204011</t>
  </si>
  <si>
    <t>Montáž stožárů osvětlení ocelových samostatně stojících délky do 12 m</t>
  </si>
  <si>
    <t>Montáž stožárů osvětlení samostatně stojících ocelových, délky do 12 m</t>
  </si>
  <si>
    <t>"stožárů VO, žárově zinkovaných UZMB 8 (S3-S14), dle sit. 12 ks" 12</t>
  </si>
  <si>
    <t>"stožárů VO, žárově zinkovaných K5 (S1-S2), dle sit.  2 ks" 2</t>
  </si>
  <si>
    <t>"stožárů VO, žárově zinkovaných K5 (S15-S16) na místo demontovaných stožárů, dle sit.  2 ks" 2</t>
  </si>
  <si>
    <t>10.043.051</t>
  </si>
  <si>
    <t>Stožár UZM 8-133/108/89 ŽZ uliční bezpaticový</t>
  </si>
  <si>
    <t>942816962</t>
  </si>
  <si>
    <t>"stožár 159/108/89 UZMB 8, dle montáže" 12</t>
  </si>
  <si>
    <t>10.042.171</t>
  </si>
  <si>
    <t>Stožár K 5-133/89/60 ŽZ sadový bezpaticový</t>
  </si>
  <si>
    <t>-1676901524</t>
  </si>
  <si>
    <t>"dle mtž, pro S1-S2" 2</t>
  </si>
  <si>
    <t>S15-S16 se použijí stávající</t>
  </si>
  <si>
    <t>210204103</t>
  </si>
  <si>
    <t>Montáž výložníků osvětlení jednoramenných sloupových hmotnosti do 35 kg</t>
  </si>
  <si>
    <t>-2059293547</t>
  </si>
  <si>
    <t>Montáž výložníků osvětlení jednoramenných sloupových, hmotnosti do 35 kg</t>
  </si>
  <si>
    <t>"na stožáry VO, žárově zinkovaných, dle sit. 12 ks" 12</t>
  </si>
  <si>
    <t>31673001</t>
  </si>
  <si>
    <t>výložník obloukový jednoduchý k osvětlovacím stožárům uličním výška 1800mm vyložení 2500mm</t>
  </si>
  <si>
    <t>1016150792</t>
  </si>
  <si>
    <t>uvažovat výložník UZB1 - 2500</t>
  </si>
  <si>
    <t>"dle montáže 12 ks" 12</t>
  </si>
  <si>
    <t>210204202</t>
  </si>
  <si>
    <t>Montáž elektrovýzbroje stožárů osvětlení 2 okruhy</t>
  </si>
  <si>
    <t>"dle počtu stožárů VO" 16</t>
  </si>
  <si>
    <t>ELST2951</t>
  </si>
  <si>
    <t>SR st.rozvodnice SR721-14/N Al,CU universální</t>
  </si>
  <si>
    <t>-1148283388</t>
  </si>
  <si>
    <t>"dle montáže" 16</t>
  </si>
  <si>
    <t>210220022</t>
  </si>
  <si>
    <t>Montáž uzemňovacího vedení vodičů FeZn pomocí svorek v zemi drátem průměru do 10 mm ve městské zástavbě</t>
  </si>
  <si>
    <t>Montáž uzemňovacího vedení s upevněním, propojením a připojením pomocí svorek v zemi s izolací spojů vodičů FeZn drátem nebo lanem průměru do 10 mm v městské zástavbě</t>
  </si>
  <si>
    <t>"drát FeZn 10 mm" 434</t>
  </si>
  <si>
    <t>včetně montáže smršťovací bužírky zemnění, 16 ks</t>
  </si>
  <si>
    <t>1561082</t>
  </si>
  <si>
    <t>smršťovací bužírka HSD-T2 1,6/0,8 C 88861000</t>
  </si>
  <si>
    <t>"uvažuje se 16 ks" 16</t>
  </si>
  <si>
    <t>35441073</t>
  </si>
  <si>
    <t>drát D 10mm FeZn</t>
  </si>
  <si>
    <t>"dle montáže 0,617kg/m" 434,0*0,617</t>
  </si>
  <si>
    <t>210220301</t>
  </si>
  <si>
    <t>Montáž svorek hromosvodných se 2 šrouby</t>
  </si>
  <si>
    <t>Montáž hromosvodného vedení svorek se 2 šrouby</t>
  </si>
  <si>
    <t>"svorka hromosvodní typ SR02, 64 ks" 64</t>
  </si>
  <si>
    <t>35441996</t>
  </si>
  <si>
    <t>svorka odbočovací a spojovací pro spojování kruhových a páskových vodičů, FeZn</t>
  </si>
  <si>
    <t>"dle montáže" 64</t>
  </si>
  <si>
    <t>210812011</t>
  </si>
  <si>
    <t>Montáž kabelu Cu plného nebo laněného do 1 kV žíly 3x1,5 až 6 mm2 (např. CYKY) bez ukončení uloženého volně nebo v liště</t>
  </si>
  <si>
    <t>Montáž izolovaných kabelů měděných do 1 kV bez ukončení plných nebo laněných kulatých (např. CYKY, CHKE-R) uložených volně nebo v liště počtu a průřezu žil 3x1,5 až 6 mm2</t>
  </si>
  <si>
    <t>"dle výk.výměr, 136.0 m" 136</t>
  </si>
  <si>
    <t>34111030</t>
  </si>
  <si>
    <t>kabel instalační jádro Cu plné izolace PVC plášť PVC 450/750V (CYKY) 3x1,5mm2</t>
  </si>
  <si>
    <t>"kabel CYKY 3C x 1.5 mm2, dle montáže" 136</t>
  </si>
  <si>
    <t>210812033</t>
  </si>
  <si>
    <t>Montáž kabelu Cu plného nebo laněného do 1 kV žíly 4x6 až 10 mm2 (např. CYKY) bez ukončení uloženého volně nebo v liště</t>
  </si>
  <si>
    <t>Montáž izolovaných kabelů měděných do 1 kV bez ukončení plných nebo laněných kulatých (např. CYKY, CHKE-R) uložených volně nebo v liště počtu a průřezu žil 4x6 až 10 mm2</t>
  </si>
  <si>
    <t>"dle výk.výměr, 502.0 m" 502,0</t>
  </si>
  <si>
    <t>34111076</t>
  </si>
  <si>
    <t>kabel instalační jádro Cu plné izolace PVC plášť PVC 450/750V (CYKY) 4x10mm2</t>
  </si>
  <si>
    <t>"kabel CYKY 4 x 10 mm2, dle montáže" 502</t>
  </si>
  <si>
    <t>210100097</t>
  </si>
  <si>
    <t>Ukončení vodičů na svorkovnici s otevřením a uzavřením krytu včetně zapojení průřezu žíly do 4 mm2</t>
  </si>
  <si>
    <t>Ukončení vodičů izolovaných s označením a zapojením na svorkovnici s otevřením a uzavřením krytu průřezu žíly do 4 mm2</t>
  </si>
  <si>
    <t>"dle výk.výměr, 40 ks" 40</t>
  </si>
  <si>
    <t>210950201</t>
  </si>
  <si>
    <t>Příplatek na zatahování kabelů hmotnosti do 0,75 kg do tvárnicových tras a kolektorů</t>
  </si>
  <si>
    <t>Ostatní práce při montáži vodičů, šňůr a kabelů Příplatek k cenám za zatahování kabelů do tvárnicových tras s komorami nebo do kolektorů hmotnosti kabelů do 0,75 kg</t>
  </si>
  <si>
    <t>"příplatek za zatažení kabelu do chráničky, dle délky chrániček" 418</t>
  </si>
  <si>
    <t>3411001.M</t>
  </si>
  <si>
    <t>Podružný materiál</t>
  </si>
  <si>
    <t>"dle výk.výměr" 1</t>
  </si>
  <si>
    <t>1168653.R</t>
  </si>
  <si>
    <t xml:space="preserve">zemní spojka </t>
  </si>
  <si>
    <t>-1796151579</t>
  </si>
  <si>
    <t>zemní spojka</t>
  </si>
  <si>
    <t>"Dodávka +Montáž, zemní spojka při propojení do stožáru" 8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</si>
  <si>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</si>
  <si>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</si>
  <si>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</si>
  <si>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</si>
  <si>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</si>
  <si>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Vytyčení trasy vedení kabelového (podzemního) v zastavěném prostoru</t>
  </si>
  <si>
    <t>"dle výk.výměr" 0,38</t>
  </si>
  <si>
    <t>460131113</t>
  </si>
  <si>
    <t>Hloubení nezapažených jam při elektromontážích ručně v hornině tř I skupiny 3</t>
  </si>
  <si>
    <t>Hloubení jam ručně včetně urovnání dna s přemístěním výkopku do vzdálenosti 3 m od okraje jámy nebo s naložením na dopravní prostředek v hornině třídy těžitelnosti I skupiny 3</t>
  </si>
  <si>
    <t>"pro stožáry, dle výk.výměr" 6,4+4,8+(0,15*0,15*3,14*1*4)+(0,175*0,175*3,14*1,5*12)</t>
  </si>
  <si>
    <t>210280002</t>
  </si>
  <si>
    <t>Zkoušky a prohlídky el rozvodů a zařízení celková prohlídka pro objem montážních prací přes 100 do 500 tis Kč</t>
  </si>
  <si>
    <t>Zkoušky a prohlídky elektrických rozvodů a zařízení celková prohlídka, zkoušení, měření a vyhotovení revizní zprávy pro objem montážních prací přes 100 do 500 tisíc Kč</t>
  </si>
  <si>
    <t>"revize dle výk.výměr" 1</t>
  </si>
  <si>
    <t>460080013</t>
  </si>
  <si>
    <t>Základové konstrukce při elektromontážích z monolitického betonu tř. C 12/15</t>
  </si>
  <si>
    <t>Základové konstrukce základ bez bednění do rostlé zeminy z monolitického betonu tř. C 12/15</t>
  </si>
  <si>
    <t>"dle bet. základu" 4,8</t>
  </si>
  <si>
    <t>vč.osazení stožárového pouzdra - 16 ks</t>
  </si>
  <si>
    <t>28611143</t>
  </si>
  <si>
    <t>trubka kanalizační PVC DN 315x1000mm SN4</t>
  </si>
  <si>
    <t>1861443442</t>
  </si>
  <si>
    <t>"pouzdrový základ pro stožár VO délky 1,0 m, 4 ks" 4,0*1</t>
  </si>
  <si>
    <t>28611217</t>
  </si>
  <si>
    <t>trubka kanalizační PVC-U plnostěnná jednovrstvá DN 400x3000mm SN8</t>
  </si>
  <si>
    <t>1205884365</t>
  </si>
  <si>
    <t>"pouzdrový základ pro stožár VO 1,50 m, 12 ks" 12,0*1,5</t>
  </si>
  <si>
    <t>460281113</t>
  </si>
  <si>
    <t>Pažení příložné plné výkopů jam hl do 4 m</t>
  </si>
  <si>
    <t>-576511413</t>
  </si>
  <si>
    <t>Pažení výkopů příložné plné jam, hloubky do 4 m</t>
  </si>
  <si>
    <t>"pažení startovací a koncové jámy, hl. prům.1,5m" (3+3+2+2)*1,5*2</t>
  </si>
  <si>
    <t>460281123</t>
  </si>
  <si>
    <t>Odstranění pažení příložného výkopů jam hl do 4 m</t>
  </si>
  <si>
    <t>-463072450</t>
  </si>
  <si>
    <t>Pažení výkopů odstranění pažení příložného plného jam, hloubky do 4 m</t>
  </si>
  <si>
    <t>"dle zřízení" 30</t>
  </si>
  <si>
    <t>460371111</t>
  </si>
  <si>
    <t>Naložení výkopku při elektromontážích ručně z hornin třídy I skupiny 1 až 3</t>
  </si>
  <si>
    <t>Naložení výkopku ručně z hornin třídy těžitelnosti I skupiny 1 až 3</t>
  </si>
  <si>
    <t>"naložení přebytečné zeminy</t>
  </si>
  <si>
    <t>"ze základových šachet pro stožáry</t>
  </si>
  <si>
    <t>4,8+(0,15*0,15*3,14*1*4)+(0,175*0,175*3,15*1,5**12)</t>
  </si>
  <si>
    <t>"z rýh místo pískového lože</t>
  </si>
  <si>
    <t>0,35*0,1*(97,0+163,0)</t>
  </si>
  <si>
    <t>0,5*0,1*220,0</t>
  </si>
  <si>
    <t>460161172</t>
  </si>
  <si>
    <t>Hloubení kabelových rýh ručně š 35 cm hl 80 cm v hornině tř I skupiny 3</t>
  </si>
  <si>
    <t>1389768880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</si>
  <si>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</si>
  <si>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"dle výk.výměr" 163</t>
  </si>
  <si>
    <t xml:space="preserve">uvažovat obsazenou trasu, </t>
  </si>
  <si>
    <t>460171172</t>
  </si>
  <si>
    <t>Hloubení kabelových nezapažených rýh strojně š 35 cm hl 80 cm v hornině tř I skupiny 3</t>
  </si>
  <si>
    <t>-2072654152</t>
  </si>
  <si>
    <t>Hloubení kabelových rýh strojně včetně urovnání dna s přemístěním výkopku do vzdálenosti 3 m od okraje jámy nebo s naložením na dopravní prostředek šířky 35 cm hloubky 80 cm v hornině třídy těžitelnosti I skupiny 3</t>
  </si>
  <si>
    <t>"dle výk.výměr" 97</t>
  </si>
  <si>
    <t>uvažovat obsazenou trasu,</t>
  </si>
  <si>
    <t>460171322</t>
  </si>
  <si>
    <t>Hloubení kabelových nezapažených rýh strojně š 50 cm hl 120 cm v hornině tř I skupiny 3</t>
  </si>
  <si>
    <t>Hloubení kabelových rýh strojně včetně urovnání dna s přemístěním výkopku do vzdálenosti 3 m od okraje jámy nebo s naložením na dopravní prostředek šířky 50 cm hloubky 120 cm v hornině třídy těžitelnosti I skupiny 3</t>
  </si>
  <si>
    <t>"dle výk.výměr" 120</t>
  </si>
  <si>
    <t>460411122</t>
  </si>
  <si>
    <t>Zásyp jam při elektromontážích strojně včetně zhutnění v hornině tř I skupiny 3</t>
  </si>
  <si>
    <t>-1030460655</t>
  </si>
  <si>
    <t>Zásyp jam strojně s uložením výkopku ve vrstvách a urovnáním povrchu s přemístění sypaniny ze vzdálenosti do 10 m se zhutněním z horniny třídy těžitelnosti I skupiny 3</t>
  </si>
  <si>
    <t>"zásyp jam, dle výk. výměr 6,4 m3" 6,4</t>
  </si>
  <si>
    <t>460631127</t>
  </si>
  <si>
    <t>Neřízený zemní protlak při elektromontážích v hornině tř. těžitelnosti I a II skupiny 3 a 4 vnějšího průměru přes 125 do 160 mm</t>
  </si>
  <si>
    <t>-123773251</t>
  </si>
  <si>
    <t>Zemní protlaky neřízený zemní protlak (krtek) v hornině třídy těžitelnosti I a II skupiny 3 a 4 průměr protlaku přes 125 do 160 mm</t>
  </si>
  <si>
    <t>"podvrt prům. 130, dl. 22.0 m" 22</t>
  </si>
  <si>
    <t>14011092</t>
  </si>
  <si>
    <t>trubka ocelová bezešvá hladká jakost 11 353 133x4,0mm</t>
  </si>
  <si>
    <t>576868089</t>
  </si>
  <si>
    <t>"dle délky podvrtu, ztratné 3%" 22,0</t>
  </si>
  <si>
    <t>460633112</t>
  </si>
  <si>
    <t>Startovací jáma pro protlak výkop včetně zásypu strojně v hornině tř. těžitelnosti I skupiny 3</t>
  </si>
  <si>
    <t>-24371526</t>
  </si>
  <si>
    <t>Zemní protlaky zemní práce nutné k provedení protlaku výkop včetně zásypu strojně startovací jáma v hornině třídy těžitelnosti I skupiny 3</t>
  </si>
  <si>
    <t>"pro podvrt včetně zásypu 1 kus" 1</t>
  </si>
  <si>
    <t>460633212</t>
  </si>
  <si>
    <t>Koncová jáma pro protlak výkop včetně zásypu strojně v hornině tř. těžitelnosti I skupiny 3</t>
  </si>
  <si>
    <t>-1088362423</t>
  </si>
  <si>
    <t>Zemní protlaky zemní práce nutné k provedení protlaku výkop včetně zásypu strojně koncová jáma v hornině třídy těžitelnosti I skupiny 3</t>
  </si>
  <si>
    <t>460661112</t>
  </si>
  <si>
    <t>Kabelové lože z písku pro kabely nn bez zakrytí š lože přes 35 do 50 cm</t>
  </si>
  <si>
    <t>2062133900</t>
  </si>
  <si>
    <t>Kabelové lože z písku včetně podsypu, zhutnění a urovnání povrchu pro kabely nn bez zakrytí, šířky přes 35 do 50 cm</t>
  </si>
  <si>
    <t>pískové kabelové lože včetně dodávky písku</t>
  </si>
  <si>
    <t>"kabelové lože tl. 0.1 m, š. 0.50 m, dle výk.výměr" 120</t>
  </si>
  <si>
    <t>"kabelové lože tl. 0.1 m, š. 0.35 m, dle výk.výměr" 97+163</t>
  </si>
  <si>
    <t>460451172</t>
  </si>
  <si>
    <t>Zásyp kabelových rýh strojně se zhutněním š 35 cm hl 70 cm z horniny tř I skupiny 3</t>
  </si>
  <si>
    <t>155174070</t>
  </si>
  <si>
    <t>Zásyp kabelových rýh strojně s přemístěním sypaniny ze vzdálenosti do 10 m, s uložením výkopku ve vrstvách včetně zhutnění a urovnání povrchu šířky 35 cm hloubky 70 cm z horniny třídy těžitelnosti I skupiny 3</t>
  </si>
  <si>
    <t>"dle hloubení rýh" 97+163</t>
  </si>
  <si>
    <t>460451322</t>
  </si>
  <si>
    <t>Zásyp kabelových rýh strojně se zhutněním š 50 cm hl 110 cm z horniny tř I skupiny 3</t>
  </si>
  <si>
    <t>2092446379</t>
  </si>
  <si>
    <t>Zásyp kabelových rýh strojně s přemístěním sypaniny ze vzdálenosti do 10 m, s uložením výkopku ve vrstvách včetně zhutnění a urovnání povrchu šířky 50 cm hloubky 110 cm z horniny třídy těžitelnosti I skupiny 3</t>
  </si>
  <si>
    <t>"dle hloubení rýh" 120</t>
  </si>
  <si>
    <t>460671113</t>
  </si>
  <si>
    <t>Výstražná fólie pro krytí kabelů šířky přes 25 do 34 cm</t>
  </si>
  <si>
    <t>Výstražné prvky pro krytí kabelů včetně vyrovnání povrchu rýhy, rozvinutí a uložení fólie, šířky přes 25 do 35 cm</t>
  </si>
  <si>
    <t>"dle celkové délky kabel. rýh, dle výk.výměr" 380</t>
  </si>
  <si>
    <t>460341113</t>
  </si>
  <si>
    <t>Vodorovné přemístění horniny jakékoliv třídy dopravními prostředky při elektromontážích přes 500 do 1000 m</t>
  </si>
  <si>
    <t>Vodorovné přemístění (odvoz) horniny dopravními prostředky včetně složení, bez naložení a rozprostření jakékoliv třídy, na vzdálenost přes 500 do 1000 m</t>
  </si>
  <si>
    <t>přebytečná zemina z výkopů, těž. sk. 3</t>
  </si>
  <si>
    <t>uvažován odvoz na skládku do 20 km</t>
  </si>
  <si>
    <t>"dle nakládání" 20,10</t>
  </si>
  <si>
    <t>460341121</t>
  </si>
  <si>
    <t>Příplatek k vodorovnému přemístění horniny dopravními prostředky při elektromontážích za každých dalších i započatých 1000 m</t>
  </si>
  <si>
    <t>Vodorovné přemístění (odvoz) horniny dopravními prostředky včetně složení, bez naložení a rozprostření jakékoliv třídy, na vzdálenost Příplatek k ceně -1113 za každých dalších i započatých 1000 m</t>
  </si>
  <si>
    <t>"dle vodor. přemístění" 20,1*(19-1)</t>
  </si>
  <si>
    <t>460361121</t>
  </si>
  <si>
    <t>Poplatek za uložení zeminy na recyklační skládce (skládkovné) kód odpadu 17 05 04</t>
  </si>
  <si>
    <t>-1954300586</t>
  </si>
  <si>
    <t>Poplatek (skládkovné) za uložení zeminy na recyklační skládce zatříděné do Katalogu odpadů pod kódem 17 05 04</t>
  </si>
  <si>
    <t>"dle vodorovného přemístění" 20,10*1,8</t>
  </si>
  <si>
    <t>460581131</t>
  </si>
  <si>
    <t>Uvedení nezpevněného terénu do původního stavu v místě dočasného uložení výkopku s vyhrabáním, srovnáním a částečným dosetím trávy</t>
  </si>
  <si>
    <t>-660189945</t>
  </si>
  <si>
    <t>Úprava terénu uvedení nezpevněného terénu do původního stavu v místě dočasného uložení výkopku s vyhrabáním, srovnáním a částečným dosetím trávy</t>
  </si>
  <si>
    <t>Provizorní úprava terénu</t>
  </si>
  <si>
    <t>dle celková délky a šířky kabelových rýh</t>
  </si>
  <si>
    <t>"dle výk. výměr" 151,0</t>
  </si>
  <si>
    <t>482479401</t>
  </si>
  <si>
    <t>Na deponii stavebníka do 1 km</t>
  </si>
  <si>
    <t>"demontované stožáry se svítidly, cca 0,25t/ ks" 0,25*2</t>
  </si>
  <si>
    <t>O009</t>
  </si>
  <si>
    <t>S2 - Demontáž stáv. ocel.stožáru s výložníkem a svítidlem VO vč.bet.patky</t>
  </si>
  <si>
    <t>972828770</t>
  </si>
  <si>
    <t>"uvažováno 2 ks stožárů včetně svítidel" 2</t>
  </si>
  <si>
    <t>1638126896</t>
  </si>
  <si>
    <t>Zaměření skutečného provedení stavby VO</t>
  </si>
  <si>
    <t>"pro objekt VO" 1</t>
  </si>
  <si>
    <t>-1136460032</t>
  </si>
  <si>
    <t>"pro objekt 401, PD ve 4 vyhotoveních"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</si>
</sst>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R5" s="20"/>
      <c r="BE5" s="211" t="s">
        <v>15</v>
      </c>
      <c r="BS5" s="17" t="s">
        <v>6</v>
      </c>
    </row>
    <row r="6" spans="1:74" ht="36.9" customHeight="1">
      <c r="B6" s="20"/>
      <c r="D6" s="26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R6" s="20"/>
      <c r="BE6" s="212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2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2"/>
      <c r="BS8" s="17" t="s">
        <v>6</v>
      </c>
    </row>
    <row r="9" spans="1:74" ht="14.4" customHeight="1">
      <c r="B9" s="20"/>
      <c r="AR9" s="20"/>
      <c r="BE9" s="212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2"/>
      <c r="BS10" s="17" t="s">
        <v>6</v>
      </c>
    </row>
    <row r="11" spans="1:74" ht="18.45" customHeight="1">
      <c r="B11" s="20"/>
      <c r="E11" s="25" t="s">
        <v>26</v>
      </c>
      <c r="AK11" s="27" t="s">
        <v>27</v>
      </c>
      <c r="AN11" s="25" t="s">
        <v>1</v>
      </c>
      <c r="AR11" s="20"/>
      <c r="BE11" s="212"/>
      <c r="BS11" s="17" t="s">
        <v>6</v>
      </c>
    </row>
    <row r="12" spans="1:74" ht="6.9" customHeight="1">
      <c r="B12" s="20"/>
      <c r="AR12" s="20"/>
      <c r="BE12" s="212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12"/>
      <c r="BS13" s="17" t="s">
        <v>6</v>
      </c>
    </row>
    <row r="14" spans="1:74" ht="13.2">
      <c r="B14" s="20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7" t="s">
        <v>27</v>
      </c>
      <c r="AN14" s="29" t="s">
        <v>29</v>
      </c>
      <c r="AR14" s="20"/>
      <c r="BE14" s="212"/>
      <c r="BS14" s="17" t="s">
        <v>6</v>
      </c>
    </row>
    <row r="15" spans="1:74" ht="6.9" customHeight="1">
      <c r="B15" s="20"/>
      <c r="AR15" s="20"/>
      <c r="BE15" s="212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31</v>
      </c>
      <c r="AR16" s="20"/>
      <c r="BE16" s="212"/>
      <c r="BS16" s="17" t="s">
        <v>4</v>
      </c>
    </row>
    <row r="17" spans="2:71" ht="18.45" customHeight="1">
      <c r="B17" s="20"/>
      <c r="E17" s="25" t="s">
        <v>32</v>
      </c>
      <c r="AK17" s="27" t="s">
        <v>27</v>
      </c>
      <c r="AN17" s="25" t="s">
        <v>1</v>
      </c>
      <c r="AR17" s="20"/>
      <c r="BE17" s="212"/>
      <c r="BS17" s="17" t="s">
        <v>33</v>
      </c>
    </row>
    <row r="18" spans="2:71" ht="6.9" customHeight="1">
      <c r="B18" s="20"/>
      <c r="AR18" s="20"/>
      <c r="BE18" s="212"/>
      <c r="BS18" s="17" t="s">
        <v>6</v>
      </c>
    </row>
    <row r="19" spans="2:71" ht="12" customHeight="1">
      <c r="B19" s="20"/>
      <c r="D19" s="27" t="s">
        <v>34</v>
      </c>
      <c r="AK19" s="27" t="s">
        <v>25</v>
      </c>
      <c r="AN19" s="25" t="s">
        <v>1</v>
      </c>
      <c r="AR19" s="20"/>
      <c r="BE19" s="212"/>
      <c r="BS19" s="17" t="s">
        <v>6</v>
      </c>
    </row>
    <row r="20" spans="2:71" ht="18.45" customHeight="1">
      <c r="B20" s="20"/>
      <c r="E20" s="25" t="s">
        <v>35</v>
      </c>
      <c r="AK20" s="27" t="s">
        <v>27</v>
      </c>
      <c r="AN20" s="25" t="s">
        <v>1</v>
      </c>
      <c r="AR20" s="20"/>
      <c r="BE20" s="212"/>
      <c r="BS20" s="17" t="s">
        <v>33</v>
      </c>
    </row>
    <row r="21" spans="2:71" ht="6.9" customHeight="1">
      <c r="B21" s="20"/>
      <c r="AR21" s="20"/>
      <c r="BE21" s="212"/>
    </row>
    <row r="22" spans="2:71" ht="12" customHeight="1">
      <c r="B22" s="20"/>
      <c r="D22" s="27" t="s">
        <v>36</v>
      </c>
      <c r="AR22" s="20"/>
      <c r="BE22" s="212"/>
    </row>
    <row r="23" spans="2:71" ht="16.5" customHeight="1">
      <c r="B23" s="20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20"/>
      <c r="BE23" s="212"/>
    </row>
    <row r="24" spans="2:71" ht="6.9" customHeight="1">
      <c r="B24" s="20"/>
      <c r="AR24" s="20"/>
      <c r="BE24" s="212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2"/>
    </row>
    <row r="26" spans="2:71" s="1" customFormat="1" ht="25.95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0">
        <f>ROUND(AG94,2)</f>
        <v>30000</v>
      </c>
      <c r="AL26" s="221"/>
      <c r="AM26" s="221"/>
      <c r="AN26" s="221"/>
      <c r="AO26" s="221"/>
      <c r="AR26" s="32"/>
      <c r="BE26" s="212"/>
    </row>
    <row r="27" spans="2:71" s="1" customFormat="1" ht="6.9" customHeight="1">
      <c r="B27" s="32"/>
      <c r="AR27" s="32"/>
      <c r="BE27" s="212"/>
    </row>
    <row r="28" spans="2:71" s="1" customFormat="1" ht="13.2">
      <c r="B28" s="32"/>
      <c r="L28" s="222" t="s">
        <v>38</v>
      </c>
      <c r="M28" s="222"/>
      <c r="N28" s="222"/>
      <c r="O28" s="222"/>
      <c r="P28" s="222"/>
      <c r="W28" s="222" t="s">
        <v>39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40</v>
      </c>
      <c r="AL28" s="222"/>
      <c r="AM28" s="222"/>
      <c r="AN28" s="222"/>
      <c r="AO28" s="222"/>
      <c r="AR28" s="32"/>
      <c r="BE28" s="212"/>
    </row>
    <row r="29" spans="2:71" s="2" customFormat="1" ht="14.4" customHeight="1">
      <c r="B29" s="36"/>
      <c r="D29" s="27" t="s">
        <v>41</v>
      </c>
      <c r="F29" s="27" t="s">
        <v>42</v>
      </c>
      <c r="L29" s="225">
        <v>0.21</v>
      </c>
      <c r="M29" s="224"/>
      <c r="N29" s="224"/>
      <c r="O29" s="224"/>
      <c r="P29" s="224"/>
      <c r="W29" s="223">
        <f>ROUND(AZ94, 2)</f>
        <v>30000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6300</v>
      </c>
      <c r="AL29" s="224"/>
      <c r="AM29" s="224"/>
      <c r="AN29" s="224"/>
      <c r="AO29" s="224"/>
      <c r="AR29" s="36"/>
      <c r="BE29" s="213"/>
    </row>
    <row r="30" spans="2:71" s="2" customFormat="1" ht="14.4" customHeight="1">
      <c r="B30" s="36"/>
      <c r="F30" s="27" t="s">
        <v>43</v>
      </c>
      <c r="L30" s="225">
        <v>0.15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6"/>
      <c r="BE30" s="213"/>
    </row>
    <row r="31" spans="2:71" s="2" customFormat="1" ht="14.4" hidden="1" customHeight="1">
      <c r="B31" s="36"/>
      <c r="F31" s="27" t="s">
        <v>44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6"/>
      <c r="BE31" s="213"/>
    </row>
    <row r="32" spans="2:71" s="2" customFormat="1" ht="14.4" hidden="1" customHeight="1">
      <c r="B32" s="36"/>
      <c r="F32" s="27" t="s">
        <v>45</v>
      </c>
      <c r="L32" s="225">
        <v>0.15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6"/>
      <c r="BE32" s="213"/>
    </row>
    <row r="33" spans="2:57" s="2" customFormat="1" ht="14.4" hidden="1" customHeight="1">
      <c r="B33" s="36"/>
      <c r="F33" s="27" t="s">
        <v>46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6"/>
      <c r="BE33" s="213"/>
    </row>
    <row r="34" spans="2:57" s="1" customFormat="1" ht="6.9" customHeight="1">
      <c r="B34" s="32"/>
      <c r="AR34" s="32"/>
      <c r="BE34" s="212"/>
    </row>
    <row r="35" spans="2:57" s="1" customFormat="1" ht="25.95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29" t="s">
        <v>49</v>
      </c>
      <c r="Y35" s="227"/>
      <c r="Z35" s="227"/>
      <c r="AA35" s="227"/>
      <c r="AB35" s="227"/>
      <c r="AC35" s="39"/>
      <c r="AD35" s="39"/>
      <c r="AE35" s="39"/>
      <c r="AF35" s="39"/>
      <c r="AG35" s="39"/>
      <c r="AH35" s="39"/>
      <c r="AI35" s="39"/>
      <c r="AJ35" s="39"/>
      <c r="AK35" s="226">
        <f>SUM(AK26:AK33)</f>
        <v>36300</v>
      </c>
      <c r="AL35" s="227"/>
      <c r="AM35" s="227"/>
      <c r="AN35" s="227"/>
      <c r="AO35" s="228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0.199999999999999">
      <c r="B50" s="20"/>
      <c r="AR50" s="20"/>
    </row>
    <row r="51" spans="2:44" ht="10.199999999999999">
      <c r="B51" s="20"/>
      <c r="AR51" s="20"/>
    </row>
    <row r="52" spans="2:44" ht="10.199999999999999">
      <c r="B52" s="20"/>
      <c r="AR52" s="20"/>
    </row>
    <row r="53" spans="2:44" ht="10.199999999999999">
      <c r="B53" s="20"/>
      <c r="AR53" s="20"/>
    </row>
    <row r="54" spans="2:44" ht="10.199999999999999">
      <c r="B54" s="20"/>
      <c r="AR54" s="20"/>
    </row>
    <row r="55" spans="2:44" ht="10.199999999999999">
      <c r="B55" s="20"/>
      <c r="AR55" s="20"/>
    </row>
    <row r="56" spans="2:44" ht="10.199999999999999">
      <c r="B56" s="20"/>
      <c r="AR56" s="20"/>
    </row>
    <row r="57" spans="2:44" ht="10.199999999999999">
      <c r="B57" s="20"/>
      <c r="AR57" s="20"/>
    </row>
    <row r="58" spans="2:44" ht="10.199999999999999">
      <c r="B58" s="20"/>
      <c r="AR58" s="20"/>
    </row>
    <row r="59" spans="2:44" ht="10.199999999999999">
      <c r="B59" s="20"/>
      <c r="AR59" s="20"/>
    </row>
    <row r="60" spans="2:44" s="1" customFormat="1" ht="13.2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0.199999999999999">
      <c r="B61" s="20"/>
      <c r="AR61" s="20"/>
    </row>
    <row r="62" spans="2:44" ht="10.199999999999999">
      <c r="B62" s="20"/>
      <c r="AR62" s="20"/>
    </row>
    <row r="63" spans="2:44" ht="10.199999999999999">
      <c r="B63" s="20"/>
      <c r="AR63" s="20"/>
    </row>
    <row r="64" spans="2:44" s="1" customFormat="1" ht="13.2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0.199999999999999">
      <c r="B65" s="20"/>
      <c r="AR65" s="20"/>
    </row>
    <row r="66" spans="2:44" ht="10.199999999999999">
      <c r="B66" s="20"/>
      <c r="AR66" s="20"/>
    </row>
    <row r="67" spans="2:44" ht="10.199999999999999">
      <c r="B67" s="20"/>
      <c r="AR67" s="20"/>
    </row>
    <row r="68" spans="2:44" ht="10.199999999999999">
      <c r="B68" s="20"/>
      <c r="AR68" s="20"/>
    </row>
    <row r="69" spans="2:44" ht="10.199999999999999">
      <c r="B69" s="20"/>
      <c r="AR69" s="20"/>
    </row>
    <row r="70" spans="2:44" ht="10.199999999999999">
      <c r="B70" s="20"/>
      <c r="AR70" s="20"/>
    </row>
    <row r="71" spans="2:44" ht="10.199999999999999">
      <c r="B71" s="20"/>
      <c r="AR71" s="20"/>
    </row>
    <row r="72" spans="2:44" ht="10.199999999999999">
      <c r="B72" s="20"/>
      <c r="AR72" s="20"/>
    </row>
    <row r="73" spans="2:44" ht="10.199999999999999">
      <c r="B73" s="20"/>
      <c r="AR73" s="20"/>
    </row>
    <row r="74" spans="2:44" ht="10.199999999999999">
      <c r="B74" s="20"/>
      <c r="AR74" s="20"/>
    </row>
    <row r="75" spans="2:44" s="1" customFormat="1" ht="13.2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0.199999999999999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56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1263</v>
      </c>
      <c r="AR84" s="48"/>
    </row>
    <row r="85" spans="1:91" s="4" customFormat="1" ht="36.9" customHeight="1">
      <c r="B85" s="49"/>
      <c r="C85" s="50" t="s">
        <v>16</v>
      </c>
      <c r="L85" s="192" t="str">
        <f>K6</f>
        <v>Stavební úpravy komunikace v ul. U Světa a parkoviště v ul. Sportovní v Třeboni</v>
      </c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Třeboň</v>
      </c>
      <c r="AI87" s="27" t="s">
        <v>22</v>
      </c>
      <c r="AM87" s="194" t="str">
        <f>IF(AN8= "","",AN8)</f>
        <v>5. 6. 2025</v>
      </c>
      <c r="AN87" s="194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>Město Třeboň</v>
      </c>
      <c r="AI89" s="27" t="s">
        <v>30</v>
      </c>
      <c r="AM89" s="195" t="str">
        <f>IF(E17="","",E17)</f>
        <v>WAY project s.r.o.</v>
      </c>
      <c r="AN89" s="196"/>
      <c r="AO89" s="196"/>
      <c r="AP89" s="196"/>
      <c r="AR89" s="32"/>
      <c r="AS89" s="197" t="s">
        <v>57</v>
      </c>
      <c r="AT89" s="19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28</v>
      </c>
      <c r="L90" s="3" t="str">
        <f>IF(E14= "Vyplň údaj","",E14)</f>
        <v/>
      </c>
      <c r="AI90" s="27" t="s">
        <v>34</v>
      </c>
      <c r="AM90" s="195" t="str">
        <f>IF(E20="","",E20)</f>
        <v xml:space="preserve"> </v>
      </c>
      <c r="AN90" s="196"/>
      <c r="AO90" s="196"/>
      <c r="AP90" s="196"/>
      <c r="AR90" s="32"/>
      <c r="AS90" s="199"/>
      <c r="AT90" s="200"/>
      <c r="BD90" s="56"/>
    </row>
    <row r="91" spans="1:91" s="1" customFormat="1" ht="10.8" customHeight="1">
      <c r="B91" s="32"/>
      <c r="AR91" s="32"/>
      <c r="AS91" s="199"/>
      <c r="AT91" s="200"/>
      <c r="BD91" s="56"/>
    </row>
    <row r="92" spans="1:91" s="1" customFormat="1" ht="29.25" customHeight="1">
      <c r="B92" s="32"/>
      <c r="C92" s="201" t="s">
        <v>58</v>
      </c>
      <c r="D92" s="202"/>
      <c r="E92" s="202"/>
      <c r="F92" s="202"/>
      <c r="G92" s="202"/>
      <c r="H92" s="57"/>
      <c r="I92" s="204" t="s">
        <v>59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3" t="s">
        <v>60</v>
      </c>
      <c r="AH92" s="202"/>
      <c r="AI92" s="202"/>
      <c r="AJ92" s="202"/>
      <c r="AK92" s="202"/>
      <c r="AL92" s="202"/>
      <c r="AM92" s="202"/>
      <c r="AN92" s="204" t="s">
        <v>61</v>
      </c>
      <c r="AO92" s="202"/>
      <c r="AP92" s="205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8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9">
        <f>ROUND(SUM(AG95:AG100),2)</f>
        <v>30000</v>
      </c>
      <c r="AH94" s="209"/>
      <c r="AI94" s="209"/>
      <c r="AJ94" s="209"/>
      <c r="AK94" s="209"/>
      <c r="AL94" s="209"/>
      <c r="AM94" s="209"/>
      <c r="AN94" s="210">
        <f t="shared" ref="AN94:AN100" si="0">SUM(AG94,AT94)</f>
        <v>36300</v>
      </c>
      <c r="AO94" s="210"/>
      <c r="AP94" s="210"/>
      <c r="AQ94" s="67" t="s">
        <v>1</v>
      </c>
      <c r="AR94" s="63"/>
      <c r="AS94" s="68">
        <f>ROUND(SUM(AS95:AS100),2)</f>
        <v>0</v>
      </c>
      <c r="AT94" s="69">
        <f t="shared" ref="AT94:AT100" si="1">ROUND(SUM(AV94:AW94),2)</f>
        <v>6300</v>
      </c>
      <c r="AU94" s="70">
        <f>ROUND(SUM(AU95:AU100),5)</f>
        <v>0</v>
      </c>
      <c r="AV94" s="69">
        <f>ROUND(AZ94*L29,2)</f>
        <v>6300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ROUND(SUM(AZ95:AZ100),2)</f>
        <v>30000</v>
      </c>
      <c r="BA94" s="69">
        <f>ROUND(SUM(BA95:BA100),2)</f>
        <v>0</v>
      </c>
      <c r="BB94" s="69">
        <f>ROUND(SUM(BB95:BB100),2)</f>
        <v>0</v>
      </c>
      <c r="BC94" s="69">
        <f>ROUND(SUM(BC95:BC100),2)</f>
        <v>0</v>
      </c>
      <c r="BD94" s="71">
        <f>ROUND(SUM(BD95:BD100),2)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06" t="s">
        <v>82</v>
      </c>
      <c r="E95" s="206"/>
      <c r="F95" s="206"/>
      <c r="G95" s="206"/>
      <c r="H95" s="206"/>
      <c r="I95" s="77"/>
      <c r="J95" s="206" t="s">
        <v>83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>
        <f>'02 - Ostatní a vedlejší n...'!J30</f>
        <v>30000</v>
      </c>
      <c r="AH95" s="208"/>
      <c r="AI95" s="208"/>
      <c r="AJ95" s="208"/>
      <c r="AK95" s="208"/>
      <c r="AL95" s="208"/>
      <c r="AM95" s="208"/>
      <c r="AN95" s="207">
        <f t="shared" si="0"/>
        <v>36300</v>
      </c>
      <c r="AO95" s="208"/>
      <c r="AP95" s="208"/>
      <c r="AQ95" s="78" t="s">
        <v>84</v>
      </c>
      <c r="AR95" s="75"/>
      <c r="AS95" s="79">
        <v>0</v>
      </c>
      <c r="AT95" s="80">
        <f t="shared" si="1"/>
        <v>6300</v>
      </c>
      <c r="AU95" s="81">
        <f>'02 - Ostatní a vedlejší n...'!P123</f>
        <v>0</v>
      </c>
      <c r="AV95" s="80">
        <f>'02 - Ostatní a vedlejší n...'!J33</f>
        <v>6300</v>
      </c>
      <c r="AW95" s="80">
        <f>'02 - Ostatní a vedlejší n...'!J34</f>
        <v>0</v>
      </c>
      <c r="AX95" s="80">
        <f>'02 - Ostatní a vedlejší n...'!J35</f>
        <v>0</v>
      </c>
      <c r="AY95" s="80">
        <f>'02 - Ostatní a vedlejší n...'!J36</f>
        <v>0</v>
      </c>
      <c r="AZ95" s="80">
        <f>'02 - Ostatní a vedlejší n...'!F33</f>
        <v>30000</v>
      </c>
      <c r="BA95" s="80">
        <f>'02 - Ostatní a vedlejší n...'!F34</f>
        <v>0</v>
      </c>
      <c r="BB95" s="80">
        <f>'02 - Ostatní a vedlejší n...'!F35</f>
        <v>0</v>
      </c>
      <c r="BC95" s="80">
        <f>'02 - Ostatní a vedlejší n...'!F36</f>
        <v>0</v>
      </c>
      <c r="BD95" s="82">
        <f>'02 - Ostatní a vedlejší n...'!F37</f>
        <v>0</v>
      </c>
      <c r="BT95" s="83" t="s">
        <v>85</v>
      </c>
      <c r="BV95" s="83" t="s">
        <v>79</v>
      </c>
      <c r="BW95" s="83" t="s">
        <v>86</v>
      </c>
      <c r="BX95" s="83" t="s">
        <v>5</v>
      </c>
      <c r="CL95" s="83" t="s">
        <v>1</v>
      </c>
      <c r="CM95" s="83" t="s">
        <v>87</v>
      </c>
    </row>
    <row r="96" spans="1:91" s="6" customFormat="1" ht="16.5" customHeight="1">
      <c r="A96" s="74" t="s">
        <v>81</v>
      </c>
      <c r="B96" s="75"/>
      <c r="C96" s="76"/>
      <c r="D96" s="206" t="s">
        <v>88</v>
      </c>
      <c r="E96" s="206"/>
      <c r="F96" s="206"/>
      <c r="G96" s="206"/>
      <c r="H96" s="206"/>
      <c r="I96" s="77"/>
      <c r="J96" s="206" t="s">
        <v>89</v>
      </c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7">
        <f>'101 - Místní komunikace'!J30</f>
        <v>0</v>
      </c>
      <c r="AH96" s="208"/>
      <c r="AI96" s="208"/>
      <c r="AJ96" s="208"/>
      <c r="AK96" s="208"/>
      <c r="AL96" s="208"/>
      <c r="AM96" s="208"/>
      <c r="AN96" s="207">
        <f t="shared" si="0"/>
        <v>0</v>
      </c>
      <c r="AO96" s="208"/>
      <c r="AP96" s="208"/>
      <c r="AQ96" s="78" t="s">
        <v>84</v>
      </c>
      <c r="AR96" s="75"/>
      <c r="AS96" s="79">
        <v>0</v>
      </c>
      <c r="AT96" s="80">
        <f t="shared" si="1"/>
        <v>0</v>
      </c>
      <c r="AU96" s="81">
        <f>'101 - Místní komunikace'!P125</f>
        <v>0</v>
      </c>
      <c r="AV96" s="80">
        <f>'101 - Místní komunikace'!J33</f>
        <v>0</v>
      </c>
      <c r="AW96" s="80">
        <f>'101 - Místní komunikace'!J34</f>
        <v>0</v>
      </c>
      <c r="AX96" s="80">
        <f>'101 - Místní komunikace'!J35</f>
        <v>0</v>
      </c>
      <c r="AY96" s="80">
        <f>'101 - Místní komunikace'!J36</f>
        <v>0</v>
      </c>
      <c r="AZ96" s="80">
        <f>'101 - Místní komunikace'!F33</f>
        <v>0</v>
      </c>
      <c r="BA96" s="80">
        <f>'101 - Místní komunikace'!F34</f>
        <v>0</v>
      </c>
      <c r="BB96" s="80">
        <f>'101 - Místní komunikace'!F35</f>
        <v>0</v>
      </c>
      <c r="BC96" s="80">
        <f>'101 - Místní komunikace'!F36</f>
        <v>0</v>
      </c>
      <c r="BD96" s="82">
        <f>'101 - Místní komunikace'!F37</f>
        <v>0</v>
      </c>
      <c r="BT96" s="83" t="s">
        <v>85</v>
      </c>
      <c r="BV96" s="83" t="s">
        <v>79</v>
      </c>
      <c r="BW96" s="83" t="s">
        <v>90</v>
      </c>
      <c r="BX96" s="83" t="s">
        <v>5</v>
      </c>
      <c r="CL96" s="83" t="s">
        <v>91</v>
      </c>
      <c r="CM96" s="83" t="s">
        <v>87</v>
      </c>
    </row>
    <row r="97" spans="1:91" s="6" customFormat="1" ht="16.5" customHeight="1">
      <c r="A97" s="74" t="s">
        <v>81</v>
      </c>
      <c r="B97" s="75"/>
      <c r="C97" s="76"/>
      <c r="D97" s="206" t="s">
        <v>92</v>
      </c>
      <c r="E97" s="206"/>
      <c r="F97" s="206"/>
      <c r="G97" s="206"/>
      <c r="H97" s="206"/>
      <c r="I97" s="77"/>
      <c r="J97" s="206" t="s">
        <v>93</v>
      </c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7">
        <f>'102 - Parkovací plocha'!J30</f>
        <v>0</v>
      </c>
      <c r="AH97" s="208"/>
      <c r="AI97" s="208"/>
      <c r="AJ97" s="208"/>
      <c r="AK97" s="208"/>
      <c r="AL97" s="208"/>
      <c r="AM97" s="208"/>
      <c r="AN97" s="207">
        <f t="shared" si="0"/>
        <v>0</v>
      </c>
      <c r="AO97" s="208"/>
      <c r="AP97" s="208"/>
      <c r="AQ97" s="78" t="s">
        <v>84</v>
      </c>
      <c r="AR97" s="75"/>
      <c r="AS97" s="79">
        <v>0</v>
      </c>
      <c r="AT97" s="80">
        <f t="shared" si="1"/>
        <v>0</v>
      </c>
      <c r="AU97" s="81">
        <f>'102 - Parkovací plocha'!P124</f>
        <v>0</v>
      </c>
      <c r="AV97" s="80">
        <f>'102 - Parkovací plocha'!J33</f>
        <v>0</v>
      </c>
      <c r="AW97" s="80">
        <f>'102 - Parkovací plocha'!J34</f>
        <v>0</v>
      </c>
      <c r="AX97" s="80">
        <f>'102 - Parkovací plocha'!J35</f>
        <v>0</v>
      </c>
      <c r="AY97" s="80">
        <f>'102 - Parkovací plocha'!J36</f>
        <v>0</v>
      </c>
      <c r="AZ97" s="80">
        <f>'102 - Parkovací plocha'!F33</f>
        <v>0</v>
      </c>
      <c r="BA97" s="80">
        <f>'102 - Parkovací plocha'!F34</f>
        <v>0</v>
      </c>
      <c r="BB97" s="80">
        <f>'102 - Parkovací plocha'!F35</f>
        <v>0</v>
      </c>
      <c r="BC97" s="80">
        <f>'102 - Parkovací plocha'!F36</f>
        <v>0</v>
      </c>
      <c r="BD97" s="82">
        <f>'102 - Parkovací plocha'!F37</f>
        <v>0</v>
      </c>
      <c r="BT97" s="83" t="s">
        <v>85</v>
      </c>
      <c r="BV97" s="83" t="s">
        <v>79</v>
      </c>
      <c r="BW97" s="83" t="s">
        <v>94</v>
      </c>
      <c r="BX97" s="83" t="s">
        <v>5</v>
      </c>
      <c r="CL97" s="83" t="s">
        <v>91</v>
      </c>
      <c r="CM97" s="83" t="s">
        <v>87</v>
      </c>
    </row>
    <row r="98" spans="1:91" s="6" customFormat="1" ht="16.5" customHeight="1">
      <c r="A98" s="74" t="s">
        <v>81</v>
      </c>
      <c r="B98" s="75"/>
      <c r="C98" s="76"/>
      <c r="D98" s="206" t="s">
        <v>95</v>
      </c>
      <c r="E98" s="206"/>
      <c r="F98" s="206"/>
      <c r="G98" s="206"/>
      <c r="H98" s="206"/>
      <c r="I98" s="77"/>
      <c r="J98" s="206" t="s">
        <v>96</v>
      </c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7">
        <f>'301 - Dešťová kanalizace'!J30</f>
        <v>0</v>
      </c>
      <c r="AH98" s="208"/>
      <c r="AI98" s="208"/>
      <c r="AJ98" s="208"/>
      <c r="AK98" s="208"/>
      <c r="AL98" s="208"/>
      <c r="AM98" s="208"/>
      <c r="AN98" s="207">
        <f t="shared" si="0"/>
        <v>0</v>
      </c>
      <c r="AO98" s="208"/>
      <c r="AP98" s="208"/>
      <c r="AQ98" s="78" t="s">
        <v>84</v>
      </c>
      <c r="AR98" s="75"/>
      <c r="AS98" s="79">
        <v>0</v>
      </c>
      <c r="AT98" s="80">
        <f t="shared" si="1"/>
        <v>0</v>
      </c>
      <c r="AU98" s="81">
        <f>'301 - Dešťová kanalizace'!P123</f>
        <v>0</v>
      </c>
      <c r="AV98" s="80">
        <f>'301 - Dešťová kanalizace'!J33</f>
        <v>0</v>
      </c>
      <c r="AW98" s="80">
        <f>'301 - Dešťová kanalizace'!J34</f>
        <v>0</v>
      </c>
      <c r="AX98" s="80">
        <f>'301 - Dešťová kanalizace'!J35</f>
        <v>0</v>
      </c>
      <c r="AY98" s="80">
        <f>'301 - Dešťová kanalizace'!J36</f>
        <v>0</v>
      </c>
      <c r="AZ98" s="80">
        <f>'301 - Dešťová kanalizace'!F33</f>
        <v>0</v>
      </c>
      <c r="BA98" s="80">
        <f>'301 - Dešťová kanalizace'!F34</f>
        <v>0</v>
      </c>
      <c r="BB98" s="80">
        <f>'301 - Dešťová kanalizace'!F35</f>
        <v>0</v>
      </c>
      <c r="BC98" s="80">
        <f>'301 - Dešťová kanalizace'!F36</f>
        <v>0</v>
      </c>
      <c r="BD98" s="82">
        <f>'301 - Dešťová kanalizace'!F37</f>
        <v>0</v>
      </c>
      <c r="BT98" s="83" t="s">
        <v>85</v>
      </c>
      <c r="BV98" s="83" t="s">
        <v>79</v>
      </c>
      <c r="BW98" s="83" t="s">
        <v>97</v>
      </c>
      <c r="BX98" s="83" t="s">
        <v>5</v>
      </c>
      <c r="CL98" s="83" t="s">
        <v>1</v>
      </c>
      <c r="CM98" s="83" t="s">
        <v>87</v>
      </c>
    </row>
    <row r="99" spans="1:91" s="6" customFormat="1" ht="16.5" customHeight="1">
      <c r="A99" s="74" t="s">
        <v>81</v>
      </c>
      <c r="B99" s="75"/>
      <c r="C99" s="76"/>
      <c r="D99" s="206" t="s">
        <v>98</v>
      </c>
      <c r="E99" s="206"/>
      <c r="F99" s="206"/>
      <c r="G99" s="206"/>
      <c r="H99" s="206"/>
      <c r="I99" s="77"/>
      <c r="J99" s="206" t="s">
        <v>99</v>
      </c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7">
        <f>'302 - Dešťové kanalizační...'!J30</f>
        <v>0</v>
      </c>
      <c r="AH99" s="208"/>
      <c r="AI99" s="208"/>
      <c r="AJ99" s="208"/>
      <c r="AK99" s="208"/>
      <c r="AL99" s="208"/>
      <c r="AM99" s="208"/>
      <c r="AN99" s="207">
        <f t="shared" si="0"/>
        <v>0</v>
      </c>
      <c r="AO99" s="208"/>
      <c r="AP99" s="208"/>
      <c r="AQ99" s="78" t="s">
        <v>84</v>
      </c>
      <c r="AR99" s="75"/>
      <c r="AS99" s="79">
        <v>0</v>
      </c>
      <c r="AT99" s="80">
        <f t="shared" si="1"/>
        <v>0</v>
      </c>
      <c r="AU99" s="81">
        <f>'302 - Dešťové kanalizační...'!P121</f>
        <v>0</v>
      </c>
      <c r="AV99" s="80">
        <f>'302 - Dešťové kanalizační...'!J33</f>
        <v>0</v>
      </c>
      <c r="AW99" s="80">
        <f>'302 - Dešťové kanalizační...'!J34</f>
        <v>0</v>
      </c>
      <c r="AX99" s="80">
        <f>'302 - Dešťové kanalizační...'!J35</f>
        <v>0</v>
      </c>
      <c r="AY99" s="80">
        <f>'302 - Dešťové kanalizační...'!J36</f>
        <v>0</v>
      </c>
      <c r="AZ99" s="80">
        <f>'302 - Dešťové kanalizační...'!F33</f>
        <v>0</v>
      </c>
      <c r="BA99" s="80">
        <f>'302 - Dešťové kanalizační...'!F34</f>
        <v>0</v>
      </c>
      <c r="BB99" s="80">
        <f>'302 - Dešťové kanalizační...'!F35</f>
        <v>0</v>
      </c>
      <c r="BC99" s="80">
        <f>'302 - Dešťové kanalizační...'!F36</f>
        <v>0</v>
      </c>
      <c r="BD99" s="82">
        <f>'302 - Dešťové kanalizační...'!F37</f>
        <v>0</v>
      </c>
      <c r="BT99" s="83" t="s">
        <v>85</v>
      </c>
      <c r="BV99" s="83" t="s">
        <v>79</v>
      </c>
      <c r="BW99" s="83" t="s">
        <v>100</v>
      </c>
      <c r="BX99" s="83" t="s">
        <v>5</v>
      </c>
      <c r="CL99" s="83" t="s">
        <v>1</v>
      </c>
      <c r="CM99" s="83" t="s">
        <v>87</v>
      </c>
    </row>
    <row r="100" spans="1:91" s="6" customFormat="1" ht="16.5" customHeight="1">
      <c r="A100" s="74" t="s">
        <v>81</v>
      </c>
      <c r="B100" s="75"/>
      <c r="C100" s="76"/>
      <c r="D100" s="206" t="s">
        <v>101</v>
      </c>
      <c r="E100" s="206"/>
      <c r="F100" s="206"/>
      <c r="G100" s="206"/>
      <c r="H100" s="206"/>
      <c r="I100" s="77"/>
      <c r="J100" s="206" t="s">
        <v>102</v>
      </c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7">
        <f>'401 - Veřejné osvětlení'!J30</f>
        <v>0</v>
      </c>
      <c r="AH100" s="208"/>
      <c r="AI100" s="208"/>
      <c r="AJ100" s="208"/>
      <c r="AK100" s="208"/>
      <c r="AL100" s="208"/>
      <c r="AM100" s="208"/>
      <c r="AN100" s="207">
        <f t="shared" si="0"/>
        <v>0</v>
      </c>
      <c r="AO100" s="208"/>
      <c r="AP100" s="208"/>
      <c r="AQ100" s="78" t="s">
        <v>84</v>
      </c>
      <c r="AR100" s="75"/>
      <c r="AS100" s="84">
        <v>0</v>
      </c>
      <c r="AT100" s="85">
        <f t="shared" si="1"/>
        <v>0</v>
      </c>
      <c r="AU100" s="86">
        <f>'401 - Veřejné osvětlení'!P124</f>
        <v>0</v>
      </c>
      <c r="AV100" s="85">
        <f>'401 - Veřejné osvětlení'!J33</f>
        <v>0</v>
      </c>
      <c r="AW100" s="85">
        <f>'401 - Veřejné osvětlení'!J34</f>
        <v>0</v>
      </c>
      <c r="AX100" s="85">
        <f>'401 - Veřejné osvětlení'!J35</f>
        <v>0</v>
      </c>
      <c r="AY100" s="85">
        <f>'401 - Veřejné osvětlení'!J36</f>
        <v>0</v>
      </c>
      <c r="AZ100" s="85">
        <f>'401 - Veřejné osvětlení'!F33</f>
        <v>0</v>
      </c>
      <c r="BA100" s="85">
        <f>'401 - Veřejné osvětlení'!F34</f>
        <v>0</v>
      </c>
      <c r="BB100" s="85">
        <f>'401 - Veřejné osvětlení'!F35</f>
        <v>0</v>
      </c>
      <c r="BC100" s="85">
        <f>'401 - Veřejné osvětlení'!F36</f>
        <v>0</v>
      </c>
      <c r="BD100" s="87">
        <f>'401 - Veřejné osvětlení'!F37</f>
        <v>0</v>
      </c>
      <c r="BT100" s="83" t="s">
        <v>85</v>
      </c>
      <c r="BV100" s="83" t="s">
        <v>79</v>
      </c>
      <c r="BW100" s="83" t="s">
        <v>103</v>
      </c>
      <c r="BX100" s="83" t="s">
        <v>5</v>
      </c>
      <c r="CL100" s="83" t="s">
        <v>1</v>
      </c>
      <c r="CM100" s="83" t="s">
        <v>87</v>
      </c>
    </row>
    <row r="101" spans="1:91" s="1" customFormat="1" ht="30" customHeight="1">
      <c r="B101" s="32"/>
      <c r="AR101" s="32"/>
    </row>
    <row r="102" spans="1:91" s="1" customFormat="1" ht="6.9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32"/>
    </row>
  </sheetData>
  <sheetProtection algorithmName="SHA-512" hashValue="SvuhMmSaOtAfWsM49yhixBMLYyI01acH083RFkpol7RCNcbOVHwydOT3saT4zCOEX3CRZlojKp8aUboRo0Nn3Q==" saltValue="UQGeNysv/bUjl2aR8dpj6TDz6gnsak55YbztOoshNdecUAkbH7WRMwM6XpCiotvtl8R8CajsJpsSnbtn46RbV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02 - Ostatní a vedlejší n...'!C2" display="/" xr:uid="{00000000-0004-0000-0000-000000000000}"/>
    <hyperlink ref="A96" location="'101 - Místní komunikace'!C2" display="/" xr:uid="{00000000-0004-0000-0000-000001000000}"/>
    <hyperlink ref="A97" location="'102 - Parkovací plocha'!C2" display="/" xr:uid="{00000000-0004-0000-0000-000002000000}"/>
    <hyperlink ref="A98" location="'301 - Dešťová kanalizace'!C2" display="/" xr:uid="{00000000-0004-0000-0000-000003000000}"/>
    <hyperlink ref="A99" location="'302 - Dešťové kanalizační...'!C2" display="/" xr:uid="{00000000-0004-0000-0000-000004000000}"/>
    <hyperlink ref="A100" location="'401 - Veřejné osvětlení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5"/>
  <sheetViews>
    <sheetView showGridLines="0" topLeftCell="A151" workbookViewId="0">
      <selection activeCell="I186" sqref="I186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0" t="str">
        <f>'Rekapitulace stavby'!K6</f>
        <v>Stavební úpravy komunikace v ul. U Světa a parkoviště v ul. Sportovní v Třeboni</v>
      </c>
      <c r="F7" s="231"/>
      <c r="G7" s="231"/>
      <c r="H7" s="231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192" t="s">
        <v>106</v>
      </c>
      <c r="F9" s="232"/>
      <c r="G9" s="232"/>
      <c r="H9" s="23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5. 6. 2025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ROUND(J123, 2)</f>
        <v>30000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ROUND((SUM(BE123:BE194)),  2)</f>
        <v>30000</v>
      </c>
      <c r="I33" s="92">
        <v>0.21</v>
      </c>
      <c r="J33" s="91">
        <f>ROUND(((SUM(BE123:BE194))*I33),  2)</f>
        <v>6300</v>
      </c>
      <c r="L33" s="32"/>
    </row>
    <row r="34" spans="2:12" s="1" customFormat="1" ht="14.4" customHeight="1">
      <c r="B34" s="32"/>
      <c r="E34" s="27" t="s">
        <v>43</v>
      </c>
      <c r="F34" s="91">
        <f>ROUND((SUM(BF123:BF194)),  2)</f>
        <v>0</v>
      </c>
      <c r="I34" s="92">
        <v>0.15</v>
      </c>
      <c r="J34" s="91">
        <f>ROUND(((SUM(BF123:BF194))*I34),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ROUND((SUM(BG123:BG194)),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ROUND((SUM(BH123:BH194)),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ROUND((SUM(BI123:BI194)),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36300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0" t="str">
        <f>E7</f>
        <v>Stavební úpravy komunikace v ul. U Světa a parkoviště v ul. Sportovní v Třeboni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192" t="str">
        <f>E9</f>
        <v>02 - Ostatní a vedlejší náklady</v>
      </c>
      <c r="F87" s="232"/>
      <c r="G87" s="232"/>
      <c r="H87" s="23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5. 6. 2025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J123</f>
        <v>30000</v>
      </c>
      <c r="L96" s="32"/>
      <c r="AU96" s="17" t="s">
        <v>111</v>
      </c>
    </row>
    <row r="97" spans="2:12" s="8" customFormat="1" ht="24.9" customHeight="1">
      <c r="B97" s="104"/>
      <c r="D97" s="105" t="s">
        <v>112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8" customFormat="1" ht="24.9" customHeight="1">
      <c r="B98" s="104"/>
      <c r="D98" s="105" t="s">
        <v>113</v>
      </c>
      <c r="E98" s="106"/>
      <c r="F98" s="106"/>
      <c r="G98" s="106"/>
      <c r="H98" s="106"/>
      <c r="I98" s="106"/>
      <c r="J98" s="107">
        <f>J125</f>
        <v>30000</v>
      </c>
      <c r="L98" s="104"/>
    </row>
    <row r="99" spans="2:12" s="9" customFormat="1" ht="19.95" customHeight="1">
      <c r="B99" s="108"/>
      <c r="D99" s="109" t="s">
        <v>114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95" customHeight="1">
      <c r="B100" s="108"/>
      <c r="D100" s="109" t="s">
        <v>115</v>
      </c>
      <c r="E100" s="110"/>
      <c r="F100" s="110"/>
      <c r="G100" s="110"/>
      <c r="H100" s="110"/>
      <c r="I100" s="110"/>
      <c r="J100" s="111">
        <f>J153</f>
        <v>0</v>
      </c>
      <c r="L100" s="108"/>
    </row>
    <row r="101" spans="2:12" s="9" customFormat="1" ht="19.95" customHeight="1">
      <c r="B101" s="108"/>
      <c r="D101" s="109" t="s">
        <v>116</v>
      </c>
      <c r="E101" s="110"/>
      <c r="F101" s="110"/>
      <c r="G101" s="110"/>
      <c r="H101" s="110"/>
      <c r="I101" s="110"/>
      <c r="J101" s="111">
        <f>J167</f>
        <v>30000</v>
      </c>
      <c r="L101" s="108"/>
    </row>
    <row r="102" spans="2:12" s="9" customFormat="1" ht="19.95" customHeight="1">
      <c r="B102" s="108"/>
      <c r="D102" s="109" t="s">
        <v>117</v>
      </c>
      <c r="E102" s="110"/>
      <c r="F102" s="110"/>
      <c r="G102" s="110"/>
      <c r="H102" s="110"/>
      <c r="I102" s="110"/>
      <c r="J102" s="111">
        <f>J187</f>
        <v>0</v>
      </c>
      <c r="L102" s="108"/>
    </row>
    <row r="103" spans="2:12" s="9" customFormat="1" ht="19.95" customHeight="1">
      <c r="B103" s="108"/>
      <c r="D103" s="109" t="s">
        <v>118</v>
      </c>
      <c r="E103" s="110"/>
      <c r="F103" s="110"/>
      <c r="G103" s="110"/>
      <c r="H103" s="110"/>
      <c r="I103" s="110"/>
      <c r="J103" s="111">
        <f>J191</f>
        <v>0</v>
      </c>
      <c r="L103" s="108"/>
    </row>
    <row r="104" spans="2:12" s="1" customFormat="1" ht="21.75" customHeight="1">
      <c r="B104" s="32"/>
      <c r="L104" s="32"/>
    </row>
    <row r="105" spans="2:12" s="1" customFormat="1" ht="6.9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119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30" t="str">
        <f>E7</f>
        <v>Stavební úpravy komunikace v ul. U Světa a parkoviště v ul. Sportovní v Třeboni</v>
      </c>
      <c r="F113" s="231"/>
      <c r="G113" s="231"/>
      <c r="H113" s="231"/>
      <c r="L113" s="32"/>
    </row>
    <row r="114" spans="2:65" s="1" customFormat="1" ht="12" customHeight="1">
      <c r="B114" s="32"/>
      <c r="C114" s="27" t="s">
        <v>105</v>
      </c>
      <c r="L114" s="32"/>
    </row>
    <row r="115" spans="2:65" s="1" customFormat="1" ht="16.5" customHeight="1">
      <c r="B115" s="32"/>
      <c r="E115" s="192" t="str">
        <f>E9</f>
        <v>02 - Ostatní a vedlejší náklady</v>
      </c>
      <c r="F115" s="232"/>
      <c r="G115" s="232"/>
      <c r="H115" s="232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Třeboň</v>
      </c>
      <c r="I117" s="27" t="s">
        <v>22</v>
      </c>
      <c r="J117" s="52" t="str">
        <f>IF(J12="","",J12)</f>
        <v>5. 6. 2025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>Město Třeboň</v>
      </c>
      <c r="I119" s="27" t="s">
        <v>30</v>
      </c>
      <c r="J119" s="30" t="str">
        <f>E21</f>
        <v>WAY project s.r.o.</v>
      </c>
      <c r="L119" s="32"/>
    </row>
    <row r="120" spans="2:65" s="1" customFormat="1" ht="15.15" customHeight="1">
      <c r="B120" s="32"/>
      <c r="C120" s="27" t="s">
        <v>28</v>
      </c>
      <c r="F120" s="25" t="str">
        <f>IF(E18="","",E18)</f>
        <v>Vyplň údaj</v>
      </c>
      <c r="I120" s="27" t="s">
        <v>34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120</v>
      </c>
      <c r="D122" s="114" t="s">
        <v>62</v>
      </c>
      <c r="E122" s="114" t="s">
        <v>58</v>
      </c>
      <c r="F122" s="114" t="s">
        <v>59</v>
      </c>
      <c r="G122" s="114" t="s">
        <v>121</v>
      </c>
      <c r="H122" s="114" t="s">
        <v>122</v>
      </c>
      <c r="I122" s="114" t="s">
        <v>123</v>
      </c>
      <c r="J122" s="114" t="s">
        <v>109</v>
      </c>
      <c r="K122" s="115" t="s">
        <v>124</v>
      </c>
      <c r="L122" s="112"/>
      <c r="M122" s="59" t="s">
        <v>1</v>
      </c>
      <c r="N122" s="60" t="s">
        <v>41</v>
      </c>
      <c r="O122" s="60" t="s">
        <v>125</v>
      </c>
      <c r="P122" s="60" t="s">
        <v>126</v>
      </c>
      <c r="Q122" s="60" t="s">
        <v>127</v>
      </c>
      <c r="R122" s="60" t="s">
        <v>128</v>
      </c>
      <c r="S122" s="60" t="s">
        <v>129</v>
      </c>
      <c r="T122" s="61" t="s">
        <v>130</v>
      </c>
    </row>
    <row r="123" spans="2:65" s="1" customFormat="1" ht="22.8" customHeight="1">
      <c r="B123" s="32"/>
      <c r="C123" s="64" t="s">
        <v>131</v>
      </c>
      <c r="J123" s="116">
        <f>BK123</f>
        <v>30000</v>
      </c>
      <c r="L123" s="32"/>
      <c r="M123" s="62"/>
      <c r="N123" s="53"/>
      <c r="O123" s="53"/>
      <c r="P123" s="117">
        <f>P124+P125</f>
        <v>0</v>
      </c>
      <c r="Q123" s="53"/>
      <c r="R123" s="117">
        <f>R124+R125</f>
        <v>0</v>
      </c>
      <c r="S123" s="53"/>
      <c r="T123" s="118">
        <f>T124+T125</f>
        <v>0</v>
      </c>
      <c r="AT123" s="17" t="s">
        <v>76</v>
      </c>
      <c r="AU123" s="17" t="s">
        <v>111</v>
      </c>
      <c r="BK123" s="119">
        <f>BK124+BK125</f>
        <v>30000</v>
      </c>
    </row>
    <row r="124" spans="2:65" s="11" customFormat="1" ht="25.95" customHeight="1">
      <c r="B124" s="120"/>
      <c r="D124" s="121" t="s">
        <v>76</v>
      </c>
      <c r="E124" s="122" t="s">
        <v>132</v>
      </c>
      <c r="F124" s="122" t="s">
        <v>133</v>
      </c>
      <c r="I124" s="123"/>
      <c r="J124" s="124">
        <f>BK124</f>
        <v>0</v>
      </c>
      <c r="L124" s="120"/>
      <c r="M124" s="125"/>
      <c r="P124" s="126">
        <v>0</v>
      </c>
      <c r="R124" s="126">
        <v>0</v>
      </c>
      <c r="T124" s="127">
        <v>0</v>
      </c>
      <c r="AR124" s="121" t="s">
        <v>134</v>
      </c>
      <c r="AT124" s="128" t="s">
        <v>76</v>
      </c>
      <c r="AU124" s="128" t="s">
        <v>77</v>
      </c>
      <c r="AY124" s="121" t="s">
        <v>135</v>
      </c>
      <c r="BK124" s="129">
        <v>0</v>
      </c>
    </row>
    <row r="125" spans="2:65" s="11" customFormat="1" ht="25.95" customHeight="1">
      <c r="B125" s="120"/>
      <c r="D125" s="121" t="s">
        <v>76</v>
      </c>
      <c r="E125" s="122" t="s">
        <v>136</v>
      </c>
      <c r="F125" s="122" t="s">
        <v>137</v>
      </c>
      <c r="I125" s="123"/>
      <c r="J125" s="124">
        <f>BK125</f>
        <v>30000</v>
      </c>
      <c r="L125" s="120"/>
      <c r="M125" s="125"/>
      <c r="P125" s="126">
        <f>P126+P153+P167+P187+P191</f>
        <v>0</v>
      </c>
      <c r="R125" s="126">
        <f>R126+R153+R167+R187+R191</f>
        <v>0</v>
      </c>
      <c r="T125" s="127">
        <f>T126+T153+T167+T187+T191</f>
        <v>0</v>
      </c>
      <c r="AR125" s="121" t="s">
        <v>138</v>
      </c>
      <c r="AT125" s="128" t="s">
        <v>76</v>
      </c>
      <c r="AU125" s="128" t="s">
        <v>77</v>
      </c>
      <c r="AY125" s="121" t="s">
        <v>135</v>
      </c>
      <c r="BK125" s="129">
        <f>BK126+BK153+BK167+BK187+BK191</f>
        <v>30000</v>
      </c>
    </row>
    <row r="126" spans="2:65" s="11" customFormat="1" ht="22.8" customHeight="1">
      <c r="B126" s="120"/>
      <c r="D126" s="121" t="s">
        <v>76</v>
      </c>
      <c r="E126" s="130" t="s">
        <v>139</v>
      </c>
      <c r="F126" s="130" t="s">
        <v>140</v>
      </c>
      <c r="I126" s="123"/>
      <c r="J126" s="131">
        <f>BK126</f>
        <v>0</v>
      </c>
      <c r="L126" s="120"/>
      <c r="M126" s="125"/>
      <c r="P126" s="126">
        <f>SUM(P127:P152)</f>
        <v>0</v>
      </c>
      <c r="R126" s="126">
        <f>SUM(R127:R152)</f>
        <v>0</v>
      </c>
      <c r="T126" s="127">
        <f>SUM(T127:T152)</f>
        <v>0</v>
      </c>
      <c r="AR126" s="121" t="s">
        <v>138</v>
      </c>
      <c r="AT126" s="128" t="s">
        <v>76</v>
      </c>
      <c r="AU126" s="128" t="s">
        <v>85</v>
      </c>
      <c r="AY126" s="121" t="s">
        <v>135</v>
      </c>
      <c r="BK126" s="129">
        <f>SUM(BK127:BK152)</f>
        <v>0</v>
      </c>
    </row>
    <row r="127" spans="2:65" s="1" customFormat="1" ht="16.5" customHeight="1">
      <c r="B127" s="32"/>
      <c r="C127" s="132" t="s">
        <v>85</v>
      </c>
      <c r="D127" s="132" t="s">
        <v>141</v>
      </c>
      <c r="E127" s="133" t="s">
        <v>142</v>
      </c>
      <c r="F127" s="134" t="s">
        <v>143</v>
      </c>
      <c r="G127" s="135" t="s">
        <v>144</v>
      </c>
      <c r="H127" s="136">
        <v>1</v>
      </c>
      <c r="I127" s="137"/>
      <c r="J127" s="138">
        <f>ROUND(I127*H127,2)</f>
        <v>0</v>
      </c>
      <c r="K127" s="134" t="s">
        <v>145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146</v>
      </c>
      <c r="AT127" s="143" t="s">
        <v>141</v>
      </c>
      <c r="AU127" s="143" t="s">
        <v>87</v>
      </c>
      <c r="AY127" s="17" t="s">
        <v>135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146</v>
      </c>
      <c r="BM127" s="143" t="s">
        <v>147</v>
      </c>
    </row>
    <row r="128" spans="2:65" s="1" customFormat="1" ht="10.199999999999999">
      <c r="B128" s="32"/>
      <c r="D128" s="145" t="s">
        <v>148</v>
      </c>
      <c r="F128" s="146" t="s">
        <v>143</v>
      </c>
      <c r="I128" s="147"/>
      <c r="L128" s="32"/>
      <c r="M128" s="148"/>
      <c r="T128" s="56"/>
      <c r="AT128" s="17" t="s">
        <v>148</v>
      </c>
      <c r="AU128" s="17" t="s">
        <v>87</v>
      </c>
    </row>
    <row r="129" spans="2:65" s="12" customFormat="1" ht="10.199999999999999">
      <c r="B129" s="149"/>
      <c r="D129" s="145" t="s">
        <v>149</v>
      </c>
      <c r="E129" s="150" t="s">
        <v>1</v>
      </c>
      <c r="F129" s="151" t="s">
        <v>150</v>
      </c>
      <c r="H129" s="150" t="s">
        <v>1</v>
      </c>
      <c r="I129" s="152"/>
      <c r="L129" s="149"/>
      <c r="M129" s="153"/>
      <c r="T129" s="154"/>
      <c r="AT129" s="150" t="s">
        <v>149</v>
      </c>
      <c r="AU129" s="150" t="s">
        <v>87</v>
      </c>
      <c r="AV129" s="12" t="s">
        <v>85</v>
      </c>
      <c r="AW129" s="12" t="s">
        <v>33</v>
      </c>
      <c r="AX129" s="12" t="s">
        <v>77</v>
      </c>
      <c r="AY129" s="150" t="s">
        <v>135</v>
      </c>
    </row>
    <row r="130" spans="2:65" s="13" customFormat="1" ht="10.199999999999999">
      <c r="B130" s="155"/>
      <c r="D130" s="145" t="s">
        <v>149</v>
      </c>
      <c r="E130" s="156" t="s">
        <v>1</v>
      </c>
      <c r="F130" s="157" t="s">
        <v>151</v>
      </c>
      <c r="H130" s="158">
        <v>1</v>
      </c>
      <c r="I130" s="159"/>
      <c r="L130" s="155"/>
      <c r="M130" s="160"/>
      <c r="T130" s="161"/>
      <c r="AT130" s="156" t="s">
        <v>149</v>
      </c>
      <c r="AU130" s="156" t="s">
        <v>87</v>
      </c>
      <c r="AV130" s="13" t="s">
        <v>87</v>
      </c>
      <c r="AW130" s="13" t="s">
        <v>33</v>
      </c>
      <c r="AX130" s="13" t="s">
        <v>85</v>
      </c>
      <c r="AY130" s="156" t="s">
        <v>135</v>
      </c>
    </row>
    <row r="131" spans="2:65" s="1" customFormat="1" ht="16.5" customHeight="1">
      <c r="B131" s="32"/>
      <c r="C131" s="132" t="s">
        <v>87</v>
      </c>
      <c r="D131" s="132" t="s">
        <v>141</v>
      </c>
      <c r="E131" s="133" t="s">
        <v>152</v>
      </c>
      <c r="F131" s="134" t="s">
        <v>153</v>
      </c>
      <c r="G131" s="135" t="s">
        <v>144</v>
      </c>
      <c r="H131" s="136">
        <v>1</v>
      </c>
      <c r="I131" s="137"/>
      <c r="J131" s="138">
        <f>ROUND(I131*H131,2)</f>
        <v>0</v>
      </c>
      <c r="K131" s="134" t="s">
        <v>145</v>
      </c>
      <c r="L131" s="32"/>
      <c r="M131" s="139" t="s">
        <v>1</v>
      </c>
      <c r="N131" s="140" t="s">
        <v>42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146</v>
      </c>
      <c r="AT131" s="143" t="s">
        <v>141</v>
      </c>
      <c r="AU131" s="143" t="s">
        <v>87</v>
      </c>
      <c r="AY131" s="17" t="s">
        <v>135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85</v>
      </c>
      <c r="BK131" s="144">
        <f>ROUND(I131*H131,2)</f>
        <v>0</v>
      </c>
      <c r="BL131" s="17" t="s">
        <v>146</v>
      </c>
      <c r="BM131" s="143" t="s">
        <v>154</v>
      </c>
    </row>
    <row r="132" spans="2:65" s="1" customFormat="1" ht="10.199999999999999">
      <c r="B132" s="32"/>
      <c r="D132" s="145" t="s">
        <v>148</v>
      </c>
      <c r="F132" s="146" t="s">
        <v>153</v>
      </c>
      <c r="I132" s="147"/>
      <c r="L132" s="32"/>
      <c r="M132" s="148"/>
      <c r="T132" s="56"/>
      <c r="AT132" s="17" t="s">
        <v>148</v>
      </c>
      <c r="AU132" s="17" t="s">
        <v>87</v>
      </c>
    </row>
    <row r="133" spans="2:65" s="12" customFormat="1" ht="10.199999999999999">
      <c r="B133" s="149"/>
      <c r="D133" s="145" t="s">
        <v>149</v>
      </c>
      <c r="E133" s="150" t="s">
        <v>1</v>
      </c>
      <c r="F133" s="151" t="s">
        <v>155</v>
      </c>
      <c r="H133" s="150" t="s">
        <v>1</v>
      </c>
      <c r="I133" s="152"/>
      <c r="L133" s="149"/>
      <c r="M133" s="153"/>
      <c r="T133" s="154"/>
      <c r="AT133" s="150" t="s">
        <v>149</v>
      </c>
      <c r="AU133" s="150" t="s">
        <v>87</v>
      </c>
      <c r="AV133" s="12" t="s">
        <v>85</v>
      </c>
      <c r="AW133" s="12" t="s">
        <v>33</v>
      </c>
      <c r="AX133" s="12" t="s">
        <v>77</v>
      </c>
      <c r="AY133" s="150" t="s">
        <v>135</v>
      </c>
    </row>
    <row r="134" spans="2:65" s="12" customFormat="1" ht="10.199999999999999">
      <c r="B134" s="149"/>
      <c r="D134" s="145" t="s">
        <v>149</v>
      </c>
      <c r="E134" s="150" t="s">
        <v>1</v>
      </c>
      <c r="F134" s="151" t="s">
        <v>156</v>
      </c>
      <c r="H134" s="150" t="s">
        <v>1</v>
      </c>
      <c r="I134" s="152"/>
      <c r="L134" s="149"/>
      <c r="M134" s="153"/>
      <c r="T134" s="154"/>
      <c r="AT134" s="150" t="s">
        <v>149</v>
      </c>
      <c r="AU134" s="150" t="s">
        <v>87</v>
      </c>
      <c r="AV134" s="12" t="s">
        <v>85</v>
      </c>
      <c r="AW134" s="12" t="s">
        <v>33</v>
      </c>
      <c r="AX134" s="12" t="s">
        <v>77</v>
      </c>
      <c r="AY134" s="150" t="s">
        <v>135</v>
      </c>
    </row>
    <row r="135" spans="2:65" s="13" customFormat="1" ht="10.199999999999999">
      <c r="B135" s="155"/>
      <c r="D135" s="145" t="s">
        <v>149</v>
      </c>
      <c r="E135" s="156" t="s">
        <v>1</v>
      </c>
      <c r="F135" s="157" t="s">
        <v>151</v>
      </c>
      <c r="H135" s="158">
        <v>1</v>
      </c>
      <c r="I135" s="159"/>
      <c r="L135" s="155"/>
      <c r="M135" s="160"/>
      <c r="T135" s="161"/>
      <c r="AT135" s="156" t="s">
        <v>149</v>
      </c>
      <c r="AU135" s="156" t="s">
        <v>87</v>
      </c>
      <c r="AV135" s="13" t="s">
        <v>87</v>
      </c>
      <c r="AW135" s="13" t="s">
        <v>33</v>
      </c>
      <c r="AX135" s="13" t="s">
        <v>85</v>
      </c>
      <c r="AY135" s="156" t="s">
        <v>135</v>
      </c>
    </row>
    <row r="136" spans="2:65" s="1" customFormat="1" ht="16.5" customHeight="1">
      <c r="B136" s="32"/>
      <c r="C136" s="132" t="s">
        <v>157</v>
      </c>
      <c r="D136" s="132" t="s">
        <v>141</v>
      </c>
      <c r="E136" s="133" t="s">
        <v>158</v>
      </c>
      <c r="F136" s="134" t="s">
        <v>159</v>
      </c>
      <c r="G136" s="135" t="s">
        <v>144</v>
      </c>
      <c r="H136" s="136">
        <v>1</v>
      </c>
      <c r="I136" s="137"/>
      <c r="J136" s="138">
        <f>ROUND(I136*H136,2)</f>
        <v>0</v>
      </c>
      <c r="K136" s="134" t="s">
        <v>145</v>
      </c>
      <c r="L136" s="32"/>
      <c r="M136" s="139" t="s">
        <v>1</v>
      </c>
      <c r="N136" s="140" t="s">
        <v>42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146</v>
      </c>
      <c r="AT136" s="143" t="s">
        <v>141</v>
      </c>
      <c r="AU136" s="143" t="s">
        <v>87</v>
      </c>
      <c r="AY136" s="17" t="s">
        <v>135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146</v>
      </c>
      <c r="BM136" s="143" t="s">
        <v>160</v>
      </c>
    </row>
    <row r="137" spans="2:65" s="1" customFormat="1" ht="10.199999999999999">
      <c r="B137" s="32"/>
      <c r="D137" s="145" t="s">
        <v>148</v>
      </c>
      <c r="F137" s="146" t="s">
        <v>159</v>
      </c>
      <c r="I137" s="147"/>
      <c r="L137" s="32"/>
      <c r="M137" s="148"/>
      <c r="T137" s="56"/>
      <c r="AT137" s="17" t="s">
        <v>148</v>
      </c>
      <c r="AU137" s="17" t="s">
        <v>87</v>
      </c>
    </row>
    <row r="138" spans="2:65" s="12" customFormat="1" ht="10.199999999999999">
      <c r="B138" s="149"/>
      <c r="D138" s="145" t="s">
        <v>149</v>
      </c>
      <c r="E138" s="150" t="s">
        <v>1</v>
      </c>
      <c r="F138" s="151" t="s">
        <v>161</v>
      </c>
      <c r="H138" s="150" t="s">
        <v>1</v>
      </c>
      <c r="I138" s="152"/>
      <c r="L138" s="149"/>
      <c r="M138" s="153"/>
      <c r="T138" s="154"/>
      <c r="AT138" s="150" t="s">
        <v>149</v>
      </c>
      <c r="AU138" s="150" t="s">
        <v>87</v>
      </c>
      <c r="AV138" s="12" t="s">
        <v>85</v>
      </c>
      <c r="AW138" s="12" t="s">
        <v>33</v>
      </c>
      <c r="AX138" s="12" t="s">
        <v>77</v>
      </c>
      <c r="AY138" s="150" t="s">
        <v>135</v>
      </c>
    </row>
    <row r="139" spans="2:65" s="13" customFormat="1" ht="10.199999999999999">
      <c r="B139" s="155"/>
      <c r="D139" s="145" t="s">
        <v>149</v>
      </c>
      <c r="E139" s="156" t="s">
        <v>1</v>
      </c>
      <c r="F139" s="157" t="s">
        <v>162</v>
      </c>
      <c r="H139" s="158">
        <v>1</v>
      </c>
      <c r="I139" s="159"/>
      <c r="L139" s="155"/>
      <c r="M139" s="160"/>
      <c r="T139" s="161"/>
      <c r="AT139" s="156" t="s">
        <v>149</v>
      </c>
      <c r="AU139" s="156" t="s">
        <v>87</v>
      </c>
      <c r="AV139" s="13" t="s">
        <v>87</v>
      </c>
      <c r="AW139" s="13" t="s">
        <v>33</v>
      </c>
      <c r="AX139" s="13" t="s">
        <v>85</v>
      </c>
      <c r="AY139" s="156" t="s">
        <v>135</v>
      </c>
    </row>
    <row r="140" spans="2:65" s="1" customFormat="1" ht="16.5" customHeight="1">
      <c r="B140" s="32"/>
      <c r="C140" s="132" t="s">
        <v>134</v>
      </c>
      <c r="D140" s="132" t="s">
        <v>141</v>
      </c>
      <c r="E140" s="133" t="s">
        <v>163</v>
      </c>
      <c r="F140" s="134" t="s">
        <v>164</v>
      </c>
      <c r="G140" s="135" t="s">
        <v>144</v>
      </c>
      <c r="H140" s="136">
        <v>1</v>
      </c>
      <c r="I140" s="137"/>
      <c r="J140" s="138">
        <f>ROUND(I140*H140,2)</f>
        <v>0</v>
      </c>
      <c r="K140" s="134" t="s">
        <v>145</v>
      </c>
      <c r="L140" s="32"/>
      <c r="M140" s="139" t="s">
        <v>1</v>
      </c>
      <c r="N140" s="140" t="s">
        <v>42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146</v>
      </c>
      <c r="AT140" s="143" t="s">
        <v>141</v>
      </c>
      <c r="AU140" s="143" t="s">
        <v>87</v>
      </c>
      <c r="AY140" s="17" t="s">
        <v>135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85</v>
      </c>
      <c r="BK140" s="144">
        <f>ROUND(I140*H140,2)</f>
        <v>0</v>
      </c>
      <c r="BL140" s="17" t="s">
        <v>146</v>
      </c>
      <c r="BM140" s="143" t="s">
        <v>165</v>
      </c>
    </row>
    <row r="141" spans="2:65" s="1" customFormat="1" ht="10.199999999999999">
      <c r="B141" s="32"/>
      <c r="D141" s="145" t="s">
        <v>148</v>
      </c>
      <c r="F141" s="146" t="s">
        <v>164</v>
      </c>
      <c r="I141" s="147"/>
      <c r="L141" s="32"/>
      <c r="M141" s="148"/>
      <c r="T141" s="56"/>
      <c r="AT141" s="17" t="s">
        <v>148</v>
      </c>
      <c r="AU141" s="17" t="s">
        <v>87</v>
      </c>
    </row>
    <row r="142" spans="2:65" s="12" customFormat="1" ht="10.199999999999999">
      <c r="B142" s="149"/>
      <c r="D142" s="145" t="s">
        <v>149</v>
      </c>
      <c r="E142" s="150" t="s">
        <v>1</v>
      </c>
      <c r="F142" s="151" t="s">
        <v>166</v>
      </c>
      <c r="H142" s="150" t="s">
        <v>1</v>
      </c>
      <c r="I142" s="152"/>
      <c r="L142" s="149"/>
      <c r="M142" s="153"/>
      <c r="T142" s="154"/>
      <c r="AT142" s="150" t="s">
        <v>149</v>
      </c>
      <c r="AU142" s="150" t="s">
        <v>87</v>
      </c>
      <c r="AV142" s="12" t="s">
        <v>85</v>
      </c>
      <c r="AW142" s="12" t="s">
        <v>33</v>
      </c>
      <c r="AX142" s="12" t="s">
        <v>77</v>
      </c>
      <c r="AY142" s="150" t="s">
        <v>135</v>
      </c>
    </row>
    <row r="143" spans="2:65" s="12" customFormat="1" ht="10.199999999999999">
      <c r="B143" s="149"/>
      <c r="D143" s="145" t="s">
        <v>149</v>
      </c>
      <c r="E143" s="150" t="s">
        <v>1</v>
      </c>
      <c r="F143" s="151" t="s">
        <v>167</v>
      </c>
      <c r="H143" s="150" t="s">
        <v>1</v>
      </c>
      <c r="I143" s="152"/>
      <c r="L143" s="149"/>
      <c r="M143" s="153"/>
      <c r="T143" s="154"/>
      <c r="AT143" s="150" t="s">
        <v>149</v>
      </c>
      <c r="AU143" s="150" t="s">
        <v>87</v>
      </c>
      <c r="AV143" s="12" t="s">
        <v>85</v>
      </c>
      <c r="AW143" s="12" t="s">
        <v>33</v>
      </c>
      <c r="AX143" s="12" t="s">
        <v>77</v>
      </c>
      <c r="AY143" s="150" t="s">
        <v>135</v>
      </c>
    </row>
    <row r="144" spans="2:65" s="13" customFormat="1" ht="10.199999999999999">
      <c r="B144" s="155"/>
      <c r="D144" s="145" t="s">
        <v>149</v>
      </c>
      <c r="E144" s="156" t="s">
        <v>1</v>
      </c>
      <c r="F144" s="157" t="s">
        <v>168</v>
      </c>
      <c r="H144" s="158">
        <v>1</v>
      </c>
      <c r="I144" s="159"/>
      <c r="L144" s="155"/>
      <c r="M144" s="160"/>
      <c r="T144" s="161"/>
      <c r="AT144" s="156" t="s">
        <v>149</v>
      </c>
      <c r="AU144" s="156" t="s">
        <v>87</v>
      </c>
      <c r="AV144" s="13" t="s">
        <v>87</v>
      </c>
      <c r="AW144" s="13" t="s">
        <v>33</v>
      </c>
      <c r="AX144" s="13" t="s">
        <v>85</v>
      </c>
      <c r="AY144" s="156" t="s">
        <v>135</v>
      </c>
    </row>
    <row r="145" spans="2:65" s="1" customFormat="1" ht="16.5" customHeight="1">
      <c r="B145" s="32"/>
      <c r="C145" s="132" t="s">
        <v>138</v>
      </c>
      <c r="D145" s="132" t="s">
        <v>141</v>
      </c>
      <c r="E145" s="133" t="s">
        <v>169</v>
      </c>
      <c r="F145" s="134" t="s">
        <v>164</v>
      </c>
      <c r="G145" s="135" t="s">
        <v>144</v>
      </c>
      <c r="H145" s="136">
        <v>1</v>
      </c>
      <c r="I145" s="137"/>
      <c r="J145" s="138">
        <f>ROUND(I145*H145,2)</f>
        <v>0</v>
      </c>
      <c r="K145" s="134" t="s">
        <v>145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146</v>
      </c>
      <c r="AT145" s="143" t="s">
        <v>141</v>
      </c>
      <c r="AU145" s="143" t="s">
        <v>87</v>
      </c>
      <c r="AY145" s="17" t="s">
        <v>135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146</v>
      </c>
      <c r="BM145" s="143" t="s">
        <v>170</v>
      </c>
    </row>
    <row r="146" spans="2:65" s="1" customFormat="1" ht="10.199999999999999">
      <c r="B146" s="32"/>
      <c r="D146" s="145" t="s">
        <v>148</v>
      </c>
      <c r="F146" s="146" t="s">
        <v>164</v>
      </c>
      <c r="I146" s="147"/>
      <c r="L146" s="32"/>
      <c r="M146" s="148"/>
      <c r="T146" s="56"/>
      <c r="AT146" s="17" t="s">
        <v>148</v>
      </c>
      <c r="AU146" s="17" t="s">
        <v>87</v>
      </c>
    </row>
    <row r="147" spans="2:65" s="12" customFormat="1" ht="10.199999999999999">
      <c r="B147" s="149"/>
      <c r="D147" s="145" t="s">
        <v>149</v>
      </c>
      <c r="E147" s="150" t="s">
        <v>1</v>
      </c>
      <c r="F147" s="151" t="s">
        <v>171</v>
      </c>
      <c r="H147" s="150" t="s">
        <v>1</v>
      </c>
      <c r="I147" s="152"/>
      <c r="L147" s="149"/>
      <c r="M147" s="153"/>
      <c r="T147" s="154"/>
      <c r="AT147" s="150" t="s">
        <v>149</v>
      </c>
      <c r="AU147" s="150" t="s">
        <v>87</v>
      </c>
      <c r="AV147" s="12" t="s">
        <v>85</v>
      </c>
      <c r="AW147" s="12" t="s">
        <v>33</v>
      </c>
      <c r="AX147" s="12" t="s">
        <v>77</v>
      </c>
      <c r="AY147" s="150" t="s">
        <v>135</v>
      </c>
    </row>
    <row r="148" spans="2:65" s="13" customFormat="1" ht="10.199999999999999">
      <c r="B148" s="155"/>
      <c r="D148" s="145" t="s">
        <v>149</v>
      </c>
      <c r="E148" s="156" t="s">
        <v>1</v>
      </c>
      <c r="F148" s="157" t="s">
        <v>172</v>
      </c>
      <c r="H148" s="158">
        <v>1</v>
      </c>
      <c r="I148" s="159"/>
      <c r="L148" s="155"/>
      <c r="M148" s="160"/>
      <c r="T148" s="161"/>
      <c r="AT148" s="156" t="s">
        <v>149</v>
      </c>
      <c r="AU148" s="156" t="s">
        <v>87</v>
      </c>
      <c r="AV148" s="13" t="s">
        <v>87</v>
      </c>
      <c r="AW148" s="13" t="s">
        <v>33</v>
      </c>
      <c r="AX148" s="13" t="s">
        <v>85</v>
      </c>
      <c r="AY148" s="156" t="s">
        <v>135</v>
      </c>
    </row>
    <row r="149" spans="2:65" s="1" customFormat="1" ht="16.5" customHeight="1">
      <c r="B149" s="32"/>
      <c r="C149" s="132" t="s">
        <v>173</v>
      </c>
      <c r="D149" s="132" t="s">
        <v>141</v>
      </c>
      <c r="E149" s="133" t="s">
        <v>174</v>
      </c>
      <c r="F149" s="134" t="s">
        <v>175</v>
      </c>
      <c r="G149" s="135" t="s">
        <v>144</v>
      </c>
      <c r="H149" s="136">
        <v>1</v>
      </c>
      <c r="I149" s="137"/>
      <c r="J149" s="138">
        <f>ROUND(I149*H149,2)</f>
        <v>0</v>
      </c>
      <c r="K149" s="134" t="s">
        <v>145</v>
      </c>
      <c r="L149" s="32"/>
      <c r="M149" s="139" t="s">
        <v>1</v>
      </c>
      <c r="N149" s="140" t="s">
        <v>42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146</v>
      </c>
      <c r="AT149" s="143" t="s">
        <v>141</v>
      </c>
      <c r="AU149" s="143" t="s">
        <v>87</v>
      </c>
      <c r="AY149" s="17" t="s">
        <v>135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146</v>
      </c>
      <c r="BM149" s="143" t="s">
        <v>176</v>
      </c>
    </row>
    <row r="150" spans="2:65" s="1" customFormat="1" ht="10.199999999999999">
      <c r="B150" s="32"/>
      <c r="D150" s="145" t="s">
        <v>148</v>
      </c>
      <c r="F150" s="146" t="s">
        <v>175</v>
      </c>
      <c r="I150" s="147"/>
      <c r="L150" s="32"/>
      <c r="M150" s="148"/>
      <c r="T150" s="56"/>
      <c r="AT150" s="17" t="s">
        <v>148</v>
      </c>
      <c r="AU150" s="17" t="s">
        <v>87</v>
      </c>
    </row>
    <row r="151" spans="2:65" s="12" customFormat="1" ht="10.199999999999999">
      <c r="B151" s="149"/>
      <c r="D151" s="145" t="s">
        <v>149</v>
      </c>
      <c r="E151" s="150" t="s">
        <v>1</v>
      </c>
      <c r="F151" s="151" t="s">
        <v>177</v>
      </c>
      <c r="H151" s="150" t="s">
        <v>1</v>
      </c>
      <c r="I151" s="152"/>
      <c r="L151" s="149"/>
      <c r="M151" s="153"/>
      <c r="T151" s="154"/>
      <c r="AT151" s="150" t="s">
        <v>149</v>
      </c>
      <c r="AU151" s="150" t="s">
        <v>87</v>
      </c>
      <c r="AV151" s="12" t="s">
        <v>85</v>
      </c>
      <c r="AW151" s="12" t="s">
        <v>33</v>
      </c>
      <c r="AX151" s="12" t="s">
        <v>77</v>
      </c>
      <c r="AY151" s="150" t="s">
        <v>135</v>
      </c>
    </row>
    <row r="152" spans="2:65" s="13" customFormat="1" ht="10.199999999999999">
      <c r="B152" s="155"/>
      <c r="D152" s="145" t="s">
        <v>149</v>
      </c>
      <c r="E152" s="156" t="s">
        <v>1</v>
      </c>
      <c r="F152" s="157" t="s">
        <v>151</v>
      </c>
      <c r="H152" s="158">
        <v>1</v>
      </c>
      <c r="I152" s="159"/>
      <c r="L152" s="155"/>
      <c r="M152" s="160"/>
      <c r="T152" s="161"/>
      <c r="AT152" s="156" t="s">
        <v>149</v>
      </c>
      <c r="AU152" s="156" t="s">
        <v>87</v>
      </c>
      <c r="AV152" s="13" t="s">
        <v>87</v>
      </c>
      <c r="AW152" s="13" t="s">
        <v>33</v>
      </c>
      <c r="AX152" s="13" t="s">
        <v>85</v>
      </c>
      <c r="AY152" s="156" t="s">
        <v>135</v>
      </c>
    </row>
    <row r="153" spans="2:65" s="11" customFormat="1" ht="22.8" customHeight="1">
      <c r="B153" s="120"/>
      <c r="D153" s="121" t="s">
        <v>76</v>
      </c>
      <c r="E153" s="130" t="s">
        <v>178</v>
      </c>
      <c r="F153" s="130" t="s">
        <v>179</v>
      </c>
      <c r="I153" s="123"/>
      <c r="J153" s="131">
        <f>BK153</f>
        <v>0</v>
      </c>
      <c r="L153" s="120"/>
      <c r="M153" s="125"/>
      <c r="P153" s="126">
        <f>SUM(P154:P166)</f>
        <v>0</v>
      </c>
      <c r="R153" s="126">
        <f>SUM(R154:R166)</f>
        <v>0</v>
      </c>
      <c r="T153" s="127">
        <f>SUM(T154:T166)</f>
        <v>0</v>
      </c>
      <c r="AR153" s="121" t="s">
        <v>138</v>
      </c>
      <c r="AT153" s="128" t="s">
        <v>76</v>
      </c>
      <c r="AU153" s="128" t="s">
        <v>85</v>
      </c>
      <c r="AY153" s="121" t="s">
        <v>135</v>
      </c>
      <c r="BK153" s="129">
        <f>SUM(BK154:BK166)</f>
        <v>0</v>
      </c>
    </row>
    <row r="154" spans="2:65" s="1" customFormat="1" ht="16.5" customHeight="1">
      <c r="B154" s="32"/>
      <c r="C154" s="132" t="s">
        <v>180</v>
      </c>
      <c r="D154" s="132" t="s">
        <v>141</v>
      </c>
      <c r="E154" s="133" t="s">
        <v>181</v>
      </c>
      <c r="F154" s="134" t="s">
        <v>182</v>
      </c>
      <c r="G154" s="135" t="s">
        <v>183</v>
      </c>
      <c r="H154" s="136">
        <v>1</v>
      </c>
      <c r="I154" s="137"/>
      <c r="J154" s="138">
        <f>ROUND(I154*H154,2)</f>
        <v>0</v>
      </c>
      <c r="K154" s="134" t="s">
        <v>145</v>
      </c>
      <c r="L154" s="32"/>
      <c r="M154" s="139" t="s">
        <v>1</v>
      </c>
      <c r="N154" s="140" t="s">
        <v>42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146</v>
      </c>
      <c r="AT154" s="143" t="s">
        <v>141</v>
      </c>
      <c r="AU154" s="143" t="s">
        <v>87</v>
      </c>
      <c r="AY154" s="17" t="s">
        <v>135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7" t="s">
        <v>85</v>
      </c>
      <c r="BK154" s="144">
        <f>ROUND(I154*H154,2)</f>
        <v>0</v>
      </c>
      <c r="BL154" s="17" t="s">
        <v>146</v>
      </c>
      <c r="BM154" s="143" t="s">
        <v>184</v>
      </c>
    </row>
    <row r="155" spans="2:65" s="1" customFormat="1" ht="10.199999999999999">
      <c r="B155" s="32"/>
      <c r="D155" s="145" t="s">
        <v>148</v>
      </c>
      <c r="F155" s="146" t="s">
        <v>182</v>
      </c>
      <c r="I155" s="147"/>
      <c r="L155" s="32"/>
      <c r="M155" s="148"/>
      <c r="T155" s="56"/>
      <c r="AT155" s="17" t="s">
        <v>148</v>
      </c>
      <c r="AU155" s="17" t="s">
        <v>87</v>
      </c>
    </row>
    <row r="156" spans="2:65" s="12" customFormat="1" ht="10.199999999999999">
      <c r="B156" s="149"/>
      <c r="D156" s="145" t="s">
        <v>149</v>
      </c>
      <c r="E156" s="150" t="s">
        <v>1</v>
      </c>
      <c r="F156" s="151" t="s">
        <v>185</v>
      </c>
      <c r="H156" s="150" t="s">
        <v>1</v>
      </c>
      <c r="I156" s="152"/>
      <c r="L156" s="149"/>
      <c r="M156" s="153"/>
      <c r="T156" s="154"/>
      <c r="AT156" s="150" t="s">
        <v>149</v>
      </c>
      <c r="AU156" s="150" t="s">
        <v>87</v>
      </c>
      <c r="AV156" s="12" t="s">
        <v>85</v>
      </c>
      <c r="AW156" s="12" t="s">
        <v>33</v>
      </c>
      <c r="AX156" s="12" t="s">
        <v>77</v>
      </c>
      <c r="AY156" s="150" t="s">
        <v>135</v>
      </c>
    </row>
    <row r="157" spans="2:65" s="13" customFormat="1" ht="10.199999999999999">
      <c r="B157" s="155"/>
      <c r="D157" s="145" t="s">
        <v>149</v>
      </c>
      <c r="E157" s="156" t="s">
        <v>1</v>
      </c>
      <c r="F157" s="157" t="s">
        <v>186</v>
      </c>
      <c r="H157" s="158">
        <v>1</v>
      </c>
      <c r="I157" s="159"/>
      <c r="L157" s="155"/>
      <c r="M157" s="160"/>
      <c r="T157" s="161"/>
      <c r="AT157" s="156" t="s">
        <v>149</v>
      </c>
      <c r="AU157" s="156" t="s">
        <v>87</v>
      </c>
      <c r="AV157" s="13" t="s">
        <v>87</v>
      </c>
      <c r="AW157" s="13" t="s">
        <v>33</v>
      </c>
      <c r="AX157" s="13" t="s">
        <v>85</v>
      </c>
      <c r="AY157" s="156" t="s">
        <v>135</v>
      </c>
    </row>
    <row r="158" spans="2:65" s="1" customFormat="1" ht="16.5" customHeight="1">
      <c r="B158" s="32"/>
      <c r="C158" s="132" t="s">
        <v>187</v>
      </c>
      <c r="D158" s="132" t="s">
        <v>141</v>
      </c>
      <c r="E158" s="133" t="s">
        <v>188</v>
      </c>
      <c r="F158" s="134" t="s">
        <v>189</v>
      </c>
      <c r="G158" s="135" t="s">
        <v>144</v>
      </c>
      <c r="H158" s="136">
        <v>1</v>
      </c>
      <c r="I158" s="137"/>
      <c r="J158" s="138">
        <f>ROUND(I158*H158,2)</f>
        <v>0</v>
      </c>
      <c r="K158" s="134" t="s">
        <v>145</v>
      </c>
      <c r="L158" s="32"/>
      <c r="M158" s="139" t="s">
        <v>1</v>
      </c>
      <c r="N158" s="140" t="s">
        <v>42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146</v>
      </c>
      <c r="AT158" s="143" t="s">
        <v>141</v>
      </c>
      <c r="AU158" s="143" t="s">
        <v>87</v>
      </c>
      <c r="AY158" s="17" t="s">
        <v>135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7" t="s">
        <v>85</v>
      </c>
      <c r="BK158" s="144">
        <f>ROUND(I158*H158,2)</f>
        <v>0</v>
      </c>
      <c r="BL158" s="17" t="s">
        <v>146</v>
      </c>
      <c r="BM158" s="143" t="s">
        <v>190</v>
      </c>
    </row>
    <row r="159" spans="2:65" s="1" customFormat="1" ht="10.199999999999999">
      <c r="B159" s="32"/>
      <c r="D159" s="145" t="s">
        <v>148</v>
      </c>
      <c r="F159" s="146" t="s">
        <v>189</v>
      </c>
      <c r="I159" s="147"/>
      <c r="L159" s="32"/>
      <c r="M159" s="148"/>
      <c r="T159" s="56"/>
      <c r="AT159" s="17" t="s">
        <v>148</v>
      </c>
      <c r="AU159" s="17" t="s">
        <v>87</v>
      </c>
    </row>
    <row r="160" spans="2:65" s="12" customFormat="1" ht="10.199999999999999">
      <c r="B160" s="149"/>
      <c r="D160" s="145" t="s">
        <v>149</v>
      </c>
      <c r="E160" s="150" t="s">
        <v>1</v>
      </c>
      <c r="F160" s="151" t="s">
        <v>191</v>
      </c>
      <c r="H160" s="150" t="s">
        <v>1</v>
      </c>
      <c r="I160" s="152"/>
      <c r="L160" s="149"/>
      <c r="M160" s="153"/>
      <c r="T160" s="154"/>
      <c r="AT160" s="150" t="s">
        <v>149</v>
      </c>
      <c r="AU160" s="150" t="s">
        <v>87</v>
      </c>
      <c r="AV160" s="12" t="s">
        <v>85</v>
      </c>
      <c r="AW160" s="12" t="s">
        <v>33</v>
      </c>
      <c r="AX160" s="12" t="s">
        <v>77</v>
      </c>
      <c r="AY160" s="150" t="s">
        <v>135</v>
      </c>
    </row>
    <row r="161" spans="2:65" s="13" customFormat="1" ht="10.199999999999999">
      <c r="B161" s="155"/>
      <c r="D161" s="145" t="s">
        <v>149</v>
      </c>
      <c r="E161" s="156" t="s">
        <v>1</v>
      </c>
      <c r="F161" s="157" t="s">
        <v>186</v>
      </c>
      <c r="H161" s="158">
        <v>1</v>
      </c>
      <c r="I161" s="159"/>
      <c r="L161" s="155"/>
      <c r="M161" s="160"/>
      <c r="T161" s="161"/>
      <c r="AT161" s="156" t="s">
        <v>149</v>
      </c>
      <c r="AU161" s="156" t="s">
        <v>87</v>
      </c>
      <c r="AV161" s="13" t="s">
        <v>87</v>
      </c>
      <c r="AW161" s="13" t="s">
        <v>33</v>
      </c>
      <c r="AX161" s="13" t="s">
        <v>85</v>
      </c>
      <c r="AY161" s="156" t="s">
        <v>135</v>
      </c>
    </row>
    <row r="162" spans="2:65" s="1" customFormat="1" ht="16.5" customHeight="1">
      <c r="B162" s="32"/>
      <c r="C162" s="132" t="s">
        <v>192</v>
      </c>
      <c r="D162" s="132" t="s">
        <v>141</v>
      </c>
      <c r="E162" s="133" t="s">
        <v>193</v>
      </c>
      <c r="F162" s="134" t="s">
        <v>194</v>
      </c>
      <c r="G162" s="135" t="s">
        <v>144</v>
      </c>
      <c r="H162" s="136">
        <v>1</v>
      </c>
      <c r="I162" s="137"/>
      <c r="J162" s="138">
        <f>ROUND(I162*H162,2)</f>
        <v>0</v>
      </c>
      <c r="K162" s="134" t="s">
        <v>145</v>
      </c>
      <c r="L162" s="32"/>
      <c r="M162" s="139" t="s">
        <v>1</v>
      </c>
      <c r="N162" s="140" t="s">
        <v>42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146</v>
      </c>
      <c r="AT162" s="143" t="s">
        <v>141</v>
      </c>
      <c r="AU162" s="143" t="s">
        <v>87</v>
      </c>
      <c r="AY162" s="17" t="s">
        <v>135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85</v>
      </c>
      <c r="BK162" s="144">
        <f>ROUND(I162*H162,2)</f>
        <v>0</v>
      </c>
      <c r="BL162" s="17" t="s">
        <v>146</v>
      </c>
      <c r="BM162" s="143" t="s">
        <v>195</v>
      </c>
    </row>
    <row r="163" spans="2:65" s="1" customFormat="1" ht="10.199999999999999">
      <c r="B163" s="32"/>
      <c r="D163" s="145" t="s">
        <v>148</v>
      </c>
      <c r="F163" s="146" t="s">
        <v>194</v>
      </c>
      <c r="I163" s="147"/>
      <c r="L163" s="32"/>
      <c r="M163" s="148"/>
      <c r="T163" s="56"/>
      <c r="AT163" s="17" t="s">
        <v>148</v>
      </c>
      <c r="AU163" s="17" t="s">
        <v>87</v>
      </c>
    </row>
    <row r="164" spans="2:65" s="12" customFormat="1" ht="10.199999999999999">
      <c r="B164" s="149"/>
      <c r="D164" s="145" t="s">
        <v>149</v>
      </c>
      <c r="E164" s="150" t="s">
        <v>1</v>
      </c>
      <c r="F164" s="151" t="s">
        <v>196</v>
      </c>
      <c r="H164" s="150" t="s">
        <v>1</v>
      </c>
      <c r="I164" s="152"/>
      <c r="L164" s="149"/>
      <c r="M164" s="153"/>
      <c r="T164" s="154"/>
      <c r="AT164" s="150" t="s">
        <v>149</v>
      </c>
      <c r="AU164" s="150" t="s">
        <v>87</v>
      </c>
      <c r="AV164" s="12" t="s">
        <v>85</v>
      </c>
      <c r="AW164" s="12" t="s">
        <v>33</v>
      </c>
      <c r="AX164" s="12" t="s">
        <v>77</v>
      </c>
      <c r="AY164" s="150" t="s">
        <v>135</v>
      </c>
    </row>
    <row r="165" spans="2:65" s="12" customFormat="1" ht="10.199999999999999">
      <c r="B165" s="149"/>
      <c r="D165" s="145" t="s">
        <v>149</v>
      </c>
      <c r="E165" s="150" t="s">
        <v>1</v>
      </c>
      <c r="F165" s="151" t="s">
        <v>197</v>
      </c>
      <c r="H165" s="150" t="s">
        <v>1</v>
      </c>
      <c r="I165" s="152"/>
      <c r="L165" s="149"/>
      <c r="M165" s="153"/>
      <c r="T165" s="154"/>
      <c r="AT165" s="150" t="s">
        <v>149</v>
      </c>
      <c r="AU165" s="150" t="s">
        <v>87</v>
      </c>
      <c r="AV165" s="12" t="s">
        <v>85</v>
      </c>
      <c r="AW165" s="12" t="s">
        <v>33</v>
      </c>
      <c r="AX165" s="12" t="s">
        <v>77</v>
      </c>
      <c r="AY165" s="150" t="s">
        <v>135</v>
      </c>
    </row>
    <row r="166" spans="2:65" s="13" customFormat="1" ht="10.199999999999999">
      <c r="B166" s="155"/>
      <c r="D166" s="145" t="s">
        <v>149</v>
      </c>
      <c r="E166" s="156" t="s">
        <v>1</v>
      </c>
      <c r="F166" s="157" t="s">
        <v>186</v>
      </c>
      <c r="H166" s="158">
        <v>1</v>
      </c>
      <c r="I166" s="159"/>
      <c r="L166" s="155"/>
      <c r="M166" s="160"/>
      <c r="T166" s="161"/>
      <c r="AT166" s="156" t="s">
        <v>149</v>
      </c>
      <c r="AU166" s="156" t="s">
        <v>87</v>
      </c>
      <c r="AV166" s="13" t="s">
        <v>87</v>
      </c>
      <c r="AW166" s="13" t="s">
        <v>33</v>
      </c>
      <c r="AX166" s="13" t="s">
        <v>85</v>
      </c>
      <c r="AY166" s="156" t="s">
        <v>135</v>
      </c>
    </row>
    <row r="167" spans="2:65" s="11" customFormat="1" ht="22.8" customHeight="1">
      <c r="B167" s="120"/>
      <c r="D167" s="121" t="s">
        <v>76</v>
      </c>
      <c r="E167" s="130" t="s">
        <v>198</v>
      </c>
      <c r="F167" s="130" t="s">
        <v>199</v>
      </c>
      <c r="I167" s="123"/>
      <c r="J167" s="131">
        <f>BK167</f>
        <v>30000</v>
      </c>
      <c r="L167" s="120"/>
      <c r="M167" s="125"/>
      <c r="P167" s="126">
        <f>SUM(P168:P186)</f>
        <v>0</v>
      </c>
      <c r="R167" s="126">
        <f>SUM(R168:R186)</f>
        <v>0</v>
      </c>
      <c r="T167" s="127">
        <f>SUM(T168:T186)</f>
        <v>0</v>
      </c>
      <c r="AR167" s="121" t="s">
        <v>138</v>
      </c>
      <c r="AT167" s="128" t="s">
        <v>76</v>
      </c>
      <c r="AU167" s="128" t="s">
        <v>85</v>
      </c>
      <c r="AY167" s="121" t="s">
        <v>135</v>
      </c>
      <c r="BK167" s="129">
        <f>SUM(BK168:BK186)</f>
        <v>30000</v>
      </c>
    </row>
    <row r="168" spans="2:65" s="1" customFormat="1" ht="16.5" customHeight="1">
      <c r="B168" s="32"/>
      <c r="C168" s="132" t="s">
        <v>200</v>
      </c>
      <c r="D168" s="132" t="s">
        <v>141</v>
      </c>
      <c r="E168" s="133" t="s">
        <v>201</v>
      </c>
      <c r="F168" s="134" t="s">
        <v>202</v>
      </c>
      <c r="G168" s="135" t="s">
        <v>144</v>
      </c>
      <c r="H168" s="136">
        <v>1</v>
      </c>
      <c r="I168" s="137"/>
      <c r="J168" s="138">
        <f>ROUND(I168*H168,2)</f>
        <v>0</v>
      </c>
      <c r="K168" s="134" t="s">
        <v>1</v>
      </c>
      <c r="L168" s="32"/>
      <c r="M168" s="139" t="s">
        <v>1</v>
      </c>
      <c r="N168" s="140" t="s">
        <v>42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146</v>
      </c>
      <c r="AT168" s="143" t="s">
        <v>141</v>
      </c>
      <c r="AU168" s="143" t="s">
        <v>87</v>
      </c>
      <c r="AY168" s="17" t="s">
        <v>135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146</v>
      </c>
      <c r="BM168" s="143" t="s">
        <v>203</v>
      </c>
    </row>
    <row r="169" spans="2:65" s="1" customFormat="1" ht="10.199999999999999">
      <c r="B169" s="32"/>
      <c r="D169" s="145" t="s">
        <v>148</v>
      </c>
      <c r="F169" s="146" t="s">
        <v>202</v>
      </c>
      <c r="I169" s="147"/>
      <c r="L169" s="32"/>
      <c r="M169" s="148"/>
      <c r="T169" s="56"/>
      <c r="AT169" s="17" t="s">
        <v>148</v>
      </c>
      <c r="AU169" s="17" t="s">
        <v>87</v>
      </c>
    </row>
    <row r="170" spans="2:65" s="12" customFormat="1" ht="10.199999999999999">
      <c r="B170" s="149"/>
      <c r="D170" s="145" t="s">
        <v>149</v>
      </c>
      <c r="E170" s="150" t="s">
        <v>1</v>
      </c>
      <c r="F170" s="151" t="s">
        <v>204</v>
      </c>
      <c r="H170" s="150" t="s">
        <v>1</v>
      </c>
      <c r="I170" s="152"/>
      <c r="L170" s="149"/>
      <c r="M170" s="153"/>
      <c r="T170" s="154"/>
      <c r="AT170" s="150" t="s">
        <v>149</v>
      </c>
      <c r="AU170" s="150" t="s">
        <v>87</v>
      </c>
      <c r="AV170" s="12" t="s">
        <v>85</v>
      </c>
      <c r="AW170" s="12" t="s">
        <v>33</v>
      </c>
      <c r="AX170" s="12" t="s">
        <v>77</v>
      </c>
      <c r="AY170" s="150" t="s">
        <v>135</v>
      </c>
    </row>
    <row r="171" spans="2:65" s="13" customFormat="1" ht="10.199999999999999">
      <c r="B171" s="155"/>
      <c r="D171" s="145" t="s">
        <v>149</v>
      </c>
      <c r="E171" s="156" t="s">
        <v>1</v>
      </c>
      <c r="F171" s="157" t="s">
        <v>205</v>
      </c>
      <c r="H171" s="158">
        <v>1</v>
      </c>
      <c r="I171" s="159"/>
      <c r="L171" s="155"/>
      <c r="M171" s="160"/>
      <c r="T171" s="161"/>
      <c r="AT171" s="156" t="s">
        <v>149</v>
      </c>
      <c r="AU171" s="156" t="s">
        <v>87</v>
      </c>
      <c r="AV171" s="13" t="s">
        <v>87</v>
      </c>
      <c r="AW171" s="13" t="s">
        <v>33</v>
      </c>
      <c r="AX171" s="13" t="s">
        <v>85</v>
      </c>
      <c r="AY171" s="156" t="s">
        <v>135</v>
      </c>
    </row>
    <row r="172" spans="2:65" s="12" customFormat="1" ht="10.199999999999999">
      <c r="B172" s="149"/>
      <c r="D172" s="145" t="s">
        <v>149</v>
      </c>
      <c r="E172" s="150" t="s">
        <v>1</v>
      </c>
      <c r="F172" s="151" t="s">
        <v>206</v>
      </c>
      <c r="H172" s="150" t="s">
        <v>1</v>
      </c>
      <c r="I172" s="152"/>
      <c r="L172" s="149"/>
      <c r="M172" s="153"/>
      <c r="T172" s="154"/>
      <c r="AT172" s="150" t="s">
        <v>149</v>
      </c>
      <c r="AU172" s="150" t="s">
        <v>87</v>
      </c>
      <c r="AV172" s="12" t="s">
        <v>85</v>
      </c>
      <c r="AW172" s="12" t="s">
        <v>33</v>
      </c>
      <c r="AX172" s="12" t="s">
        <v>77</v>
      </c>
      <c r="AY172" s="150" t="s">
        <v>135</v>
      </c>
    </row>
    <row r="173" spans="2:65" s="1" customFormat="1" ht="16.5" customHeight="1">
      <c r="B173" s="32"/>
      <c r="C173" s="132" t="s">
        <v>207</v>
      </c>
      <c r="D173" s="132" t="s">
        <v>141</v>
      </c>
      <c r="E173" s="133" t="s">
        <v>208</v>
      </c>
      <c r="F173" s="134" t="s">
        <v>209</v>
      </c>
      <c r="G173" s="135" t="s">
        <v>144</v>
      </c>
      <c r="H173" s="136">
        <v>15000</v>
      </c>
      <c r="I173" s="137">
        <v>1</v>
      </c>
      <c r="J173" s="138">
        <f>ROUND(I173*H173,2)</f>
        <v>15000</v>
      </c>
      <c r="K173" s="134" t="s">
        <v>1</v>
      </c>
      <c r="L173" s="32"/>
      <c r="M173" s="139" t="s">
        <v>1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146</v>
      </c>
      <c r="AT173" s="143" t="s">
        <v>141</v>
      </c>
      <c r="AU173" s="143" t="s">
        <v>87</v>
      </c>
      <c r="AY173" s="17" t="s">
        <v>135</v>
      </c>
      <c r="BE173" s="144">
        <f>IF(N173="základní",J173,0)</f>
        <v>15000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85</v>
      </c>
      <c r="BK173" s="144">
        <f>ROUND(I173*H173,2)</f>
        <v>15000</v>
      </c>
      <c r="BL173" s="17" t="s">
        <v>146</v>
      </c>
      <c r="BM173" s="143" t="s">
        <v>210</v>
      </c>
    </row>
    <row r="174" spans="2:65" s="1" customFormat="1" ht="10.199999999999999">
      <c r="B174" s="32"/>
      <c r="D174" s="145" t="s">
        <v>148</v>
      </c>
      <c r="F174" s="146" t="s">
        <v>209</v>
      </c>
      <c r="I174" s="147"/>
      <c r="L174" s="32"/>
      <c r="M174" s="148"/>
      <c r="T174" s="56"/>
      <c r="AT174" s="17" t="s">
        <v>148</v>
      </c>
      <c r="AU174" s="17" t="s">
        <v>87</v>
      </c>
    </row>
    <row r="175" spans="2:65" s="12" customFormat="1" ht="10.199999999999999">
      <c r="B175" s="149"/>
      <c r="D175" s="145" t="s">
        <v>149</v>
      </c>
      <c r="E175" s="150" t="s">
        <v>1</v>
      </c>
      <c r="F175" s="151" t="s">
        <v>204</v>
      </c>
      <c r="H175" s="150" t="s">
        <v>1</v>
      </c>
      <c r="I175" s="152"/>
      <c r="L175" s="149"/>
      <c r="M175" s="153"/>
      <c r="T175" s="154"/>
      <c r="AT175" s="150" t="s">
        <v>149</v>
      </c>
      <c r="AU175" s="150" t="s">
        <v>87</v>
      </c>
      <c r="AV175" s="12" t="s">
        <v>85</v>
      </c>
      <c r="AW175" s="12" t="s">
        <v>33</v>
      </c>
      <c r="AX175" s="12" t="s">
        <v>77</v>
      </c>
      <c r="AY175" s="150" t="s">
        <v>135</v>
      </c>
    </row>
    <row r="176" spans="2:65" s="13" customFormat="1" ht="10.199999999999999">
      <c r="B176" s="155"/>
      <c r="D176" s="145" t="s">
        <v>149</v>
      </c>
      <c r="E176" s="156" t="s">
        <v>1</v>
      </c>
      <c r="F176" s="157" t="s">
        <v>211</v>
      </c>
      <c r="H176" s="158">
        <v>15000</v>
      </c>
      <c r="I176" s="159"/>
      <c r="L176" s="155"/>
      <c r="M176" s="160"/>
      <c r="T176" s="161"/>
      <c r="AT176" s="156" t="s">
        <v>149</v>
      </c>
      <c r="AU176" s="156" t="s">
        <v>87</v>
      </c>
      <c r="AV176" s="13" t="s">
        <v>87</v>
      </c>
      <c r="AW176" s="13" t="s">
        <v>33</v>
      </c>
      <c r="AX176" s="13" t="s">
        <v>85</v>
      </c>
      <c r="AY176" s="156" t="s">
        <v>135</v>
      </c>
    </row>
    <row r="177" spans="2:65" s="12" customFormat="1" ht="10.199999999999999">
      <c r="B177" s="149"/>
      <c r="D177" s="145" t="s">
        <v>149</v>
      </c>
      <c r="E177" s="150" t="s">
        <v>1</v>
      </c>
      <c r="F177" s="151" t="s">
        <v>212</v>
      </c>
      <c r="H177" s="150" t="s">
        <v>1</v>
      </c>
      <c r="I177" s="152"/>
      <c r="L177" s="149"/>
      <c r="M177" s="153"/>
      <c r="T177" s="154"/>
      <c r="AT177" s="150" t="s">
        <v>149</v>
      </c>
      <c r="AU177" s="150" t="s">
        <v>87</v>
      </c>
      <c r="AV177" s="12" t="s">
        <v>85</v>
      </c>
      <c r="AW177" s="12" t="s">
        <v>33</v>
      </c>
      <c r="AX177" s="12" t="s">
        <v>77</v>
      </c>
      <c r="AY177" s="150" t="s">
        <v>135</v>
      </c>
    </row>
    <row r="178" spans="2:65" s="1" customFormat="1" ht="16.5" customHeight="1">
      <c r="B178" s="32"/>
      <c r="C178" s="132" t="s">
        <v>213</v>
      </c>
      <c r="D178" s="132" t="s">
        <v>141</v>
      </c>
      <c r="E178" s="133" t="s">
        <v>214</v>
      </c>
      <c r="F178" s="134" t="s">
        <v>215</v>
      </c>
      <c r="G178" s="135" t="s">
        <v>144</v>
      </c>
      <c r="H178" s="136">
        <v>1</v>
      </c>
      <c r="I178" s="137"/>
      <c r="J178" s="138">
        <f>ROUND(I178*H178,2)</f>
        <v>0</v>
      </c>
      <c r="K178" s="134" t="s">
        <v>1</v>
      </c>
      <c r="L178" s="32"/>
      <c r="M178" s="139" t="s">
        <v>1</v>
      </c>
      <c r="N178" s="140" t="s">
        <v>42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146</v>
      </c>
      <c r="AT178" s="143" t="s">
        <v>141</v>
      </c>
      <c r="AU178" s="143" t="s">
        <v>87</v>
      </c>
      <c r="AY178" s="17" t="s">
        <v>135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85</v>
      </c>
      <c r="BK178" s="144">
        <f>ROUND(I178*H178,2)</f>
        <v>0</v>
      </c>
      <c r="BL178" s="17" t="s">
        <v>146</v>
      </c>
      <c r="BM178" s="143" t="s">
        <v>216</v>
      </c>
    </row>
    <row r="179" spans="2:65" s="1" customFormat="1" ht="10.199999999999999">
      <c r="B179" s="32"/>
      <c r="D179" s="145" t="s">
        <v>148</v>
      </c>
      <c r="F179" s="146" t="s">
        <v>215</v>
      </c>
      <c r="I179" s="147"/>
      <c r="L179" s="32"/>
      <c r="M179" s="148"/>
      <c r="T179" s="56"/>
      <c r="AT179" s="17" t="s">
        <v>148</v>
      </c>
      <c r="AU179" s="17" t="s">
        <v>87</v>
      </c>
    </row>
    <row r="180" spans="2:65" s="12" customFormat="1" ht="10.199999999999999">
      <c r="B180" s="149"/>
      <c r="D180" s="145" t="s">
        <v>149</v>
      </c>
      <c r="E180" s="150" t="s">
        <v>1</v>
      </c>
      <c r="F180" s="151" t="s">
        <v>217</v>
      </c>
      <c r="H180" s="150" t="s">
        <v>1</v>
      </c>
      <c r="I180" s="152"/>
      <c r="L180" s="149"/>
      <c r="M180" s="153"/>
      <c r="T180" s="154"/>
      <c r="AT180" s="150" t="s">
        <v>149</v>
      </c>
      <c r="AU180" s="150" t="s">
        <v>87</v>
      </c>
      <c r="AV180" s="12" t="s">
        <v>85</v>
      </c>
      <c r="AW180" s="12" t="s">
        <v>33</v>
      </c>
      <c r="AX180" s="12" t="s">
        <v>77</v>
      </c>
      <c r="AY180" s="150" t="s">
        <v>135</v>
      </c>
    </row>
    <row r="181" spans="2:65" s="13" customFormat="1" ht="10.199999999999999">
      <c r="B181" s="155"/>
      <c r="D181" s="145" t="s">
        <v>149</v>
      </c>
      <c r="E181" s="156" t="s">
        <v>1</v>
      </c>
      <c r="F181" s="157" t="s">
        <v>218</v>
      </c>
      <c r="H181" s="158">
        <v>1</v>
      </c>
      <c r="I181" s="159"/>
      <c r="L181" s="155"/>
      <c r="M181" s="160"/>
      <c r="T181" s="161"/>
      <c r="AT181" s="156" t="s">
        <v>149</v>
      </c>
      <c r="AU181" s="156" t="s">
        <v>87</v>
      </c>
      <c r="AV181" s="13" t="s">
        <v>87</v>
      </c>
      <c r="AW181" s="13" t="s">
        <v>33</v>
      </c>
      <c r="AX181" s="13" t="s">
        <v>85</v>
      </c>
      <c r="AY181" s="156" t="s">
        <v>135</v>
      </c>
    </row>
    <row r="182" spans="2:65" s="1" customFormat="1" ht="16.5" customHeight="1">
      <c r="B182" s="32"/>
      <c r="C182" s="132" t="s">
        <v>219</v>
      </c>
      <c r="D182" s="132" t="s">
        <v>141</v>
      </c>
      <c r="E182" s="133" t="s">
        <v>220</v>
      </c>
      <c r="F182" s="134" t="s">
        <v>221</v>
      </c>
      <c r="G182" s="135" t="s">
        <v>144</v>
      </c>
      <c r="H182" s="136">
        <v>15000</v>
      </c>
      <c r="I182" s="137">
        <v>1</v>
      </c>
      <c r="J182" s="138">
        <f>ROUND(I182*H182,2)</f>
        <v>15000</v>
      </c>
      <c r="K182" s="134" t="s">
        <v>1</v>
      </c>
      <c r="L182" s="32"/>
      <c r="M182" s="139" t="s">
        <v>1</v>
      </c>
      <c r="N182" s="140" t="s">
        <v>42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146</v>
      </c>
      <c r="AT182" s="143" t="s">
        <v>141</v>
      </c>
      <c r="AU182" s="143" t="s">
        <v>87</v>
      </c>
      <c r="AY182" s="17" t="s">
        <v>135</v>
      </c>
      <c r="BE182" s="144">
        <f>IF(N182="základní",J182,0)</f>
        <v>15000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7" t="s">
        <v>85</v>
      </c>
      <c r="BK182" s="144">
        <f>ROUND(I182*H182,2)</f>
        <v>15000</v>
      </c>
      <c r="BL182" s="17" t="s">
        <v>146</v>
      </c>
      <c r="BM182" s="143" t="s">
        <v>222</v>
      </c>
    </row>
    <row r="183" spans="2:65" s="1" customFormat="1" ht="10.199999999999999">
      <c r="B183" s="32"/>
      <c r="D183" s="145" t="s">
        <v>148</v>
      </c>
      <c r="F183" s="146" t="s">
        <v>221</v>
      </c>
      <c r="I183" s="147"/>
      <c r="L183" s="32"/>
      <c r="M183" s="148"/>
      <c r="T183" s="56"/>
      <c r="AT183" s="17" t="s">
        <v>148</v>
      </c>
      <c r="AU183" s="17" t="s">
        <v>87</v>
      </c>
    </row>
    <row r="184" spans="2:65" s="12" customFormat="1" ht="10.199999999999999">
      <c r="B184" s="149"/>
      <c r="D184" s="145" t="s">
        <v>149</v>
      </c>
      <c r="E184" s="150" t="s">
        <v>1</v>
      </c>
      <c r="F184" s="151" t="s">
        <v>217</v>
      </c>
      <c r="H184" s="150" t="s">
        <v>1</v>
      </c>
      <c r="I184" s="152"/>
      <c r="L184" s="149"/>
      <c r="M184" s="153"/>
      <c r="T184" s="154"/>
      <c r="AT184" s="150" t="s">
        <v>149</v>
      </c>
      <c r="AU184" s="150" t="s">
        <v>87</v>
      </c>
      <c r="AV184" s="12" t="s">
        <v>85</v>
      </c>
      <c r="AW184" s="12" t="s">
        <v>33</v>
      </c>
      <c r="AX184" s="12" t="s">
        <v>77</v>
      </c>
      <c r="AY184" s="150" t="s">
        <v>135</v>
      </c>
    </row>
    <row r="185" spans="2:65" s="13" customFormat="1" ht="10.199999999999999">
      <c r="B185" s="155"/>
      <c r="D185" s="145" t="s">
        <v>149</v>
      </c>
      <c r="E185" s="156" t="s">
        <v>1</v>
      </c>
      <c r="F185" s="157" t="s">
        <v>223</v>
      </c>
      <c r="H185" s="158">
        <v>15000</v>
      </c>
      <c r="I185" s="159"/>
      <c r="L185" s="155"/>
      <c r="M185" s="160"/>
      <c r="T185" s="161"/>
      <c r="AT185" s="156" t="s">
        <v>149</v>
      </c>
      <c r="AU185" s="156" t="s">
        <v>87</v>
      </c>
      <c r="AV185" s="13" t="s">
        <v>87</v>
      </c>
      <c r="AW185" s="13" t="s">
        <v>33</v>
      </c>
      <c r="AX185" s="13" t="s">
        <v>85</v>
      </c>
      <c r="AY185" s="156" t="s">
        <v>135</v>
      </c>
    </row>
    <row r="186" spans="2:65" s="12" customFormat="1" ht="10.199999999999999">
      <c r="B186" s="149"/>
      <c r="D186" s="145" t="s">
        <v>149</v>
      </c>
      <c r="E186" s="150" t="s">
        <v>1</v>
      </c>
      <c r="F186" s="151" t="s">
        <v>212</v>
      </c>
      <c r="H186" s="150" t="s">
        <v>1</v>
      </c>
      <c r="I186" s="152"/>
      <c r="L186" s="149"/>
      <c r="M186" s="153"/>
      <c r="T186" s="154"/>
      <c r="AT186" s="150" t="s">
        <v>149</v>
      </c>
      <c r="AU186" s="150" t="s">
        <v>87</v>
      </c>
      <c r="AV186" s="12" t="s">
        <v>85</v>
      </c>
      <c r="AW186" s="12" t="s">
        <v>33</v>
      </c>
      <c r="AX186" s="12" t="s">
        <v>77</v>
      </c>
      <c r="AY186" s="150" t="s">
        <v>135</v>
      </c>
    </row>
    <row r="187" spans="2:65" s="11" customFormat="1" ht="22.8" customHeight="1">
      <c r="B187" s="120"/>
      <c r="D187" s="121" t="s">
        <v>76</v>
      </c>
      <c r="E187" s="130" t="s">
        <v>224</v>
      </c>
      <c r="F187" s="130" t="s">
        <v>225</v>
      </c>
      <c r="I187" s="123"/>
      <c r="J187" s="131">
        <f>BK187</f>
        <v>0</v>
      </c>
      <c r="L187" s="120"/>
      <c r="M187" s="125"/>
      <c r="P187" s="126">
        <f>SUM(P188:P190)</f>
        <v>0</v>
      </c>
      <c r="R187" s="126">
        <f>SUM(R188:R190)</f>
        <v>0</v>
      </c>
      <c r="T187" s="127">
        <f>SUM(T188:T190)</f>
        <v>0</v>
      </c>
      <c r="AR187" s="121" t="s">
        <v>138</v>
      </c>
      <c r="AT187" s="128" t="s">
        <v>76</v>
      </c>
      <c r="AU187" s="128" t="s">
        <v>85</v>
      </c>
      <c r="AY187" s="121" t="s">
        <v>135</v>
      </c>
      <c r="BK187" s="129">
        <f>SUM(BK188:BK190)</f>
        <v>0</v>
      </c>
    </row>
    <row r="188" spans="2:65" s="1" customFormat="1" ht="16.5" customHeight="1">
      <c r="B188" s="32"/>
      <c r="C188" s="132" t="s">
        <v>226</v>
      </c>
      <c r="D188" s="132" t="s">
        <v>141</v>
      </c>
      <c r="E188" s="133" t="s">
        <v>227</v>
      </c>
      <c r="F188" s="134" t="s">
        <v>228</v>
      </c>
      <c r="G188" s="135" t="s">
        <v>144</v>
      </c>
      <c r="H188" s="136">
        <v>1</v>
      </c>
      <c r="I188" s="137"/>
      <c r="J188" s="138">
        <f>ROUND(I188*H188,2)</f>
        <v>0</v>
      </c>
      <c r="K188" s="134" t="s">
        <v>145</v>
      </c>
      <c r="L188" s="32"/>
      <c r="M188" s="139" t="s">
        <v>1</v>
      </c>
      <c r="N188" s="140" t="s">
        <v>42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146</v>
      </c>
      <c r="AT188" s="143" t="s">
        <v>141</v>
      </c>
      <c r="AU188" s="143" t="s">
        <v>87</v>
      </c>
      <c r="AY188" s="17" t="s">
        <v>135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85</v>
      </c>
      <c r="BK188" s="144">
        <f>ROUND(I188*H188,2)</f>
        <v>0</v>
      </c>
      <c r="BL188" s="17" t="s">
        <v>146</v>
      </c>
      <c r="BM188" s="143" t="s">
        <v>229</v>
      </c>
    </row>
    <row r="189" spans="2:65" s="1" customFormat="1" ht="10.199999999999999">
      <c r="B189" s="32"/>
      <c r="D189" s="145" t="s">
        <v>148</v>
      </c>
      <c r="F189" s="146" t="s">
        <v>228</v>
      </c>
      <c r="I189" s="147"/>
      <c r="L189" s="32"/>
      <c r="M189" s="148"/>
      <c r="T189" s="56"/>
      <c r="AT189" s="17" t="s">
        <v>148</v>
      </c>
      <c r="AU189" s="17" t="s">
        <v>87</v>
      </c>
    </row>
    <row r="190" spans="2:65" s="13" customFormat="1" ht="10.199999999999999">
      <c r="B190" s="155"/>
      <c r="D190" s="145" t="s">
        <v>149</v>
      </c>
      <c r="E190" s="156" t="s">
        <v>1</v>
      </c>
      <c r="F190" s="157" t="s">
        <v>230</v>
      </c>
      <c r="H190" s="158">
        <v>1</v>
      </c>
      <c r="I190" s="159"/>
      <c r="L190" s="155"/>
      <c r="M190" s="160"/>
      <c r="T190" s="161"/>
      <c r="AT190" s="156" t="s">
        <v>149</v>
      </c>
      <c r="AU190" s="156" t="s">
        <v>87</v>
      </c>
      <c r="AV190" s="13" t="s">
        <v>87</v>
      </c>
      <c r="AW190" s="13" t="s">
        <v>33</v>
      </c>
      <c r="AX190" s="13" t="s">
        <v>85</v>
      </c>
      <c r="AY190" s="156" t="s">
        <v>135</v>
      </c>
    </row>
    <row r="191" spans="2:65" s="11" customFormat="1" ht="22.8" customHeight="1">
      <c r="B191" s="120"/>
      <c r="D191" s="121" t="s">
        <v>76</v>
      </c>
      <c r="E191" s="130" t="s">
        <v>231</v>
      </c>
      <c r="F191" s="130" t="s">
        <v>232</v>
      </c>
      <c r="I191" s="123"/>
      <c r="J191" s="131">
        <f>BK191</f>
        <v>0</v>
      </c>
      <c r="L191" s="120"/>
      <c r="M191" s="125"/>
      <c r="P191" s="126">
        <f>SUM(P192:P194)</f>
        <v>0</v>
      </c>
      <c r="R191" s="126">
        <f>SUM(R192:R194)</f>
        <v>0</v>
      </c>
      <c r="T191" s="127">
        <f>SUM(T192:T194)</f>
        <v>0</v>
      </c>
      <c r="AR191" s="121" t="s">
        <v>138</v>
      </c>
      <c r="AT191" s="128" t="s">
        <v>76</v>
      </c>
      <c r="AU191" s="128" t="s">
        <v>85</v>
      </c>
      <c r="AY191" s="121" t="s">
        <v>135</v>
      </c>
      <c r="BK191" s="129">
        <f>SUM(BK192:BK194)</f>
        <v>0</v>
      </c>
    </row>
    <row r="192" spans="2:65" s="1" customFormat="1" ht="16.5" customHeight="1">
      <c r="B192" s="32"/>
      <c r="C192" s="132" t="s">
        <v>8</v>
      </c>
      <c r="D192" s="132" t="s">
        <v>141</v>
      </c>
      <c r="E192" s="133" t="s">
        <v>233</v>
      </c>
      <c r="F192" s="134" t="s">
        <v>234</v>
      </c>
      <c r="G192" s="135" t="s">
        <v>144</v>
      </c>
      <c r="H192" s="136">
        <v>1</v>
      </c>
      <c r="I192" s="137"/>
      <c r="J192" s="138">
        <f>ROUND(I192*H192,2)</f>
        <v>0</v>
      </c>
      <c r="K192" s="134" t="s">
        <v>1</v>
      </c>
      <c r="L192" s="32"/>
      <c r="M192" s="139" t="s">
        <v>1</v>
      </c>
      <c r="N192" s="140" t="s">
        <v>42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146</v>
      </c>
      <c r="AT192" s="143" t="s">
        <v>141</v>
      </c>
      <c r="AU192" s="143" t="s">
        <v>87</v>
      </c>
      <c r="AY192" s="17" t="s">
        <v>135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85</v>
      </c>
      <c r="BK192" s="144">
        <f>ROUND(I192*H192,2)</f>
        <v>0</v>
      </c>
      <c r="BL192" s="17" t="s">
        <v>146</v>
      </c>
      <c r="BM192" s="143" t="s">
        <v>235</v>
      </c>
    </row>
    <row r="193" spans="2:51" s="1" customFormat="1" ht="10.199999999999999">
      <c r="B193" s="32"/>
      <c r="D193" s="145" t="s">
        <v>148</v>
      </c>
      <c r="F193" s="146" t="s">
        <v>234</v>
      </c>
      <c r="I193" s="147"/>
      <c r="L193" s="32"/>
      <c r="M193" s="148"/>
      <c r="T193" s="56"/>
      <c r="AT193" s="17" t="s">
        <v>148</v>
      </c>
      <c r="AU193" s="17" t="s">
        <v>87</v>
      </c>
    </row>
    <row r="194" spans="2:51" s="13" customFormat="1" ht="10.199999999999999">
      <c r="B194" s="155"/>
      <c r="D194" s="145" t="s">
        <v>149</v>
      </c>
      <c r="E194" s="156" t="s">
        <v>1</v>
      </c>
      <c r="F194" s="157" t="s">
        <v>186</v>
      </c>
      <c r="H194" s="158">
        <v>1</v>
      </c>
      <c r="I194" s="159"/>
      <c r="L194" s="155"/>
      <c r="M194" s="162"/>
      <c r="N194" s="163"/>
      <c r="O194" s="163"/>
      <c r="P194" s="163"/>
      <c r="Q194" s="163"/>
      <c r="R194" s="163"/>
      <c r="S194" s="163"/>
      <c r="T194" s="164"/>
      <c r="AT194" s="156" t="s">
        <v>149</v>
      </c>
      <c r="AU194" s="156" t="s">
        <v>87</v>
      </c>
      <c r="AV194" s="13" t="s">
        <v>87</v>
      </c>
      <c r="AW194" s="13" t="s">
        <v>33</v>
      </c>
      <c r="AX194" s="13" t="s">
        <v>85</v>
      </c>
      <c r="AY194" s="156" t="s">
        <v>135</v>
      </c>
    </row>
    <row r="195" spans="2:51" s="1" customFormat="1" ht="6.9" customHeight="1">
      <c r="B195" s="44"/>
      <c r="C195" s="45"/>
      <c r="D195" s="45"/>
      <c r="E195" s="45"/>
      <c r="F195" s="45"/>
      <c r="G195" s="45"/>
      <c r="H195" s="45"/>
      <c r="I195" s="45"/>
      <c r="J195" s="45"/>
      <c r="K195" s="45"/>
      <c r="L195" s="32"/>
    </row>
  </sheetData>
  <sheetProtection algorithmName="SHA-512" hashValue="t5+r72FlpXZJ7za/BW8MpMx0oqdNG1NMQEvgssBdLq0Zogas68pG7LmhLXtTHNSKkJjpemrnU77mkJqOlTqkmQ==" saltValue="4dx2LmhsZqVQcJnUWLIYx2Rg8IiDS4xMRfVnwy70lZ9DjBOlbate0mcg3veHayNJPYWhFLXti8noY1FRxkq2XA==" spinCount="100000" sheet="1" objects="1" scenarios="1" formatColumns="0" formatRows="0" autoFilter="0"/>
  <autoFilter ref="C122:K194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74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0" t="str">
        <f>'Rekapitulace stavby'!K6</f>
        <v>Stavební úpravy komunikace v ul. U Světa a parkoviště v ul. Sportovní v Třeboni</v>
      </c>
      <c r="F7" s="231"/>
      <c r="G7" s="231"/>
      <c r="H7" s="231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192" t="s">
        <v>236</v>
      </c>
      <c r="F9" s="232"/>
      <c r="G9" s="232"/>
      <c r="H9" s="23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91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5. 6. 2025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ROUND(J125,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ROUND((SUM(BE125:BE740)),  2)</f>
        <v>0</v>
      </c>
      <c r="I33" s="92">
        <v>0.21</v>
      </c>
      <c r="J33" s="91">
        <f>ROUND(((SUM(BE125:BE740))*I33),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ROUND((SUM(BF125:BF740)),  2)</f>
        <v>0</v>
      </c>
      <c r="I34" s="92">
        <v>0.15</v>
      </c>
      <c r="J34" s="91">
        <f>ROUND(((SUM(BF125:BF740))*I34),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ROUND((SUM(BG125:BG740)),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ROUND((SUM(BH125:BH740)),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ROUND((SUM(BI125:BI740)),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0" t="str">
        <f>E7</f>
        <v>Stavební úpravy komunikace v ul. U Světa a parkoviště v ul. Sportovní v Třeboni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192" t="str">
        <f>E9</f>
        <v>101 - Místní komunikace</v>
      </c>
      <c r="F87" s="232"/>
      <c r="G87" s="232"/>
      <c r="H87" s="23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5. 6. 2025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J125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237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9" customFormat="1" ht="19.95" customHeight="1">
      <c r="B98" s="108"/>
      <c r="D98" s="109" t="s">
        <v>238</v>
      </c>
      <c r="E98" s="110"/>
      <c r="F98" s="110"/>
      <c r="G98" s="110"/>
      <c r="H98" s="110"/>
      <c r="I98" s="110"/>
      <c r="J98" s="111">
        <f>J127</f>
        <v>0</v>
      </c>
      <c r="L98" s="108"/>
    </row>
    <row r="99" spans="2:12" s="9" customFormat="1" ht="19.95" customHeight="1">
      <c r="B99" s="108"/>
      <c r="D99" s="109" t="s">
        <v>239</v>
      </c>
      <c r="E99" s="110"/>
      <c r="F99" s="110"/>
      <c r="G99" s="110"/>
      <c r="H99" s="110"/>
      <c r="I99" s="110"/>
      <c r="J99" s="111">
        <f>J317</f>
        <v>0</v>
      </c>
      <c r="L99" s="108"/>
    </row>
    <row r="100" spans="2:12" s="9" customFormat="1" ht="19.95" customHeight="1">
      <c r="B100" s="108"/>
      <c r="D100" s="109" t="s">
        <v>240</v>
      </c>
      <c r="E100" s="110"/>
      <c r="F100" s="110"/>
      <c r="G100" s="110"/>
      <c r="H100" s="110"/>
      <c r="I100" s="110"/>
      <c r="J100" s="111">
        <f>J329</f>
        <v>0</v>
      </c>
      <c r="L100" s="108"/>
    </row>
    <row r="101" spans="2:12" s="9" customFormat="1" ht="19.95" customHeight="1">
      <c r="B101" s="108"/>
      <c r="D101" s="109" t="s">
        <v>241</v>
      </c>
      <c r="E101" s="110"/>
      <c r="F101" s="110"/>
      <c r="G101" s="110"/>
      <c r="H101" s="110"/>
      <c r="I101" s="110"/>
      <c r="J101" s="111">
        <f>J341</f>
        <v>0</v>
      </c>
      <c r="L101" s="108"/>
    </row>
    <row r="102" spans="2:12" s="9" customFormat="1" ht="19.95" customHeight="1">
      <c r="B102" s="108"/>
      <c r="D102" s="109" t="s">
        <v>242</v>
      </c>
      <c r="E102" s="110"/>
      <c r="F102" s="110"/>
      <c r="G102" s="110"/>
      <c r="H102" s="110"/>
      <c r="I102" s="110"/>
      <c r="J102" s="111">
        <f>J473</f>
        <v>0</v>
      </c>
      <c r="L102" s="108"/>
    </row>
    <row r="103" spans="2:12" s="9" customFormat="1" ht="19.95" customHeight="1">
      <c r="B103" s="108"/>
      <c r="D103" s="109" t="s">
        <v>243</v>
      </c>
      <c r="E103" s="110"/>
      <c r="F103" s="110"/>
      <c r="G103" s="110"/>
      <c r="H103" s="110"/>
      <c r="I103" s="110"/>
      <c r="J103" s="111">
        <f>J563</f>
        <v>0</v>
      </c>
      <c r="L103" s="108"/>
    </row>
    <row r="104" spans="2:12" s="9" customFormat="1" ht="19.95" customHeight="1">
      <c r="B104" s="108"/>
      <c r="D104" s="109" t="s">
        <v>244</v>
      </c>
      <c r="E104" s="110"/>
      <c r="F104" s="110"/>
      <c r="G104" s="110"/>
      <c r="H104" s="110"/>
      <c r="I104" s="110"/>
      <c r="J104" s="111">
        <f>J663</f>
        <v>0</v>
      </c>
      <c r="L104" s="108"/>
    </row>
    <row r="105" spans="2:12" s="9" customFormat="1" ht="19.95" customHeight="1">
      <c r="B105" s="108"/>
      <c r="D105" s="109" t="s">
        <v>245</v>
      </c>
      <c r="E105" s="110"/>
      <c r="F105" s="110"/>
      <c r="G105" s="110"/>
      <c r="H105" s="110"/>
      <c r="I105" s="110"/>
      <c r="J105" s="111">
        <f>J738</f>
        <v>0</v>
      </c>
      <c r="L105" s="108"/>
    </row>
    <row r="106" spans="2:12" s="1" customFormat="1" ht="21.75" customHeight="1">
      <c r="B106" s="32"/>
      <c r="L106" s="32"/>
    </row>
    <row r="107" spans="2:12" s="1" customFormat="1" ht="6.9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" customHeight="1">
      <c r="B112" s="32"/>
      <c r="C112" s="21" t="s">
        <v>119</v>
      </c>
      <c r="L112" s="32"/>
    </row>
    <row r="113" spans="2:65" s="1" customFormat="1" ht="6.9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16.5" customHeight="1">
      <c r="B115" s="32"/>
      <c r="E115" s="230" t="str">
        <f>E7</f>
        <v>Stavební úpravy komunikace v ul. U Světa a parkoviště v ul. Sportovní v Třeboni</v>
      </c>
      <c r="F115" s="231"/>
      <c r="G115" s="231"/>
      <c r="H115" s="231"/>
      <c r="L115" s="32"/>
    </row>
    <row r="116" spans="2:65" s="1" customFormat="1" ht="12" customHeight="1">
      <c r="B116" s="32"/>
      <c r="C116" s="27" t="s">
        <v>105</v>
      </c>
      <c r="L116" s="32"/>
    </row>
    <row r="117" spans="2:65" s="1" customFormat="1" ht="16.5" customHeight="1">
      <c r="B117" s="32"/>
      <c r="E117" s="192" t="str">
        <f>E9</f>
        <v>101 - Místní komunikace</v>
      </c>
      <c r="F117" s="232"/>
      <c r="G117" s="232"/>
      <c r="H117" s="232"/>
      <c r="L117" s="32"/>
    </row>
    <row r="118" spans="2:65" s="1" customFormat="1" ht="6.9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>Třeboň</v>
      </c>
      <c r="I119" s="27" t="s">
        <v>22</v>
      </c>
      <c r="J119" s="52" t="str">
        <f>IF(J12="","",J12)</f>
        <v>5. 6. 2025</v>
      </c>
      <c r="L119" s="32"/>
    </row>
    <row r="120" spans="2:65" s="1" customFormat="1" ht="6.9" customHeight="1">
      <c r="B120" s="32"/>
      <c r="L120" s="32"/>
    </row>
    <row r="121" spans="2:65" s="1" customFormat="1" ht="15.15" customHeight="1">
      <c r="B121" s="32"/>
      <c r="C121" s="27" t="s">
        <v>24</v>
      </c>
      <c r="F121" s="25" t="str">
        <f>E15</f>
        <v>Město Třeboň</v>
      </c>
      <c r="I121" s="27" t="s">
        <v>30</v>
      </c>
      <c r="J121" s="30" t="str">
        <f>E21</f>
        <v>WAY project s.r.o.</v>
      </c>
      <c r="L121" s="32"/>
    </row>
    <row r="122" spans="2:65" s="1" customFormat="1" ht="15.15" customHeight="1">
      <c r="B122" s="32"/>
      <c r="C122" s="27" t="s">
        <v>28</v>
      </c>
      <c r="F122" s="25" t="str">
        <f>IF(E18="","",E18)</f>
        <v>Vyplň údaj</v>
      </c>
      <c r="I122" s="27" t="s">
        <v>34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2"/>
      <c r="C124" s="113" t="s">
        <v>120</v>
      </c>
      <c r="D124" s="114" t="s">
        <v>62</v>
      </c>
      <c r="E124" s="114" t="s">
        <v>58</v>
      </c>
      <c r="F124" s="114" t="s">
        <v>59</v>
      </c>
      <c r="G124" s="114" t="s">
        <v>121</v>
      </c>
      <c r="H124" s="114" t="s">
        <v>122</v>
      </c>
      <c r="I124" s="114" t="s">
        <v>123</v>
      </c>
      <c r="J124" s="114" t="s">
        <v>109</v>
      </c>
      <c r="K124" s="115" t="s">
        <v>124</v>
      </c>
      <c r="L124" s="112"/>
      <c r="M124" s="59" t="s">
        <v>1</v>
      </c>
      <c r="N124" s="60" t="s">
        <v>41</v>
      </c>
      <c r="O124" s="60" t="s">
        <v>125</v>
      </c>
      <c r="P124" s="60" t="s">
        <v>126</v>
      </c>
      <c r="Q124" s="60" t="s">
        <v>127</v>
      </c>
      <c r="R124" s="60" t="s">
        <v>128</v>
      </c>
      <c r="S124" s="60" t="s">
        <v>129</v>
      </c>
      <c r="T124" s="61" t="s">
        <v>130</v>
      </c>
    </row>
    <row r="125" spans="2:65" s="1" customFormat="1" ht="22.8" customHeight="1">
      <c r="B125" s="32"/>
      <c r="C125" s="64" t="s">
        <v>131</v>
      </c>
      <c r="J125" s="116">
        <f>BK125</f>
        <v>0</v>
      </c>
      <c r="L125" s="32"/>
      <c r="M125" s="62"/>
      <c r="N125" s="53"/>
      <c r="O125" s="53"/>
      <c r="P125" s="117">
        <f>P126</f>
        <v>0</v>
      </c>
      <c r="Q125" s="53"/>
      <c r="R125" s="117">
        <f>R126</f>
        <v>897.84887617000004</v>
      </c>
      <c r="S125" s="53"/>
      <c r="T125" s="118">
        <f>T126</f>
        <v>920.3482600000001</v>
      </c>
      <c r="AT125" s="17" t="s">
        <v>76</v>
      </c>
      <c r="AU125" s="17" t="s">
        <v>111</v>
      </c>
      <c r="BK125" s="119">
        <f>BK126</f>
        <v>0</v>
      </c>
    </row>
    <row r="126" spans="2:65" s="11" customFormat="1" ht="25.95" customHeight="1">
      <c r="B126" s="120"/>
      <c r="D126" s="121" t="s">
        <v>76</v>
      </c>
      <c r="E126" s="122" t="s">
        <v>246</v>
      </c>
      <c r="F126" s="122" t="s">
        <v>247</v>
      </c>
      <c r="I126" s="123"/>
      <c r="J126" s="124">
        <f>BK126</f>
        <v>0</v>
      </c>
      <c r="L126" s="120"/>
      <c r="M126" s="125"/>
      <c r="P126" s="126">
        <f>P127+P317+P329+P341+P473+P563+P663+P738</f>
        <v>0</v>
      </c>
      <c r="R126" s="126">
        <f>R127+R317+R329+R341+R473+R563+R663+R738</f>
        <v>897.84887617000004</v>
      </c>
      <c r="T126" s="127">
        <f>T127+T317+T329+T341+T473+T563+T663+T738</f>
        <v>920.3482600000001</v>
      </c>
      <c r="AR126" s="121" t="s">
        <v>85</v>
      </c>
      <c r="AT126" s="128" t="s">
        <v>76</v>
      </c>
      <c r="AU126" s="128" t="s">
        <v>77</v>
      </c>
      <c r="AY126" s="121" t="s">
        <v>135</v>
      </c>
      <c r="BK126" s="129">
        <f>BK127+BK317+BK329+BK341+BK473+BK563+BK663+BK738</f>
        <v>0</v>
      </c>
    </row>
    <row r="127" spans="2:65" s="11" customFormat="1" ht="22.8" customHeight="1">
      <c r="B127" s="120"/>
      <c r="D127" s="121" t="s">
        <v>76</v>
      </c>
      <c r="E127" s="130" t="s">
        <v>85</v>
      </c>
      <c r="F127" s="130" t="s">
        <v>248</v>
      </c>
      <c r="I127" s="123"/>
      <c r="J127" s="131">
        <f>BK127</f>
        <v>0</v>
      </c>
      <c r="L127" s="120"/>
      <c r="M127" s="125"/>
      <c r="P127" s="126">
        <f>SUM(P128:P316)</f>
        <v>0</v>
      </c>
      <c r="R127" s="126">
        <f>SUM(R128:R316)</f>
        <v>576.99486519999994</v>
      </c>
      <c r="T127" s="127">
        <f>SUM(T128:T316)</f>
        <v>910.96890000000008</v>
      </c>
      <c r="AR127" s="121" t="s">
        <v>85</v>
      </c>
      <c r="AT127" s="128" t="s">
        <v>76</v>
      </c>
      <c r="AU127" s="128" t="s">
        <v>85</v>
      </c>
      <c r="AY127" s="121" t="s">
        <v>135</v>
      </c>
      <c r="BK127" s="129">
        <f>SUM(BK128:BK316)</f>
        <v>0</v>
      </c>
    </row>
    <row r="128" spans="2:65" s="1" customFormat="1" ht="16.5" customHeight="1">
      <c r="B128" s="32"/>
      <c r="C128" s="132" t="s">
        <v>85</v>
      </c>
      <c r="D128" s="132" t="s">
        <v>141</v>
      </c>
      <c r="E128" s="133" t="s">
        <v>249</v>
      </c>
      <c r="F128" s="134" t="s">
        <v>250</v>
      </c>
      <c r="G128" s="135" t="s">
        <v>251</v>
      </c>
      <c r="H128" s="136">
        <v>113.8</v>
      </c>
      <c r="I128" s="137"/>
      <c r="J128" s="138">
        <f>ROUND(I128*H128,2)</f>
        <v>0</v>
      </c>
      <c r="K128" s="134" t="s">
        <v>145</v>
      </c>
      <c r="L128" s="32"/>
      <c r="M128" s="139" t="s">
        <v>1</v>
      </c>
      <c r="N128" s="140" t="s">
        <v>42</v>
      </c>
      <c r="P128" s="141">
        <f>O128*H128</f>
        <v>0</v>
      </c>
      <c r="Q128" s="141">
        <v>0</v>
      </c>
      <c r="R128" s="141">
        <f>Q128*H128</f>
        <v>0</v>
      </c>
      <c r="S128" s="141">
        <v>0.26</v>
      </c>
      <c r="T128" s="142">
        <f>S128*H128</f>
        <v>29.588000000000001</v>
      </c>
      <c r="AR128" s="143" t="s">
        <v>134</v>
      </c>
      <c r="AT128" s="143" t="s">
        <v>141</v>
      </c>
      <c r="AU128" s="143" t="s">
        <v>87</v>
      </c>
      <c r="AY128" s="17" t="s">
        <v>135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85</v>
      </c>
      <c r="BK128" s="144">
        <f>ROUND(I128*H128,2)</f>
        <v>0</v>
      </c>
      <c r="BL128" s="17" t="s">
        <v>134</v>
      </c>
      <c r="BM128" s="143" t="s">
        <v>252</v>
      </c>
    </row>
    <row r="129" spans="2:65" s="1" customFormat="1" ht="19.2">
      <c r="B129" s="32"/>
      <c r="D129" s="145" t="s">
        <v>148</v>
      </c>
      <c r="F129" s="146" t="s">
        <v>253</v>
      </c>
      <c r="I129" s="147"/>
      <c r="L129" s="32"/>
      <c r="M129" s="148"/>
      <c r="T129" s="56"/>
      <c r="AT129" s="17" t="s">
        <v>148</v>
      </c>
      <c r="AU129" s="17" t="s">
        <v>87</v>
      </c>
    </row>
    <row r="130" spans="2:65" s="13" customFormat="1" ht="10.199999999999999">
      <c r="B130" s="155"/>
      <c r="D130" s="145" t="s">
        <v>149</v>
      </c>
      <c r="E130" s="156" t="s">
        <v>1</v>
      </c>
      <c r="F130" s="157" t="s">
        <v>254</v>
      </c>
      <c r="H130" s="158">
        <v>64</v>
      </c>
      <c r="I130" s="159"/>
      <c r="L130" s="155"/>
      <c r="M130" s="160"/>
      <c r="T130" s="161"/>
      <c r="AT130" s="156" t="s">
        <v>149</v>
      </c>
      <c r="AU130" s="156" t="s">
        <v>87</v>
      </c>
      <c r="AV130" s="13" t="s">
        <v>87</v>
      </c>
      <c r="AW130" s="13" t="s">
        <v>33</v>
      </c>
      <c r="AX130" s="13" t="s">
        <v>77</v>
      </c>
      <c r="AY130" s="156" t="s">
        <v>135</v>
      </c>
    </row>
    <row r="131" spans="2:65" s="13" customFormat="1" ht="10.199999999999999">
      <c r="B131" s="155"/>
      <c r="D131" s="145" t="s">
        <v>149</v>
      </c>
      <c r="E131" s="156" t="s">
        <v>1</v>
      </c>
      <c r="F131" s="157" t="s">
        <v>255</v>
      </c>
      <c r="H131" s="158">
        <v>14.3</v>
      </c>
      <c r="I131" s="159"/>
      <c r="L131" s="155"/>
      <c r="M131" s="160"/>
      <c r="T131" s="161"/>
      <c r="AT131" s="156" t="s">
        <v>149</v>
      </c>
      <c r="AU131" s="156" t="s">
        <v>87</v>
      </c>
      <c r="AV131" s="13" t="s">
        <v>87</v>
      </c>
      <c r="AW131" s="13" t="s">
        <v>33</v>
      </c>
      <c r="AX131" s="13" t="s">
        <v>77</v>
      </c>
      <c r="AY131" s="156" t="s">
        <v>135</v>
      </c>
    </row>
    <row r="132" spans="2:65" s="13" customFormat="1" ht="10.199999999999999">
      <c r="B132" s="155"/>
      <c r="D132" s="145" t="s">
        <v>149</v>
      </c>
      <c r="E132" s="156" t="s">
        <v>1</v>
      </c>
      <c r="F132" s="157" t="s">
        <v>256</v>
      </c>
      <c r="H132" s="158">
        <v>35.5</v>
      </c>
      <c r="I132" s="159"/>
      <c r="L132" s="155"/>
      <c r="M132" s="160"/>
      <c r="T132" s="161"/>
      <c r="AT132" s="156" t="s">
        <v>149</v>
      </c>
      <c r="AU132" s="156" t="s">
        <v>87</v>
      </c>
      <c r="AV132" s="13" t="s">
        <v>87</v>
      </c>
      <c r="AW132" s="13" t="s">
        <v>33</v>
      </c>
      <c r="AX132" s="13" t="s">
        <v>77</v>
      </c>
      <c r="AY132" s="156" t="s">
        <v>135</v>
      </c>
    </row>
    <row r="133" spans="2:65" s="14" customFormat="1" ht="10.199999999999999">
      <c r="B133" s="165"/>
      <c r="D133" s="145" t="s">
        <v>149</v>
      </c>
      <c r="E133" s="166" t="s">
        <v>1</v>
      </c>
      <c r="F133" s="167" t="s">
        <v>257</v>
      </c>
      <c r="H133" s="168">
        <v>113.8</v>
      </c>
      <c r="I133" s="169"/>
      <c r="L133" s="165"/>
      <c r="M133" s="170"/>
      <c r="T133" s="171"/>
      <c r="AT133" s="166" t="s">
        <v>149</v>
      </c>
      <c r="AU133" s="166" t="s">
        <v>87</v>
      </c>
      <c r="AV133" s="14" t="s">
        <v>134</v>
      </c>
      <c r="AW133" s="14" t="s">
        <v>33</v>
      </c>
      <c r="AX133" s="14" t="s">
        <v>85</v>
      </c>
      <c r="AY133" s="166" t="s">
        <v>135</v>
      </c>
    </row>
    <row r="134" spans="2:65" s="1" customFormat="1" ht="16.5" customHeight="1">
      <c r="B134" s="32"/>
      <c r="C134" s="132" t="s">
        <v>87</v>
      </c>
      <c r="D134" s="132" t="s">
        <v>141</v>
      </c>
      <c r="E134" s="133" t="s">
        <v>258</v>
      </c>
      <c r="F134" s="134" t="s">
        <v>259</v>
      </c>
      <c r="G134" s="135" t="s">
        <v>251</v>
      </c>
      <c r="H134" s="136">
        <v>963.7</v>
      </c>
      <c r="I134" s="137"/>
      <c r="J134" s="138">
        <f>ROUND(I134*H134,2)</f>
        <v>0</v>
      </c>
      <c r="K134" s="134" t="s">
        <v>145</v>
      </c>
      <c r="L134" s="32"/>
      <c r="M134" s="139" t="s">
        <v>1</v>
      </c>
      <c r="N134" s="140" t="s">
        <v>42</v>
      </c>
      <c r="P134" s="141">
        <f>O134*H134</f>
        <v>0</v>
      </c>
      <c r="Q134" s="141">
        <v>0</v>
      </c>
      <c r="R134" s="141">
        <f>Q134*H134</f>
        <v>0</v>
      </c>
      <c r="S134" s="141">
        <v>0.44</v>
      </c>
      <c r="T134" s="142">
        <f>S134*H134</f>
        <v>424.02800000000002</v>
      </c>
      <c r="AR134" s="143" t="s">
        <v>134</v>
      </c>
      <c r="AT134" s="143" t="s">
        <v>141</v>
      </c>
      <c r="AU134" s="143" t="s">
        <v>87</v>
      </c>
      <c r="AY134" s="17" t="s">
        <v>135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85</v>
      </c>
      <c r="BK134" s="144">
        <f>ROUND(I134*H134,2)</f>
        <v>0</v>
      </c>
      <c r="BL134" s="17" t="s">
        <v>134</v>
      </c>
      <c r="BM134" s="143" t="s">
        <v>260</v>
      </c>
    </row>
    <row r="135" spans="2:65" s="1" customFormat="1" ht="19.2">
      <c r="B135" s="32"/>
      <c r="D135" s="145" t="s">
        <v>148</v>
      </c>
      <c r="F135" s="146" t="s">
        <v>261</v>
      </c>
      <c r="I135" s="147"/>
      <c r="L135" s="32"/>
      <c r="M135" s="148"/>
      <c r="T135" s="56"/>
      <c r="AT135" s="17" t="s">
        <v>148</v>
      </c>
      <c r="AU135" s="17" t="s">
        <v>87</v>
      </c>
    </row>
    <row r="136" spans="2:65" s="13" customFormat="1" ht="10.199999999999999">
      <c r="B136" s="155"/>
      <c r="D136" s="145" t="s">
        <v>149</v>
      </c>
      <c r="E136" s="156" t="s">
        <v>1</v>
      </c>
      <c r="F136" s="157" t="s">
        <v>262</v>
      </c>
      <c r="H136" s="158">
        <v>963.7</v>
      </c>
      <c r="I136" s="159"/>
      <c r="L136" s="155"/>
      <c r="M136" s="160"/>
      <c r="T136" s="161"/>
      <c r="AT136" s="156" t="s">
        <v>149</v>
      </c>
      <c r="AU136" s="156" t="s">
        <v>87</v>
      </c>
      <c r="AV136" s="13" t="s">
        <v>87</v>
      </c>
      <c r="AW136" s="13" t="s">
        <v>33</v>
      </c>
      <c r="AX136" s="13" t="s">
        <v>85</v>
      </c>
      <c r="AY136" s="156" t="s">
        <v>135</v>
      </c>
    </row>
    <row r="137" spans="2:65" s="12" customFormat="1" ht="10.199999999999999">
      <c r="B137" s="149"/>
      <c r="D137" s="145" t="s">
        <v>149</v>
      </c>
      <c r="E137" s="150" t="s">
        <v>1</v>
      </c>
      <c r="F137" s="151" t="s">
        <v>263</v>
      </c>
      <c r="H137" s="150" t="s">
        <v>1</v>
      </c>
      <c r="I137" s="152"/>
      <c r="L137" s="149"/>
      <c r="M137" s="153"/>
      <c r="T137" s="154"/>
      <c r="AT137" s="150" t="s">
        <v>149</v>
      </c>
      <c r="AU137" s="150" t="s">
        <v>87</v>
      </c>
      <c r="AV137" s="12" t="s">
        <v>85</v>
      </c>
      <c r="AW137" s="12" t="s">
        <v>33</v>
      </c>
      <c r="AX137" s="12" t="s">
        <v>77</v>
      </c>
      <c r="AY137" s="150" t="s">
        <v>135</v>
      </c>
    </row>
    <row r="138" spans="2:65" s="1" customFormat="1" ht="16.5" customHeight="1">
      <c r="B138" s="32"/>
      <c r="C138" s="132" t="s">
        <v>157</v>
      </c>
      <c r="D138" s="132" t="s">
        <v>141</v>
      </c>
      <c r="E138" s="133" t="s">
        <v>264</v>
      </c>
      <c r="F138" s="134" t="s">
        <v>265</v>
      </c>
      <c r="G138" s="135" t="s">
        <v>251</v>
      </c>
      <c r="H138" s="136">
        <v>24</v>
      </c>
      <c r="I138" s="137"/>
      <c r="J138" s="138">
        <f>ROUND(I138*H138,2)</f>
        <v>0</v>
      </c>
      <c r="K138" s="134" t="s">
        <v>145</v>
      </c>
      <c r="L138" s="32"/>
      <c r="M138" s="139" t="s">
        <v>1</v>
      </c>
      <c r="N138" s="140" t="s">
        <v>42</v>
      </c>
      <c r="P138" s="141">
        <f>O138*H138</f>
        <v>0</v>
      </c>
      <c r="Q138" s="141">
        <v>0</v>
      </c>
      <c r="R138" s="141">
        <f>Q138*H138</f>
        <v>0</v>
      </c>
      <c r="S138" s="141">
        <v>0.28999999999999998</v>
      </c>
      <c r="T138" s="142">
        <f>S138*H138</f>
        <v>6.9599999999999991</v>
      </c>
      <c r="AR138" s="143" t="s">
        <v>134</v>
      </c>
      <c r="AT138" s="143" t="s">
        <v>141</v>
      </c>
      <c r="AU138" s="143" t="s">
        <v>87</v>
      </c>
      <c r="AY138" s="17" t="s">
        <v>135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85</v>
      </c>
      <c r="BK138" s="144">
        <f>ROUND(I138*H138,2)</f>
        <v>0</v>
      </c>
      <c r="BL138" s="17" t="s">
        <v>134</v>
      </c>
      <c r="BM138" s="143" t="s">
        <v>266</v>
      </c>
    </row>
    <row r="139" spans="2:65" s="1" customFormat="1" ht="19.2">
      <c r="B139" s="32"/>
      <c r="D139" s="145" t="s">
        <v>148</v>
      </c>
      <c r="F139" s="146" t="s">
        <v>267</v>
      </c>
      <c r="I139" s="147"/>
      <c r="L139" s="32"/>
      <c r="M139" s="148"/>
      <c r="T139" s="56"/>
      <c r="AT139" s="17" t="s">
        <v>148</v>
      </c>
      <c r="AU139" s="17" t="s">
        <v>87</v>
      </c>
    </row>
    <row r="140" spans="2:65" s="12" customFormat="1" ht="10.199999999999999">
      <c r="B140" s="149"/>
      <c r="D140" s="145" t="s">
        <v>149</v>
      </c>
      <c r="E140" s="150" t="s">
        <v>1</v>
      </c>
      <c r="F140" s="151" t="s">
        <v>268</v>
      </c>
      <c r="H140" s="150" t="s">
        <v>1</v>
      </c>
      <c r="I140" s="152"/>
      <c r="L140" s="149"/>
      <c r="M140" s="153"/>
      <c r="T140" s="154"/>
      <c r="AT140" s="150" t="s">
        <v>149</v>
      </c>
      <c r="AU140" s="150" t="s">
        <v>87</v>
      </c>
      <c r="AV140" s="12" t="s">
        <v>85</v>
      </c>
      <c r="AW140" s="12" t="s">
        <v>33</v>
      </c>
      <c r="AX140" s="12" t="s">
        <v>77</v>
      </c>
      <c r="AY140" s="150" t="s">
        <v>135</v>
      </c>
    </row>
    <row r="141" spans="2:65" s="13" customFormat="1" ht="10.199999999999999">
      <c r="B141" s="155"/>
      <c r="D141" s="145" t="s">
        <v>149</v>
      </c>
      <c r="E141" s="156" t="s">
        <v>1</v>
      </c>
      <c r="F141" s="157" t="s">
        <v>269</v>
      </c>
      <c r="H141" s="158">
        <v>24</v>
      </c>
      <c r="I141" s="159"/>
      <c r="L141" s="155"/>
      <c r="M141" s="160"/>
      <c r="T141" s="161"/>
      <c r="AT141" s="156" t="s">
        <v>149</v>
      </c>
      <c r="AU141" s="156" t="s">
        <v>87</v>
      </c>
      <c r="AV141" s="13" t="s">
        <v>87</v>
      </c>
      <c r="AW141" s="13" t="s">
        <v>33</v>
      </c>
      <c r="AX141" s="13" t="s">
        <v>85</v>
      </c>
      <c r="AY141" s="156" t="s">
        <v>135</v>
      </c>
    </row>
    <row r="142" spans="2:65" s="1" customFormat="1" ht="16.5" customHeight="1">
      <c r="B142" s="32"/>
      <c r="C142" s="132" t="s">
        <v>134</v>
      </c>
      <c r="D142" s="132" t="s">
        <v>141</v>
      </c>
      <c r="E142" s="133" t="s">
        <v>270</v>
      </c>
      <c r="F142" s="134" t="s">
        <v>271</v>
      </c>
      <c r="G142" s="135" t="s">
        <v>251</v>
      </c>
      <c r="H142" s="136">
        <v>23</v>
      </c>
      <c r="I142" s="137"/>
      <c r="J142" s="138">
        <f>ROUND(I142*H142,2)</f>
        <v>0</v>
      </c>
      <c r="K142" s="134" t="s">
        <v>145</v>
      </c>
      <c r="L142" s="32"/>
      <c r="M142" s="139" t="s">
        <v>1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0.24</v>
      </c>
      <c r="T142" s="142">
        <f>S142*H142</f>
        <v>5.52</v>
      </c>
      <c r="AR142" s="143" t="s">
        <v>134</v>
      </c>
      <c r="AT142" s="143" t="s">
        <v>141</v>
      </c>
      <c r="AU142" s="143" t="s">
        <v>87</v>
      </c>
      <c r="AY142" s="17" t="s">
        <v>135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85</v>
      </c>
      <c r="BK142" s="144">
        <f>ROUND(I142*H142,2)</f>
        <v>0</v>
      </c>
      <c r="BL142" s="17" t="s">
        <v>134</v>
      </c>
      <c r="BM142" s="143" t="s">
        <v>272</v>
      </c>
    </row>
    <row r="143" spans="2:65" s="1" customFormat="1" ht="19.2">
      <c r="B143" s="32"/>
      <c r="D143" s="145" t="s">
        <v>148</v>
      </c>
      <c r="F143" s="146" t="s">
        <v>273</v>
      </c>
      <c r="I143" s="147"/>
      <c r="L143" s="32"/>
      <c r="M143" s="148"/>
      <c r="T143" s="56"/>
      <c r="AT143" s="17" t="s">
        <v>148</v>
      </c>
      <c r="AU143" s="17" t="s">
        <v>87</v>
      </c>
    </row>
    <row r="144" spans="2:65" s="13" customFormat="1" ht="10.199999999999999">
      <c r="B144" s="155"/>
      <c r="D144" s="145" t="s">
        <v>149</v>
      </c>
      <c r="E144" s="156" t="s">
        <v>1</v>
      </c>
      <c r="F144" s="157" t="s">
        <v>274</v>
      </c>
      <c r="H144" s="158">
        <v>23</v>
      </c>
      <c r="I144" s="159"/>
      <c r="L144" s="155"/>
      <c r="M144" s="160"/>
      <c r="T144" s="161"/>
      <c r="AT144" s="156" t="s">
        <v>149</v>
      </c>
      <c r="AU144" s="156" t="s">
        <v>87</v>
      </c>
      <c r="AV144" s="13" t="s">
        <v>87</v>
      </c>
      <c r="AW144" s="13" t="s">
        <v>33</v>
      </c>
      <c r="AX144" s="13" t="s">
        <v>85</v>
      </c>
      <c r="AY144" s="156" t="s">
        <v>135</v>
      </c>
    </row>
    <row r="145" spans="2:65" s="1" customFormat="1" ht="16.5" customHeight="1">
      <c r="B145" s="32"/>
      <c r="C145" s="132" t="s">
        <v>138</v>
      </c>
      <c r="D145" s="132" t="s">
        <v>141</v>
      </c>
      <c r="E145" s="133" t="s">
        <v>275</v>
      </c>
      <c r="F145" s="134" t="s">
        <v>276</v>
      </c>
      <c r="G145" s="135" t="s">
        <v>251</v>
      </c>
      <c r="H145" s="136">
        <v>257.89999999999998</v>
      </c>
      <c r="I145" s="137"/>
      <c r="J145" s="138">
        <f>ROUND(I145*H145,2)</f>
        <v>0</v>
      </c>
      <c r="K145" s="134" t="s">
        <v>145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0.17</v>
      </c>
      <c r="T145" s="142">
        <f>S145*H145</f>
        <v>43.842999999999996</v>
      </c>
      <c r="AR145" s="143" t="s">
        <v>134</v>
      </c>
      <c r="AT145" s="143" t="s">
        <v>141</v>
      </c>
      <c r="AU145" s="143" t="s">
        <v>87</v>
      </c>
      <c r="AY145" s="17" t="s">
        <v>135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134</v>
      </c>
      <c r="BM145" s="143" t="s">
        <v>277</v>
      </c>
    </row>
    <row r="146" spans="2:65" s="1" customFormat="1" ht="19.2">
      <c r="B146" s="32"/>
      <c r="D146" s="145" t="s">
        <v>148</v>
      </c>
      <c r="F146" s="146" t="s">
        <v>278</v>
      </c>
      <c r="I146" s="147"/>
      <c r="L146" s="32"/>
      <c r="M146" s="148"/>
      <c r="T146" s="56"/>
      <c r="AT146" s="17" t="s">
        <v>148</v>
      </c>
      <c r="AU146" s="17" t="s">
        <v>87</v>
      </c>
    </row>
    <row r="147" spans="2:65" s="13" customFormat="1" ht="10.199999999999999">
      <c r="B147" s="155"/>
      <c r="D147" s="145" t="s">
        <v>149</v>
      </c>
      <c r="E147" s="156" t="s">
        <v>1</v>
      </c>
      <c r="F147" s="157" t="s">
        <v>279</v>
      </c>
      <c r="H147" s="158">
        <v>64</v>
      </c>
      <c r="I147" s="159"/>
      <c r="L147" s="155"/>
      <c r="M147" s="160"/>
      <c r="T147" s="161"/>
      <c r="AT147" s="156" t="s">
        <v>149</v>
      </c>
      <c r="AU147" s="156" t="s">
        <v>87</v>
      </c>
      <c r="AV147" s="13" t="s">
        <v>87</v>
      </c>
      <c r="AW147" s="13" t="s">
        <v>33</v>
      </c>
      <c r="AX147" s="13" t="s">
        <v>77</v>
      </c>
      <c r="AY147" s="156" t="s">
        <v>135</v>
      </c>
    </row>
    <row r="148" spans="2:65" s="13" customFormat="1" ht="10.199999999999999">
      <c r="B148" s="155"/>
      <c r="D148" s="145" t="s">
        <v>149</v>
      </c>
      <c r="E148" s="156" t="s">
        <v>1</v>
      </c>
      <c r="F148" s="157" t="s">
        <v>280</v>
      </c>
      <c r="H148" s="158">
        <v>170.9</v>
      </c>
      <c r="I148" s="159"/>
      <c r="L148" s="155"/>
      <c r="M148" s="160"/>
      <c r="T148" s="161"/>
      <c r="AT148" s="156" t="s">
        <v>149</v>
      </c>
      <c r="AU148" s="156" t="s">
        <v>87</v>
      </c>
      <c r="AV148" s="13" t="s">
        <v>87</v>
      </c>
      <c r="AW148" s="13" t="s">
        <v>33</v>
      </c>
      <c r="AX148" s="13" t="s">
        <v>77</v>
      </c>
      <c r="AY148" s="156" t="s">
        <v>135</v>
      </c>
    </row>
    <row r="149" spans="2:65" s="13" customFormat="1" ht="10.199999999999999">
      <c r="B149" s="155"/>
      <c r="D149" s="145" t="s">
        <v>149</v>
      </c>
      <c r="E149" s="156" t="s">
        <v>1</v>
      </c>
      <c r="F149" s="157" t="s">
        <v>274</v>
      </c>
      <c r="H149" s="158">
        <v>23</v>
      </c>
      <c r="I149" s="159"/>
      <c r="L149" s="155"/>
      <c r="M149" s="160"/>
      <c r="T149" s="161"/>
      <c r="AT149" s="156" t="s">
        <v>149</v>
      </c>
      <c r="AU149" s="156" t="s">
        <v>87</v>
      </c>
      <c r="AV149" s="13" t="s">
        <v>87</v>
      </c>
      <c r="AW149" s="13" t="s">
        <v>33</v>
      </c>
      <c r="AX149" s="13" t="s">
        <v>77</v>
      </c>
      <c r="AY149" s="156" t="s">
        <v>135</v>
      </c>
    </row>
    <row r="150" spans="2:65" s="14" customFormat="1" ht="10.199999999999999">
      <c r="B150" s="165"/>
      <c r="D150" s="145" t="s">
        <v>149</v>
      </c>
      <c r="E150" s="166" t="s">
        <v>1</v>
      </c>
      <c r="F150" s="167" t="s">
        <v>257</v>
      </c>
      <c r="H150" s="168">
        <v>257.89999999999998</v>
      </c>
      <c r="I150" s="169"/>
      <c r="L150" s="165"/>
      <c r="M150" s="170"/>
      <c r="T150" s="171"/>
      <c r="AT150" s="166" t="s">
        <v>149</v>
      </c>
      <c r="AU150" s="166" t="s">
        <v>87</v>
      </c>
      <c r="AV150" s="14" t="s">
        <v>134</v>
      </c>
      <c r="AW150" s="14" t="s">
        <v>33</v>
      </c>
      <c r="AX150" s="14" t="s">
        <v>85</v>
      </c>
      <c r="AY150" s="166" t="s">
        <v>135</v>
      </c>
    </row>
    <row r="151" spans="2:65" s="1" customFormat="1" ht="16.5" customHeight="1">
      <c r="B151" s="32"/>
      <c r="C151" s="132" t="s">
        <v>173</v>
      </c>
      <c r="D151" s="132" t="s">
        <v>141</v>
      </c>
      <c r="E151" s="133" t="s">
        <v>281</v>
      </c>
      <c r="F151" s="134" t="s">
        <v>282</v>
      </c>
      <c r="G151" s="135" t="s">
        <v>251</v>
      </c>
      <c r="H151" s="136">
        <v>46.6</v>
      </c>
      <c r="I151" s="137"/>
      <c r="J151" s="138">
        <f>ROUND(I151*H151,2)</f>
        <v>0</v>
      </c>
      <c r="K151" s="134" t="s">
        <v>145</v>
      </c>
      <c r="L151" s="32"/>
      <c r="M151" s="139" t="s">
        <v>1</v>
      </c>
      <c r="N151" s="140" t="s">
        <v>42</v>
      </c>
      <c r="P151" s="141">
        <f>O151*H151</f>
        <v>0</v>
      </c>
      <c r="Q151" s="141">
        <v>0</v>
      </c>
      <c r="R151" s="141">
        <f>Q151*H151</f>
        <v>0</v>
      </c>
      <c r="S151" s="141">
        <v>9.8000000000000004E-2</v>
      </c>
      <c r="T151" s="142">
        <f>S151*H151</f>
        <v>4.5668000000000006</v>
      </c>
      <c r="AR151" s="143" t="s">
        <v>134</v>
      </c>
      <c r="AT151" s="143" t="s">
        <v>141</v>
      </c>
      <c r="AU151" s="143" t="s">
        <v>87</v>
      </c>
      <c r="AY151" s="17" t="s">
        <v>135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85</v>
      </c>
      <c r="BK151" s="144">
        <f>ROUND(I151*H151,2)</f>
        <v>0</v>
      </c>
      <c r="BL151" s="17" t="s">
        <v>134</v>
      </c>
      <c r="BM151" s="143" t="s">
        <v>283</v>
      </c>
    </row>
    <row r="152" spans="2:65" s="1" customFormat="1" ht="19.2">
      <c r="B152" s="32"/>
      <c r="D152" s="145" t="s">
        <v>148</v>
      </c>
      <c r="F152" s="146" t="s">
        <v>284</v>
      </c>
      <c r="I152" s="147"/>
      <c r="L152" s="32"/>
      <c r="M152" s="148"/>
      <c r="T152" s="56"/>
      <c r="AT152" s="17" t="s">
        <v>148</v>
      </c>
      <c r="AU152" s="17" t="s">
        <v>87</v>
      </c>
    </row>
    <row r="153" spans="2:65" s="13" customFormat="1" ht="10.199999999999999">
      <c r="B153" s="155"/>
      <c r="D153" s="145" t="s">
        <v>149</v>
      </c>
      <c r="E153" s="156" t="s">
        <v>1</v>
      </c>
      <c r="F153" s="157" t="s">
        <v>269</v>
      </c>
      <c r="H153" s="158">
        <v>24</v>
      </c>
      <c r="I153" s="159"/>
      <c r="L153" s="155"/>
      <c r="M153" s="160"/>
      <c r="T153" s="161"/>
      <c r="AT153" s="156" t="s">
        <v>149</v>
      </c>
      <c r="AU153" s="156" t="s">
        <v>87</v>
      </c>
      <c r="AV153" s="13" t="s">
        <v>87</v>
      </c>
      <c r="AW153" s="13" t="s">
        <v>33</v>
      </c>
      <c r="AX153" s="13" t="s">
        <v>77</v>
      </c>
      <c r="AY153" s="156" t="s">
        <v>135</v>
      </c>
    </row>
    <row r="154" spans="2:65" s="13" customFormat="1" ht="10.199999999999999">
      <c r="B154" s="155"/>
      <c r="D154" s="145" t="s">
        <v>149</v>
      </c>
      <c r="E154" s="156" t="s">
        <v>1</v>
      </c>
      <c r="F154" s="157" t="s">
        <v>285</v>
      </c>
      <c r="H154" s="158">
        <v>16.600000000000001</v>
      </c>
      <c r="I154" s="159"/>
      <c r="L154" s="155"/>
      <c r="M154" s="160"/>
      <c r="T154" s="161"/>
      <c r="AT154" s="156" t="s">
        <v>149</v>
      </c>
      <c r="AU154" s="156" t="s">
        <v>87</v>
      </c>
      <c r="AV154" s="13" t="s">
        <v>87</v>
      </c>
      <c r="AW154" s="13" t="s">
        <v>33</v>
      </c>
      <c r="AX154" s="13" t="s">
        <v>77</v>
      </c>
      <c r="AY154" s="156" t="s">
        <v>135</v>
      </c>
    </row>
    <row r="155" spans="2:65" s="13" customFormat="1" ht="10.199999999999999">
      <c r="B155" s="155"/>
      <c r="D155" s="145" t="s">
        <v>149</v>
      </c>
      <c r="E155" s="156" t="s">
        <v>1</v>
      </c>
      <c r="F155" s="157" t="s">
        <v>286</v>
      </c>
      <c r="H155" s="158">
        <v>6</v>
      </c>
      <c r="I155" s="159"/>
      <c r="L155" s="155"/>
      <c r="M155" s="160"/>
      <c r="T155" s="161"/>
      <c r="AT155" s="156" t="s">
        <v>149</v>
      </c>
      <c r="AU155" s="156" t="s">
        <v>87</v>
      </c>
      <c r="AV155" s="13" t="s">
        <v>87</v>
      </c>
      <c r="AW155" s="13" t="s">
        <v>33</v>
      </c>
      <c r="AX155" s="13" t="s">
        <v>77</v>
      </c>
      <c r="AY155" s="156" t="s">
        <v>135</v>
      </c>
    </row>
    <row r="156" spans="2:65" s="14" customFormat="1" ht="10.199999999999999">
      <c r="B156" s="165"/>
      <c r="D156" s="145" t="s">
        <v>149</v>
      </c>
      <c r="E156" s="166" t="s">
        <v>1</v>
      </c>
      <c r="F156" s="167" t="s">
        <v>257</v>
      </c>
      <c r="H156" s="168">
        <v>46.6</v>
      </c>
      <c r="I156" s="169"/>
      <c r="L156" s="165"/>
      <c r="M156" s="170"/>
      <c r="T156" s="171"/>
      <c r="AT156" s="166" t="s">
        <v>149</v>
      </c>
      <c r="AU156" s="166" t="s">
        <v>87</v>
      </c>
      <c r="AV156" s="14" t="s">
        <v>134</v>
      </c>
      <c r="AW156" s="14" t="s">
        <v>33</v>
      </c>
      <c r="AX156" s="14" t="s">
        <v>85</v>
      </c>
      <c r="AY156" s="166" t="s">
        <v>135</v>
      </c>
    </row>
    <row r="157" spans="2:65" s="1" customFormat="1" ht="16.5" customHeight="1">
      <c r="B157" s="32"/>
      <c r="C157" s="132" t="s">
        <v>180</v>
      </c>
      <c r="D157" s="132" t="s">
        <v>141</v>
      </c>
      <c r="E157" s="133" t="s">
        <v>287</v>
      </c>
      <c r="F157" s="134" t="s">
        <v>288</v>
      </c>
      <c r="G157" s="135" t="s">
        <v>251</v>
      </c>
      <c r="H157" s="136">
        <v>936.7</v>
      </c>
      <c r="I157" s="137"/>
      <c r="J157" s="138">
        <f>ROUND(I157*H157,2)</f>
        <v>0</v>
      </c>
      <c r="K157" s="134" t="s">
        <v>145</v>
      </c>
      <c r="L157" s="32"/>
      <c r="M157" s="139" t="s">
        <v>1</v>
      </c>
      <c r="N157" s="140" t="s">
        <v>42</v>
      </c>
      <c r="P157" s="141">
        <f>O157*H157</f>
        <v>0</v>
      </c>
      <c r="Q157" s="141">
        <v>0</v>
      </c>
      <c r="R157" s="141">
        <f>Q157*H157</f>
        <v>0</v>
      </c>
      <c r="S157" s="141">
        <v>0.316</v>
      </c>
      <c r="T157" s="142">
        <f>S157*H157</f>
        <v>295.99720000000002</v>
      </c>
      <c r="AR157" s="143" t="s">
        <v>134</v>
      </c>
      <c r="AT157" s="143" t="s">
        <v>141</v>
      </c>
      <c r="AU157" s="143" t="s">
        <v>87</v>
      </c>
      <c r="AY157" s="17" t="s">
        <v>135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134</v>
      </c>
      <c r="BM157" s="143" t="s">
        <v>289</v>
      </c>
    </row>
    <row r="158" spans="2:65" s="1" customFormat="1" ht="19.2">
      <c r="B158" s="32"/>
      <c r="D158" s="145" t="s">
        <v>148</v>
      </c>
      <c r="F158" s="146" t="s">
        <v>290</v>
      </c>
      <c r="I158" s="147"/>
      <c r="L158" s="32"/>
      <c r="M158" s="148"/>
      <c r="T158" s="56"/>
      <c r="AT158" s="17" t="s">
        <v>148</v>
      </c>
      <c r="AU158" s="17" t="s">
        <v>87</v>
      </c>
    </row>
    <row r="159" spans="2:65" s="13" customFormat="1" ht="10.199999999999999">
      <c r="B159" s="155"/>
      <c r="D159" s="145" t="s">
        <v>149</v>
      </c>
      <c r="E159" s="156" t="s">
        <v>1</v>
      </c>
      <c r="F159" s="157" t="s">
        <v>291</v>
      </c>
      <c r="H159" s="158">
        <v>936.7</v>
      </c>
      <c r="I159" s="159"/>
      <c r="L159" s="155"/>
      <c r="M159" s="160"/>
      <c r="T159" s="161"/>
      <c r="AT159" s="156" t="s">
        <v>149</v>
      </c>
      <c r="AU159" s="156" t="s">
        <v>87</v>
      </c>
      <c r="AV159" s="13" t="s">
        <v>87</v>
      </c>
      <c r="AW159" s="13" t="s">
        <v>33</v>
      </c>
      <c r="AX159" s="13" t="s">
        <v>85</v>
      </c>
      <c r="AY159" s="156" t="s">
        <v>135</v>
      </c>
    </row>
    <row r="160" spans="2:65" s="12" customFormat="1" ht="10.199999999999999">
      <c r="B160" s="149"/>
      <c r="D160" s="145" t="s">
        <v>149</v>
      </c>
      <c r="E160" s="150" t="s">
        <v>1</v>
      </c>
      <c r="F160" s="151" t="s">
        <v>292</v>
      </c>
      <c r="H160" s="150" t="s">
        <v>1</v>
      </c>
      <c r="I160" s="152"/>
      <c r="L160" s="149"/>
      <c r="M160" s="153"/>
      <c r="T160" s="154"/>
      <c r="AT160" s="150" t="s">
        <v>149</v>
      </c>
      <c r="AU160" s="150" t="s">
        <v>87</v>
      </c>
      <c r="AV160" s="12" t="s">
        <v>85</v>
      </c>
      <c r="AW160" s="12" t="s">
        <v>33</v>
      </c>
      <c r="AX160" s="12" t="s">
        <v>77</v>
      </c>
      <c r="AY160" s="150" t="s">
        <v>135</v>
      </c>
    </row>
    <row r="161" spans="2:65" s="1" customFormat="1" ht="16.5" customHeight="1">
      <c r="B161" s="32"/>
      <c r="C161" s="132" t="s">
        <v>187</v>
      </c>
      <c r="D161" s="132" t="s">
        <v>141</v>
      </c>
      <c r="E161" s="133" t="s">
        <v>293</v>
      </c>
      <c r="F161" s="134" t="s">
        <v>294</v>
      </c>
      <c r="G161" s="135" t="s">
        <v>251</v>
      </c>
      <c r="H161" s="136">
        <v>170.9</v>
      </c>
      <c r="I161" s="137"/>
      <c r="J161" s="138">
        <f>ROUND(I161*H161,2)</f>
        <v>0</v>
      </c>
      <c r="K161" s="134" t="s">
        <v>145</v>
      </c>
      <c r="L161" s="32"/>
      <c r="M161" s="139" t="s">
        <v>1</v>
      </c>
      <c r="N161" s="140" t="s">
        <v>42</v>
      </c>
      <c r="P161" s="141">
        <f>O161*H161</f>
        <v>0</v>
      </c>
      <c r="Q161" s="141">
        <v>0</v>
      </c>
      <c r="R161" s="141">
        <f>Q161*H161</f>
        <v>0</v>
      </c>
      <c r="S161" s="141">
        <v>0.22</v>
      </c>
      <c r="T161" s="142">
        <f>S161*H161</f>
        <v>37.597999999999999</v>
      </c>
      <c r="AR161" s="143" t="s">
        <v>134</v>
      </c>
      <c r="AT161" s="143" t="s">
        <v>141</v>
      </c>
      <c r="AU161" s="143" t="s">
        <v>87</v>
      </c>
      <c r="AY161" s="17" t="s">
        <v>135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85</v>
      </c>
      <c r="BK161" s="144">
        <f>ROUND(I161*H161,2)</f>
        <v>0</v>
      </c>
      <c r="BL161" s="17" t="s">
        <v>134</v>
      </c>
      <c r="BM161" s="143" t="s">
        <v>295</v>
      </c>
    </row>
    <row r="162" spans="2:65" s="1" customFormat="1" ht="19.2">
      <c r="B162" s="32"/>
      <c r="D162" s="145" t="s">
        <v>148</v>
      </c>
      <c r="F162" s="146" t="s">
        <v>296</v>
      </c>
      <c r="I162" s="147"/>
      <c r="L162" s="32"/>
      <c r="M162" s="148"/>
      <c r="T162" s="56"/>
      <c r="AT162" s="17" t="s">
        <v>148</v>
      </c>
      <c r="AU162" s="17" t="s">
        <v>87</v>
      </c>
    </row>
    <row r="163" spans="2:65" s="13" customFormat="1" ht="10.199999999999999">
      <c r="B163" s="155"/>
      <c r="D163" s="145" t="s">
        <v>149</v>
      </c>
      <c r="E163" s="156" t="s">
        <v>1</v>
      </c>
      <c r="F163" s="157" t="s">
        <v>297</v>
      </c>
      <c r="H163" s="158">
        <v>170.9</v>
      </c>
      <c r="I163" s="159"/>
      <c r="L163" s="155"/>
      <c r="M163" s="160"/>
      <c r="T163" s="161"/>
      <c r="AT163" s="156" t="s">
        <v>149</v>
      </c>
      <c r="AU163" s="156" t="s">
        <v>87</v>
      </c>
      <c r="AV163" s="13" t="s">
        <v>87</v>
      </c>
      <c r="AW163" s="13" t="s">
        <v>33</v>
      </c>
      <c r="AX163" s="13" t="s">
        <v>85</v>
      </c>
      <c r="AY163" s="156" t="s">
        <v>135</v>
      </c>
    </row>
    <row r="164" spans="2:65" s="1" customFormat="1" ht="16.5" customHeight="1">
      <c r="B164" s="32"/>
      <c r="C164" s="132" t="s">
        <v>192</v>
      </c>
      <c r="D164" s="132" t="s">
        <v>141</v>
      </c>
      <c r="E164" s="133" t="s">
        <v>298</v>
      </c>
      <c r="F164" s="134" t="s">
        <v>299</v>
      </c>
      <c r="G164" s="135" t="s">
        <v>251</v>
      </c>
      <c r="H164" s="136">
        <v>63.7</v>
      </c>
      <c r="I164" s="137"/>
      <c r="J164" s="138">
        <f>ROUND(I164*H164,2)</f>
        <v>0</v>
      </c>
      <c r="K164" s="134" t="s">
        <v>145</v>
      </c>
      <c r="L164" s="32"/>
      <c r="M164" s="139" t="s">
        <v>1</v>
      </c>
      <c r="N164" s="140" t="s">
        <v>42</v>
      </c>
      <c r="P164" s="141">
        <f>O164*H164</f>
        <v>0</v>
      </c>
      <c r="Q164" s="141">
        <v>1.0000000000000001E-5</v>
      </c>
      <c r="R164" s="141">
        <f>Q164*H164</f>
        <v>6.3700000000000009E-4</v>
      </c>
      <c r="S164" s="141">
        <v>9.1999999999999998E-2</v>
      </c>
      <c r="T164" s="142">
        <f>S164*H164</f>
        <v>5.8604000000000003</v>
      </c>
      <c r="AR164" s="143" t="s">
        <v>134</v>
      </c>
      <c r="AT164" s="143" t="s">
        <v>141</v>
      </c>
      <c r="AU164" s="143" t="s">
        <v>87</v>
      </c>
      <c r="AY164" s="17" t="s">
        <v>135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85</v>
      </c>
      <c r="BK164" s="144">
        <f>ROUND(I164*H164,2)</f>
        <v>0</v>
      </c>
      <c r="BL164" s="17" t="s">
        <v>134</v>
      </c>
      <c r="BM164" s="143" t="s">
        <v>300</v>
      </c>
    </row>
    <row r="165" spans="2:65" s="1" customFormat="1" ht="19.2">
      <c r="B165" s="32"/>
      <c r="D165" s="145" t="s">
        <v>148</v>
      </c>
      <c r="F165" s="146" t="s">
        <v>301</v>
      </c>
      <c r="I165" s="147"/>
      <c r="L165" s="32"/>
      <c r="M165" s="148"/>
      <c r="T165" s="56"/>
      <c r="AT165" s="17" t="s">
        <v>148</v>
      </c>
      <c r="AU165" s="17" t="s">
        <v>87</v>
      </c>
    </row>
    <row r="166" spans="2:65" s="13" customFormat="1" ht="10.199999999999999">
      <c r="B166" s="155"/>
      <c r="D166" s="145" t="s">
        <v>149</v>
      </c>
      <c r="E166" s="156" t="s">
        <v>1</v>
      </c>
      <c r="F166" s="157" t="s">
        <v>302</v>
      </c>
      <c r="H166" s="158">
        <v>63.7</v>
      </c>
      <c r="I166" s="159"/>
      <c r="L166" s="155"/>
      <c r="M166" s="160"/>
      <c r="T166" s="161"/>
      <c r="AT166" s="156" t="s">
        <v>149</v>
      </c>
      <c r="AU166" s="156" t="s">
        <v>87</v>
      </c>
      <c r="AV166" s="13" t="s">
        <v>87</v>
      </c>
      <c r="AW166" s="13" t="s">
        <v>33</v>
      </c>
      <c r="AX166" s="13" t="s">
        <v>85</v>
      </c>
      <c r="AY166" s="156" t="s">
        <v>135</v>
      </c>
    </row>
    <row r="167" spans="2:65" s="12" customFormat="1" ht="10.199999999999999">
      <c r="B167" s="149"/>
      <c r="D167" s="145" t="s">
        <v>149</v>
      </c>
      <c r="E167" s="150" t="s">
        <v>1</v>
      </c>
      <c r="F167" s="151" t="s">
        <v>303</v>
      </c>
      <c r="H167" s="150" t="s">
        <v>1</v>
      </c>
      <c r="I167" s="152"/>
      <c r="L167" s="149"/>
      <c r="M167" s="153"/>
      <c r="T167" s="154"/>
      <c r="AT167" s="150" t="s">
        <v>149</v>
      </c>
      <c r="AU167" s="150" t="s">
        <v>87</v>
      </c>
      <c r="AV167" s="12" t="s">
        <v>85</v>
      </c>
      <c r="AW167" s="12" t="s">
        <v>33</v>
      </c>
      <c r="AX167" s="12" t="s">
        <v>77</v>
      </c>
      <c r="AY167" s="150" t="s">
        <v>135</v>
      </c>
    </row>
    <row r="168" spans="2:65" s="1" customFormat="1" ht="16.5" customHeight="1">
      <c r="B168" s="32"/>
      <c r="C168" s="132" t="s">
        <v>200</v>
      </c>
      <c r="D168" s="132" t="s">
        <v>141</v>
      </c>
      <c r="E168" s="133" t="s">
        <v>304</v>
      </c>
      <c r="F168" s="134" t="s">
        <v>305</v>
      </c>
      <c r="G168" s="135" t="s">
        <v>306</v>
      </c>
      <c r="H168" s="136">
        <v>257.2</v>
      </c>
      <c r="I168" s="137"/>
      <c r="J168" s="138">
        <f>ROUND(I168*H168,2)</f>
        <v>0</v>
      </c>
      <c r="K168" s="134" t="s">
        <v>145</v>
      </c>
      <c r="L168" s="32"/>
      <c r="M168" s="139" t="s">
        <v>1</v>
      </c>
      <c r="N168" s="140" t="s">
        <v>42</v>
      </c>
      <c r="P168" s="141">
        <f>O168*H168</f>
        <v>0</v>
      </c>
      <c r="Q168" s="141">
        <v>0</v>
      </c>
      <c r="R168" s="141">
        <f>Q168*H168</f>
        <v>0</v>
      </c>
      <c r="S168" s="141">
        <v>0.20499999999999999</v>
      </c>
      <c r="T168" s="142">
        <f>S168*H168</f>
        <v>52.725999999999992</v>
      </c>
      <c r="AR168" s="143" t="s">
        <v>134</v>
      </c>
      <c r="AT168" s="143" t="s">
        <v>141</v>
      </c>
      <c r="AU168" s="143" t="s">
        <v>87</v>
      </c>
      <c r="AY168" s="17" t="s">
        <v>135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134</v>
      </c>
      <c r="BM168" s="143" t="s">
        <v>307</v>
      </c>
    </row>
    <row r="169" spans="2:65" s="1" customFormat="1" ht="19.2">
      <c r="B169" s="32"/>
      <c r="D169" s="145" t="s">
        <v>148</v>
      </c>
      <c r="F169" s="146" t="s">
        <v>308</v>
      </c>
      <c r="I169" s="147"/>
      <c r="L169" s="32"/>
      <c r="M169" s="148"/>
      <c r="T169" s="56"/>
      <c r="AT169" s="17" t="s">
        <v>148</v>
      </c>
      <c r="AU169" s="17" t="s">
        <v>87</v>
      </c>
    </row>
    <row r="170" spans="2:65" s="13" customFormat="1" ht="10.199999999999999">
      <c r="B170" s="155"/>
      <c r="D170" s="145" t="s">
        <v>149</v>
      </c>
      <c r="E170" s="156" t="s">
        <v>1</v>
      </c>
      <c r="F170" s="157" t="s">
        <v>309</v>
      </c>
      <c r="H170" s="158">
        <v>59.8</v>
      </c>
      <c r="I170" s="159"/>
      <c r="L170" s="155"/>
      <c r="M170" s="160"/>
      <c r="T170" s="161"/>
      <c r="AT170" s="156" t="s">
        <v>149</v>
      </c>
      <c r="AU170" s="156" t="s">
        <v>87</v>
      </c>
      <c r="AV170" s="13" t="s">
        <v>87</v>
      </c>
      <c r="AW170" s="13" t="s">
        <v>33</v>
      </c>
      <c r="AX170" s="13" t="s">
        <v>77</v>
      </c>
      <c r="AY170" s="156" t="s">
        <v>135</v>
      </c>
    </row>
    <row r="171" spans="2:65" s="13" customFormat="1" ht="10.199999999999999">
      <c r="B171" s="155"/>
      <c r="D171" s="145" t="s">
        <v>149</v>
      </c>
      <c r="E171" s="156" t="s">
        <v>1</v>
      </c>
      <c r="F171" s="157" t="s">
        <v>310</v>
      </c>
      <c r="H171" s="158">
        <v>35.5</v>
      </c>
      <c r="I171" s="159"/>
      <c r="L171" s="155"/>
      <c r="M171" s="160"/>
      <c r="T171" s="161"/>
      <c r="AT171" s="156" t="s">
        <v>149</v>
      </c>
      <c r="AU171" s="156" t="s">
        <v>87</v>
      </c>
      <c r="AV171" s="13" t="s">
        <v>87</v>
      </c>
      <c r="AW171" s="13" t="s">
        <v>33</v>
      </c>
      <c r="AX171" s="13" t="s">
        <v>77</v>
      </c>
      <c r="AY171" s="156" t="s">
        <v>135</v>
      </c>
    </row>
    <row r="172" spans="2:65" s="13" customFormat="1" ht="10.199999999999999">
      <c r="B172" s="155"/>
      <c r="D172" s="145" t="s">
        <v>149</v>
      </c>
      <c r="E172" s="156" t="s">
        <v>1</v>
      </c>
      <c r="F172" s="157" t="s">
        <v>311</v>
      </c>
      <c r="H172" s="158">
        <v>11.4</v>
      </c>
      <c r="I172" s="159"/>
      <c r="L172" s="155"/>
      <c r="M172" s="160"/>
      <c r="T172" s="161"/>
      <c r="AT172" s="156" t="s">
        <v>149</v>
      </c>
      <c r="AU172" s="156" t="s">
        <v>87</v>
      </c>
      <c r="AV172" s="13" t="s">
        <v>87</v>
      </c>
      <c r="AW172" s="13" t="s">
        <v>33</v>
      </c>
      <c r="AX172" s="13" t="s">
        <v>77</v>
      </c>
      <c r="AY172" s="156" t="s">
        <v>135</v>
      </c>
    </row>
    <row r="173" spans="2:65" s="13" customFormat="1" ht="10.199999999999999">
      <c r="B173" s="155"/>
      <c r="D173" s="145" t="s">
        <v>149</v>
      </c>
      <c r="E173" s="156" t="s">
        <v>1</v>
      </c>
      <c r="F173" s="157" t="s">
        <v>312</v>
      </c>
      <c r="H173" s="158">
        <v>150.5</v>
      </c>
      <c r="I173" s="159"/>
      <c r="L173" s="155"/>
      <c r="M173" s="160"/>
      <c r="T173" s="161"/>
      <c r="AT173" s="156" t="s">
        <v>149</v>
      </c>
      <c r="AU173" s="156" t="s">
        <v>87</v>
      </c>
      <c r="AV173" s="13" t="s">
        <v>87</v>
      </c>
      <c r="AW173" s="13" t="s">
        <v>33</v>
      </c>
      <c r="AX173" s="13" t="s">
        <v>77</v>
      </c>
      <c r="AY173" s="156" t="s">
        <v>135</v>
      </c>
    </row>
    <row r="174" spans="2:65" s="14" customFormat="1" ht="10.199999999999999">
      <c r="B174" s="165"/>
      <c r="D174" s="145" t="s">
        <v>149</v>
      </c>
      <c r="E174" s="166" t="s">
        <v>1</v>
      </c>
      <c r="F174" s="167" t="s">
        <v>257</v>
      </c>
      <c r="H174" s="168">
        <v>257.2</v>
      </c>
      <c r="I174" s="169"/>
      <c r="L174" s="165"/>
      <c r="M174" s="170"/>
      <c r="T174" s="171"/>
      <c r="AT174" s="166" t="s">
        <v>149</v>
      </c>
      <c r="AU174" s="166" t="s">
        <v>87</v>
      </c>
      <c r="AV174" s="14" t="s">
        <v>134</v>
      </c>
      <c r="AW174" s="14" t="s">
        <v>33</v>
      </c>
      <c r="AX174" s="14" t="s">
        <v>85</v>
      </c>
      <c r="AY174" s="166" t="s">
        <v>135</v>
      </c>
    </row>
    <row r="175" spans="2:65" s="1" customFormat="1" ht="16.5" customHeight="1">
      <c r="B175" s="32"/>
      <c r="C175" s="132" t="s">
        <v>207</v>
      </c>
      <c r="D175" s="132" t="s">
        <v>141</v>
      </c>
      <c r="E175" s="133" t="s">
        <v>313</v>
      </c>
      <c r="F175" s="134" t="s">
        <v>314</v>
      </c>
      <c r="G175" s="135" t="s">
        <v>306</v>
      </c>
      <c r="H175" s="136">
        <v>27.7</v>
      </c>
      <c r="I175" s="137"/>
      <c r="J175" s="138">
        <f>ROUND(I175*H175,2)</f>
        <v>0</v>
      </c>
      <c r="K175" s="134" t="s">
        <v>145</v>
      </c>
      <c r="L175" s="32"/>
      <c r="M175" s="139" t="s">
        <v>1</v>
      </c>
      <c r="N175" s="140" t="s">
        <v>42</v>
      </c>
      <c r="P175" s="141">
        <f>O175*H175</f>
        <v>0</v>
      </c>
      <c r="Q175" s="141">
        <v>0</v>
      </c>
      <c r="R175" s="141">
        <f>Q175*H175</f>
        <v>0</v>
      </c>
      <c r="S175" s="141">
        <v>0.115</v>
      </c>
      <c r="T175" s="142">
        <f>S175*H175</f>
        <v>3.1855000000000002</v>
      </c>
      <c r="AR175" s="143" t="s">
        <v>134</v>
      </c>
      <c r="AT175" s="143" t="s">
        <v>141</v>
      </c>
      <c r="AU175" s="143" t="s">
        <v>87</v>
      </c>
      <c r="AY175" s="17" t="s">
        <v>135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85</v>
      </c>
      <c r="BK175" s="144">
        <f>ROUND(I175*H175,2)</f>
        <v>0</v>
      </c>
      <c r="BL175" s="17" t="s">
        <v>134</v>
      </c>
      <c r="BM175" s="143" t="s">
        <v>315</v>
      </c>
    </row>
    <row r="176" spans="2:65" s="1" customFormat="1" ht="19.2">
      <c r="B176" s="32"/>
      <c r="D176" s="145" t="s">
        <v>148</v>
      </c>
      <c r="F176" s="146" t="s">
        <v>316</v>
      </c>
      <c r="I176" s="147"/>
      <c r="L176" s="32"/>
      <c r="M176" s="148"/>
      <c r="T176" s="56"/>
      <c r="AT176" s="17" t="s">
        <v>148</v>
      </c>
      <c r="AU176" s="17" t="s">
        <v>87</v>
      </c>
    </row>
    <row r="177" spans="2:65" s="13" customFormat="1" ht="10.199999999999999">
      <c r="B177" s="155"/>
      <c r="D177" s="145" t="s">
        <v>149</v>
      </c>
      <c r="E177" s="156" t="s">
        <v>1</v>
      </c>
      <c r="F177" s="157" t="s">
        <v>317</v>
      </c>
      <c r="H177" s="158">
        <v>27.7</v>
      </c>
      <c r="I177" s="159"/>
      <c r="L177" s="155"/>
      <c r="M177" s="160"/>
      <c r="T177" s="161"/>
      <c r="AT177" s="156" t="s">
        <v>149</v>
      </c>
      <c r="AU177" s="156" t="s">
        <v>87</v>
      </c>
      <c r="AV177" s="13" t="s">
        <v>87</v>
      </c>
      <c r="AW177" s="13" t="s">
        <v>33</v>
      </c>
      <c r="AX177" s="13" t="s">
        <v>85</v>
      </c>
      <c r="AY177" s="156" t="s">
        <v>135</v>
      </c>
    </row>
    <row r="178" spans="2:65" s="1" customFormat="1" ht="16.5" customHeight="1">
      <c r="B178" s="32"/>
      <c r="C178" s="132" t="s">
        <v>213</v>
      </c>
      <c r="D178" s="132" t="s">
        <v>141</v>
      </c>
      <c r="E178" s="133" t="s">
        <v>318</v>
      </c>
      <c r="F178" s="134" t="s">
        <v>319</v>
      </c>
      <c r="G178" s="135" t="s">
        <v>306</v>
      </c>
      <c r="H178" s="136">
        <v>27.4</v>
      </c>
      <c r="I178" s="137"/>
      <c r="J178" s="138">
        <f>ROUND(I178*H178,2)</f>
        <v>0</v>
      </c>
      <c r="K178" s="134" t="s">
        <v>145</v>
      </c>
      <c r="L178" s="32"/>
      <c r="M178" s="139" t="s">
        <v>1</v>
      </c>
      <c r="N178" s="140" t="s">
        <v>42</v>
      </c>
      <c r="P178" s="141">
        <f>O178*H178</f>
        <v>0</v>
      </c>
      <c r="Q178" s="141">
        <v>0</v>
      </c>
      <c r="R178" s="141">
        <f>Q178*H178</f>
        <v>0</v>
      </c>
      <c r="S178" s="141">
        <v>0.04</v>
      </c>
      <c r="T178" s="142">
        <f>S178*H178</f>
        <v>1.0959999999999999</v>
      </c>
      <c r="AR178" s="143" t="s">
        <v>134</v>
      </c>
      <c r="AT178" s="143" t="s">
        <v>141</v>
      </c>
      <c r="AU178" s="143" t="s">
        <v>87</v>
      </c>
      <c r="AY178" s="17" t="s">
        <v>135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7" t="s">
        <v>85</v>
      </c>
      <c r="BK178" s="144">
        <f>ROUND(I178*H178,2)</f>
        <v>0</v>
      </c>
      <c r="BL178" s="17" t="s">
        <v>134</v>
      </c>
      <c r="BM178" s="143" t="s">
        <v>320</v>
      </c>
    </row>
    <row r="179" spans="2:65" s="1" customFormat="1" ht="19.2">
      <c r="B179" s="32"/>
      <c r="D179" s="145" t="s">
        <v>148</v>
      </c>
      <c r="F179" s="146" t="s">
        <v>321</v>
      </c>
      <c r="I179" s="147"/>
      <c r="L179" s="32"/>
      <c r="M179" s="148"/>
      <c r="T179" s="56"/>
      <c r="AT179" s="17" t="s">
        <v>148</v>
      </c>
      <c r="AU179" s="17" t="s">
        <v>87</v>
      </c>
    </row>
    <row r="180" spans="2:65" s="13" customFormat="1" ht="10.199999999999999">
      <c r="B180" s="155"/>
      <c r="D180" s="145" t="s">
        <v>149</v>
      </c>
      <c r="E180" s="156" t="s">
        <v>1</v>
      </c>
      <c r="F180" s="157" t="s">
        <v>322</v>
      </c>
      <c r="H180" s="158">
        <v>27.4</v>
      </c>
      <c r="I180" s="159"/>
      <c r="L180" s="155"/>
      <c r="M180" s="160"/>
      <c r="T180" s="161"/>
      <c r="AT180" s="156" t="s">
        <v>149</v>
      </c>
      <c r="AU180" s="156" t="s">
        <v>87</v>
      </c>
      <c r="AV180" s="13" t="s">
        <v>87</v>
      </c>
      <c r="AW180" s="13" t="s">
        <v>33</v>
      </c>
      <c r="AX180" s="13" t="s">
        <v>85</v>
      </c>
      <c r="AY180" s="156" t="s">
        <v>135</v>
      </c>
    </row>
    <row r="181" spans="2:65" s="1" customFormat="1" ht="16.5" customHeight="1">
      <c r="B181" s="32"/>
      <c r="C181" s="132" t="s">
        <v>219</v>
      </c>
      <c r="D181" s="132" t="s">
        <v>141</v>
      </c>
      <c r="E181" s="133" t="s">
        <v>323</v>
      </c>
      <c r="F181" s="134" t="s">
        <v>324</v>
      </c>
      <c r="G181" s="135" t="s">
        <v>325</v>
      </c>
      <c r="H181" s="136">
        <v>160</v>
      </c>
      <c r="I181" s="137"/>
      <c r="J181" s="138">
        <f>ROUND(I181*H181,2)</f>
        <v>0</v>
      </c>
      <c r="K181" s="134" t="s">
        <v>145</v>
      </c>
      <c r="L181" s="32"/>
      <c r="M181" s="139" t="s">
        <v>1</v>
      </c>
      <c r="N181" s="140" t="s">
        <v>42</v>
      </c>
      <c r="P181" s="141">
        <f>O181*H181</f>
        <v>0</v>
      </c>
      <c r="Q181" s="141">
        <v>4.0000000000000003E-5</v>
      </c>
      <c r="R181" s="141">
        <f>Q181*H181</f>
        <v>6.4000000000000003E-3</v>
      </c>
      <c r="S181" s="141">
        <v>0</v>
      </c>
      <c r="T181" s="142">
        <f>S181*H181</f>
        <v>0</v>
      </c>
      <c r="AR181" s="143" t="s">
        <v>134</v>
      </c>
      <c r="AT181" s="143" t="s">
        <v>141</v>
      </c>
      <c r="AU181" s="143" t="s">
        <v>87</v>
      </c>
      <c r="AY181" s="17" t="s">
        <v>135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7" t="s">
        <v>85</v>
      </c>
      <c r="BK181" s="144">
        <f>ROUND(I181*H181,2)</f>
        <v>0</v>
      </c>
      <c r="BL181" s="17" t="s">
        <v>134</v>
      </c>
      <c r="BM181" s="143" t="s">
        <v>326</v>
      </c>
    </row>
    <row r="182" spans="2:65" s="1" customFormat="1" ht="10.199999999999999">
      <c r="B182" s="32"/>
      <c r="D182" s="145" t="s">
        <v>148</v>
      </c>
      <c r="F182" s="146" t="s">
        <v>327</v>
      </c>
      <c r="I182" s="147"/>
      <c r="L182" s="32"/>
      <c r="M182" s="148"/>
      <c r="T182" s="56"/>
      <c r="AT182" s="17" t="s">
        <v>148</v>
      </c>
      <c r="AU182" s="17" t="s">
        <v>87</v>
      </c>
    </row>
    <row r="183" spans="2:65" s="12" customFormat="1" ht="10.199999999999999">
      <c r="B183" s="149"/>
      <c r="D183" s="145" t="s">
        <v>149</v>
      </c>
      <c r="E183" s="150" t="s">
        <v>1</v>
      </c>
      <c r="F183" s="151" t="s">
        <v>328</v>
      </c>
      <c r="H183" s="150" t="s">
        <v>1</v>
      </c>
      <c r="I183" s="152"/>
      <c r="L183" s="149"/>
      <c r="M183" s="153"/>
      <c r="T183" s="154"/>
      <c r="AT183" s="150" t="s">
        <v>149</v>
      </c>
      <c r="AU183" s="150" t="s">
        <v>87</v>
      </c>
      <c r="AV183" s="12" t="s">
        <v>85</v>
      </c>
      <c r="AW183" s="12" t="s">
        <v>33</v>
      </c>
      <c r="AX183" s="12" t="s">
        <v>77</v>
      </c>
      <c r="AY183" s="150" t="s">
        <v>135</v>
      </c>
    </row>
    <row r="184" spans="2:65" s="13" customFormat="1" ht="10.199999999999999">
      <c r="B184" s="155"/>
      <c r="D184" s="145" t="s">
        <v>149</v>
      </c>
      <c r="E184" s="156" t="s">
        <v>1</v>
      </c>
      <c r="F184" s="157" t="s">
        <v>329</v>
      </c>
      <c r="H184" s="158">
        <v>160</v>
      </c>
      <c r="I184" s="159"/>
      <c r="L184" s="155"/>
      <c r="M184" s="160"/>
      <c r="T184" s="161"/>
      <c r="AT184" s="156" t="s">
        <v>149</v>
      </c>
      <c r="AU184" s="156" t="s">
        <v>87</v>
      </c>
      <c r="AV184" s="13" t="s">
        <v>87</v>
      </c>
      <c r="AW184" s="13" t="s">
        <v>33</v>
      </c>
      <c r="AX184" s="13" t="s">
        <v>85</v>
      </c>
      <c r="AY184" s="156" t="s">
        <v>135</v>
      </c>
    </row>
    <row r="185" spans="2:65" s="1" customFormat="1" ht="16.5" customHeight="1">
      <c r="B185" s="32"/>
      <c r="C185" s="132" t="s">
        <v>226</v>
      </c>
      <c r="D185" s="132" t="s">
        <v>141</v>
      </c>
      <c r="E185" s="133" t="s">
        <v>330</v>
      </c>
      <c r="F185" s="134" t="s">
        <v>331</v>
      </c>
      <c r="G185" s="135" t="s">
        <v>251</v>
      </c>
      <c r="H185" s="136">
        <v>216.14</v>
      </c>
      <c r="I185" s="137"/>
      <c r="J185" s="138">
        <f>ROUND(I185*H185,2)</f>
        <v>0</v>
      </c>
      <c r="K185" s="134" t="s">
        <v>145</v>
      </c>
      <c r="L185" s="32"/>
      <c r="M185" s="139" t="s">
        <v>1</v>
      </c>
      <c r="N185" s="140" t="s">
        <v>42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134</v>
      </c>
      <c r="AT185" s="143" t="s">
        <v>141</v>
      </c>
      <c r="AU185" s="143" t="s">
        <v>87</v>
      </c>
      <c r="AY185" s="17" t="s">
        <v>135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7" t="s">
        <v>85</v>
      </c>
      <c r="BK185" s="144">
        <f>ROUND(I185*H185,2)</f>
        <v>0</v>
      </c>
      <c r="BL185" s="17" t="s">
        <v>134</v>
      </c>
      <c r="BM185" s="143" t="s">
        <v>332</v>
      </c>
    </row>
    <row r="186" spans="2:65" s="1" customFormat="1" ht="10.199999999999999">
      <c r="B186" s="32"/>
      <c r="D186" s="145" t="s">
        <v>148</v>
      </c>
      <c r="F186" s="146" t="s">
        <v>333</v>
      </c>
      <c r="I186" s="147"/>
      <c r="L186" s="32"/>
      <c r="M186" s="148"/>
      <c r="T186" s="56"/>
      <c r="AT186" s="17" t="s">
        <v>148</v>
      </c>
      <c r="AU186" s="17" t="s">
        <v>87</v>
      </c>
    </row>
    <row r="187" spans="2:65" s="13" customFormat="1" ht="10.199999999999999">
      <c r="B187" s="155"/>
      <c r="D187" s="145" t="s">
        <v>149</v>
      </c>
      <c r="E187" s="156" t="s">
        <v>1</v>
      </c>
      <c r="F187" s="157" t="s">
        <v>334</v>
      </c>
      <c r="H187" s="158">
        <v>216.14</v>
      </c>
      <c r="I187" s="159"/>
      <c r="L187" s="155"/>
      <c r="M187" s="160"/>
      <c r="T187" s="161"/>
      <c r="AT187" s="156" t="s">
        <v>149</v>
      </c>
      <c r="AU187" s="156" t="s">
        <v>87</v>
      </c>
      <c r="AV187" s="13" t="s">
        <v>87</v>
      </c>
      <c r="AW187" s="13" t="s">
        <v>33</v>
      </c>
      <c r="AX187" s="13" t="s">
        <v>85</v>
      </c>
      <c r="AY187" s="156" t="s">
        <v>135</v>
      </c>
    </row>
    <row r="188" spans="2:65" s="1" customFormat="1" ht="21.75" customHeight="1">
      <c r="B188" s="32"/>
      <c r="C188" s="132" t="s">
        <v>8</v>
      </c>
      <c r="D188" s="132" t="s">
        <v>141</v>
      </c>
      <c r="E188" s="133" t="s">
        <v>335</v>
      </c>
      <c r="F188" s="134" t="s">
        <v>336</v>
      </c>
      <c r="G188" s="135" t="s">
        <v>337</v>
      </c>
      <c r="H188" s="136">
        <v>620.91999999999996</v>
      </c>
      <c r="I188" s="137"/>
      <c r="J188" s="138">
        <f>ROUND(I188*H188,2)</f>
        <v>0</v>
      </c>
      <c r="K188" s="134" t="s">
        <v>145</v>
      </c>
      <c r="L188" s="32"/>
      <c r="M188" s="139" t="s">
        <v>1</v>
      </c>
      <c r="N188" s="140" t="s">
        <v>42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134</v>
      </c>
      <c r="AT188" s="143" t="s">
        <v>141</v>
      </c>
      <c r="AU188" s="143" t="s">
        <v>87</v>
      </c>
      <c r="AY188" s="17" t="s">
        <v>135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85</v>
      </c>
      <c r="BK188" s="144">
        <f>ROUND(I188*H188,2)</f>
        <v>0</v>
      </c>
      <c r="BL188" s="17" t="s">
        <v>134</v>
      </c>
      <c r="BM188" s="143" t="s">
        <v>338</v>
      </c>
    </row>
    <row r="189" spans="2:65" s="1" customFormat="1" ht="10.199999999999999">
      <c r="B189" s="32"/>
      <c r="D189" s="145" t="s">
        <v>148</v>
      </c>
      <c r="F189" s="146" t="s">
        <v>339</v>
      </c>
      <c r="I189" s="147"/>
      <c r="L189" s="32"/>
      <c r="M189" s="148"/>
      <c r="T189" s="56"/>
      <c r="AT189" s="17" t="s">
        <v>148</v>
      </c>
      <c r="AU189" s="17" t="s">
        <v>87</v>
      </c>
    </row>
    <row r="190" spans="2:65" s="13" customFormat="1" ht="10.199999999999999">
      <c r="B190" s="155"/>
      <c r="D190" s="145" t="s">
        <v>149</v>
      </c>
      <c r="E190" s="156" t="s">
        <v>1</v>
      </c>
      <c r="F190" s="157" t="s">
        <v>340</v>
      </c>
      <c r="H190" s="158">
        <v>280.64999999999998</v>
      </c>
      <c r="I190" s="159"/>
      <c r="L190" s="155"/>
      <c r="M190" s="160"/>
      <c r="T190" s="161"/>
      <c r="AT190" s="156" t="s">
        <v>149</v>
      </c>
      <c r="AU190" s="156" t="s">
        <v>87</v>
      </c>
      <c r="AV190" s="13" t="s">
        <v>87</v>
      </c>
      <c r="AW190" s="13" t="s">
        <v>33</v>
      </c>
      <c r="AX190" s="13" t="s">
        <v>77</v>
      </c>
      <c r="AY190" s="156" t="s">
        <v>135</v>
      </c>
    </row>
    <row r="191" spans="2:65" s="13" customFormat="1" ht="10.199999999999999">
      <c r="B191" s="155"/>
      <c r="D191" s="145" t="s">
        <v>149</v>
      </c>
      <c r="E191" s="156" t="s">
        <v>1</v>
      </c>
      <c r="F191" s="157" t="s">
        <v>341</v>
      </c>
      <c r="H191" s="158">
        <v>340.27</v>
      </c>
      <c r="I191" s="159"/>
      <c r="L191" s="155"/>
      <c r="M191" s="160"/>
      <c r="T191" s="161"/>
      <c r="AT191" s="156" t="s">
        <v>149</v>
      </c>
      <c r="AU191" s="156" t="s">
        <v>87</v>
      </c>
      <c r="AV191" s="13" t="s">
        <v>87</v>
      </c>
      <c r="AW191" s="13" t="s">
        <v>33</v>
      </c>
      <c r="AX191" s="13" t="s">
        <v>77</v>
      </c>
      <c r="AY191" s="156" t="s">
        <v>135</v>
      </c>
    </row>
    <row r="192" spans="2:65" s="14" customFormat="1" ht="10.199999999999999">
      <c r="B192" s="165"/>
      <c r="D192" s="145" t="s">
        <v>149</v>
      </c>
      <c r="E192" s="166" t="s">
        <v>1</v>
      </c>
      <c r="F192" s="167" t="s">
        <v>257</v>
      </c>
      <c r="H192" s="168">
        <v>620.91999999999996</v>
      </c>
      <c r="I192" s="169"/>
      <c r="L192" s="165"/>
      <c r="M192" s="170"/>
      <c r="T192" s="171"/>
      <c r="AT192" s="166" t="s">
        <v>149</v>
      </c>
      <c r="AU192" s="166" t="s">
        <v>87</v>
      </c>
      <c r="AV192" s="14" t="s">
        <v>134</v>
      </c>
      <c r="AW192" s="14" t="s">
        <v>33</v>
      </c>
      <c r="AX192" s="14" t="s">
        <v>85</v>
      </c>
      <c r="AY192" s="166" t="s">
        <v>135</v>
      </c>
    </row>
    <row r="193" spans="2:65" s="1" customFormat="1" ht="16.5" customHeight="1">
      <c r="B193" s="32"/>
      <c r="C193" s="132" t="s">
        <v>342</v>
      </c>
      <c r="D193" s="132" t="s">
        <v>141</v>
      </c>
      <c r="E193" s="133" t="s">
        <v>343</v>
      </c>
      <c r="F193" s="134" t="s">
        <v>344</v>
      </c>
      <c r="G193" s="135" t="s">
        <v>337</v>
      </c>
      <c r="H193" s="136">
        <v>62.091999999999999</v>
      </c>
      <c r="I193" s="137"/>
      <c r="J193" s="138">
        <f>ROUND(I193*H193,2)</f>
        <v>0</v>
      </c>
      <c r="K193" s="134" t="s">
        <v>145</v>
      </c>
      <c r="L193" s="32"/>
      <c r="M193" s="139" t="s">
        <v>1</v>
      </c>
      <c r="N193" s="140" t="s">
        <v>42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134</v>
      </c>
      <c r="AT193" s="143" t="s">
        <v>141</v>
      </c>
      <c r="AU193" s="143" t="s">
        <v>87</v>
      </c>
      <c r="AY193" s="17" t="s">
        <v>135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134</v>
      </c>
      <c r="BM193" s="143" t="s">
        <v>345</v>
      </c>
    </row>
    <row r="194" spans="2:65" s="1" customFormat="1" ht="10.199999999999999">
      <c r="B194" s="32"/>
      <c r="D194" s="145" t="s">
        <v>148</v>
      </c>
      <c r="F194" s="146" t="s">
        <v>346</v>
      </c>
      <c r="I194" s="147"/>
      <c r="L194" s="32"/>
      <c r="M194" s="148"/>
      <c r="T194" s="56"/>
      <c r="AT194" s="17" t="s">
        <v>148</v>
      </c>
      <c r="AU194" s="17" t="s">
        <v>87</v>
      </c>
    </row>
    <row r="195" spans="2:65" s="13" customFormat="1" ht="10.199999999999999">
      <c r="B195" s="155"/>
      <c r="D195" s="145" t="s">
        <v>149</v>
      </c>
      <c r="E195" s="156" t="s">
        <v>1</v>
      </c>
      <c r="F195" s="157" t="s">
        <v>347</v>
      </c>
      <c r="H195" s="158">
        <v>62.091999999999999</v>
      </c>
      <c r="I195" s="159"/>
      <c r="L195" s="155"/>
      <c r="M195" s="160"/>
      <c r="T195" s="161"/>
      <c r="AT195" s="156" t="s">
        <v>149</v>
      </c>
      <c r="AU195" s="156" t="s">
        <v>87</v>
      </c>
      <c r="AV195" s="13" t="s">
        <v>87</v>
      </c>
      <c r="AW195" s="13" t="s">
        <v>33</v>
      </c>
      <c r="AX195" s="13" t="s">
        <v>85</v>
      </c>
      <c r="AY195" s="156" t="s">
        <v>135</v>
      </c>
    </row>
    <row r="196" spans="2:65" s="1" customFormat="1" ht="21.75" customHeight="1">
      <c r="B196" s="32"/>
      <c r="C196" s="132" t="s">
        <v>348</v>
      </c>
      <c r="D196" s="132" t="s">
        <v>141</v>
      </c>
      <c r="E196" s="133" t="s">
        <v>349</v>
      </c>
      <c r="F196" s="134" t="s">
        <v>350</v>
      </c>
      <c r="G196" s="135" t="s">
        <v>337</v>
      </c>
      <c r="H196" s="136">
        <v>65.819999999999993</v>
      </c>
      <c r="I196" s="137"/>
      <c r="J196" s="138">
        <f>ROUND(I196*H196,2)</f>
        <v>0</v>
      </c>
      <c r="K196" s="134" t="s">
        <v>145</v>
      </c>
      <c r="L196" s="32"/>
      <c r="M196" s="139" t="s">
        <v>1</v>
      </c>
      <c r="N196" s="140" t="s">
        <v>42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134</v>
      </c>
      <c r="AT196" s="143" t="s">
        <v>141</v>
      </c>
      <c r="AU196" s="143" t="s">
        <v>87</v>
      </c>
      <c r="AY196" s="17" t="s">
        <v>135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85</v>
      </c>
      <c r="BK196" s="144">
        <f>ROUND(I196*H196,2)</f>
        <v>0</v>
      </c>
      <c r="BL196" s="17" t="s">
        <v>134</v>
      </c>
      <c r="BM196" s="143" t="s">
        <v>351</v>
      </c>
    </row>
    <row r="197" spans="2:65" s="1" customFormat="1" ht="19.2">
      <c r="B197" s="32"/>
      <c r="D197" s="145" t="s">
        <v>148</v>
      </c>
      <c r="F197" s="146" t="s">
        <v>352</v>
      </c>
      <c r="I197" s="147"/>
      <c r="L197" s="32"/>
      <c r="M197" s="148"/>
      <c r="T197" s="56"/>
      <c r="AT197" s="17" t="s">
        <v>148</v>
      </c>
      <c r="AU197" s="17" t="s">
        <v>87</v>
      </c>
    </row>
    <row r="198" spans="2:65" s="12" customFormat="1" ht="10.199999999999999">
      <c r="B198" s="149"/>
      <c r="D198" s="145" t="s">
        <v>149</v>
      </c>
      <c r="E198" s="150" t="s">
        <v>1</v>
      </c>
      <c r="F198" s="151" t="s">
        <v>353</v>
      </c>
      <c r="H198" s="150" t="s">
        <v>1</v>
      </c>
      <c r="I198" s="152"/>
      <c r="L198" s="149"/>
      <c r="M198" s="153"/>
      <c r="T198" s="154"/>
      <c r="AT198" s="150" t="s">
        <v>149</v>
      </c>
      <c r="AU198" s="150" t="s">
        <v>87</v>
      </c>
      <c r="AV198" s="12" t="s">
        <v>85</v>
      </c>
      <c r="AW198" s="12" t="s">
        <v>33</v>
      </c>
      <c r="AX198" s="12" t="s">
        <v>77</v>
      </c>
      <c r="AY198" s="150" t="s">
        <v>135</v>
      </c>
    </row>
    <row r="199" spans="2:65" s="13" customFormat="1" ht="10.199999999999999">
      <c r="B199" s="155"/>
      <c r="D199" s="145" t="s">
        <v>149</v>
      </c>
      <c r="E199" s="156" t="s">
        <v>1</v>
      </c>
      <c r="F199" s="157" t="s">
        <v>354</v>
      </c>
      <c r="H199" s="158">
        <v>65.819999999999993</v>
      </c>
      <c r="I199" s="159"/>
      <c r="L199" s="155"/>
      <c r="M199" s="160"/>
      <c r="T199" s="161"/>
      <c r="AT199" s="156" t="s">
        <v>149</v>
      </c>
      <c r="AU199" s="156" t="s">
        <v>87</v>
      </c>
      <c r="AV199" s="13" t="s">
        <v>87</v>
      </c>
      <c r="AW199" s="13" t="s">
        <v>33</v>
      </c>
      <c r="AX199" s="13" t="s">
        <v>85</v>
      </c>
      <c r="AY199" s="156" t="s">
        <v>135</v>
      </c>
    </row>
    <row r="200" spans="2:65" s="1" customFormat="1" ht="21.75" customHeight="1">
      <c r="B200" s="32"/>
      <c r="C200" s="132" t="s">
        <v>355</v>
      </c>
      <c r="D200" s="132" t="s">
        <v>141</v>
      </c>
      <c r="E200" s="133" t="s">
        <v>356</v>
      </c>
      <c r="F200" s="134" t="s">
        <v>357</v>
      </c>
      <c r="G200" s="135" t="s">
        <v>337</v>
      </c>
      <c r="H200" s="136">
        <v>27.728999999999999</v>
      </c>
      <c r="I200" s="137"/>
      <c r="J200" s="138">
        <f>ROUND(I200*H200,2)</f>
        <v>0</v>
      </c>
      <c r="K200" s="134" t="s">
        <v>145</v>
      </c>
      <c r="L200" s="32"/>
      <c r="M200" s="139" t="s">
        <v>1</v>
      </c>
      <c r="N200" s="140" t="s">
        <v>42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134</v>
      </c>
      <c r="AT200" s="143" t="s">
        <v>141</v>
      </c>
      <c r="AU200" s="143" t="s">
        <v>87</v>
      </c>
      <c r="AY200" s="17" t="s">
        <v>135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7" t="s">
        <v>85</v>
      </c>
      <c r="BK200" s="144">
        <f>ROUND(I200*H200,2)</f>
        <v>0</v>
      </c>
      <c r="BL200" s="17" t="s">
        <v>134</v>
      </c>
      <c r="BM200" s="143" t="s">
        <v>358</v>
      </c>
    </row>
    <row r="201" spans="2:65" s="1" customFormat="1" ht="19.2">
      <c r="B201" s="32"/>
      <c r="D201" s="145" t="s">
        <v>148</v>
      </c>
      <c r="F201" s="146" t="s">
        <v>359</v>
      </c>
      <c r="I201" s="147"/>
      <c r="L201" s="32"/>
      <c r="M201" s="148"/>
      <c r="T201" s="56"/>
      <c r="AT201" s="17" t="s">
        <v>148</v>
      </c>
      <c r="AU201" s="17" t="s">
        <v>87</v>
      </c>
    </row>
    <row r="202" spans="2:65" s="12" customFormat="1" ht="10.199999999999999">
      <c r="B202" s="149"/>
      <c r="D202" s="145" t="s">
        <v>149</v>
      </c>
      <c r="E202" s="150" t="s">
        <v>1</v>
      </c>
      <c r="F202" s="151" t="s">
        <v>360</v>
      </c>
      <c r="H202" s="150" t="s">
        <v>1</v>
      </c>
      <c r="I202" s="152"/>
      <c r="L202" s="149"/>
      <c r="M202" s="153"/>
      <c r="T202" s="154"/>
      <c r="AT202" s="150" t="s">
        <v>149</v>
      </c>
      <c r="AU202" s="150" t="s">
        <v>87</v>
      </c>
      <c r="AV202" s="12" t="s">
        <v>85</v>
      </c>
      <c r="AW202" s="12" t="s">
        <v>33</v>
      </c>
      <c r="AX202" s="12" t="s">
        <v>77</v>
      </c>
      <c r="AY202" s="150" t="s">
        <v>135</v>
      </c>
    </row>
    <row r="203" spans="2:65" s="13" customFormat="1" ht="10.199999999999999">
      <c r="B203" s="155"/>
      <c r="D203" s="145" t="s">
        <v>149</v>
      </c>
      <c r="E203" s="156" t="s">
        <v>1</v>
      </c>
      <c r="F203" s="157" t="s">
        <v>361</v>
      </c>
      <c r="H203" s="158">
        <v>27.728999999999999</v>
      </c>
      <c r="I203" s="159"/>
      <c r="L203" s="155"/>
      <c r="M203" s="160"/>
      <c r="T203" s="161"/>
      <c r="AT203" s="156" t="s">
        <v>149</v>
      </c>
      <c r="AU203" s="156" t="s">
        <v>87</v>
      </c>
      <c r="AV203" s="13" t="s">
        <v>87</v>
      </c>
      <c r="AW203" s="13" t="s">
        <v>33</v>
      </c>
      <c r="AX203" s="13" t="s">
        <v>85</v>
      </c>
      <c r="AY203" s="156" t="s">
        <v>135</v>
      </c>
    </row>
    <row r="204" spans="2:65" s="1" customFormat="1" ht="16.5" customHeight="1">
      <c r="B204" s="32"/>
      <c r="C204" s="132" t="s">
        <v>362</v>
      </c>
      <c r="D204" s="132" t="s">
        <v>141</v>
      </c>
      <c r="E204" s="133" t="s">
        <v>363</v>
      </c>
      <c r="F204" s="134" t="s">
        <v>364</v>
      </c>
      <c r="G204" s="135" t="s">
        <v>337</v>
      </c>
      <c r="H204" s="136">
        <v>14.688000000000001</v>
      </c>
      <c r="I204" s="137"/>
      <c r="J204" s="138">
        <f>ROUND(I204*H204,2)</f>
        <v>0</v>
      </c>
      <c r="K204" s="134" t="s">
        <v>145</v>
      </c>
      <c r="L204" s="32"/>
      <c r="M204" s="139" t="s">
        <v>1</v>
      </c>
      <c r="N204" s="140" t="s">
        <v>42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134</v>
      </c>
      <c r="AT204" s="143" t="s">
        <v>141</v>
      </c>
      <c r="AU204" s="143" t="s">
        <v>87</v>
      </c>
      <c r="AY204" s="17" t="s">
        <v>135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85</v>
      </c>
      <c r="BK204" s="144">
        <f>ROUND(I204*H204,2)</f>
        <v>0</v>
      </c>
      <c r="BL204" s="17" t="s">
        <v>134</v>
      </c>
      <c r="BM204" s="143" t="s">
        <v>365</v>
      </c>
    </row>
    <row r="205" spans="2:65" s="1" customFormat="1" ht="10.199999999999999">
      <c r="B205" s="32"/>
      <c r="D205" s="145" t="s">
        <v>148</v>
      </c>
      <c r="F205" s="146" t="s">
        <v>366</v>
      </c>
      <c r="I205" s="147"/>
      <c r="L205" s="32"/>
      <c r="M205" s="148"/>
      <c r="T205" s="56"/>
      <c r="AT205" s="17" t="s">
        <v>148</v>
      </c>
      <c r="AU205" s="17" t="s">
        <v>87</v>
      </c>
    </row>
    <row r="206" spans="2:65" s="13" customFormat="1" ht="10.199999999999999">
      <c r="B206" s="155"/>
      <c r="D206" s="145" t="s">
        <v>149</v>
      </c>
      <c r="E206" s="156" t="s">
        <v>1</v>
      </c>
      <c r="F206" s="157" t="s">
        <v>367</v>
      </c>
      <c r="H206" s="158">
        <v>14.688000000000001</v>
      </c>
      <c r="I206" s="159"/>
      <c r="L206" s="155"/>
      <c r="M206" s="160"/>
      <c r="T206" s="161"/>
      <c r="AT206" s="156" t="s">
        <v>149</v>
      </c>
      <c r="AU206" s="156" t="s">
        <v>87</v>
      </c>
      <c r="AV206" s="13" t="s">
        <v>87</v>
      </c>
      <c r="AW206" s="13" t="s">
        <v>33</v>
      </c>
      <c r="AX206" s="13" t="s">
        <v>85</v>
      </c>
      <c r="AY206" s="156" t="s">
        <v>135</v>
      </c>
    </row>
    <row r="207" spans="2:65" s="1" customFormat="1" ht="16.5" customHeight="1">
      <c r="B207" s="32"/>
      <c r="C207" s="132" t="s">
        <v>368</v>
      </c>
      <c r="D207" s="132" t="s">
        <v>141</v>
      </c>
      <c r="E207" s="133" t="s">
        <v>369</v>
      </c>
      <c r="F207" s="134" t="s">
        <v>370</v>
      </c>
      <c r="G207" s="135" t="s">
        <v>251</v>
      </c>
      <c r="H207" s="136">
        <v>110.58</v>
      </c>
      <c r="I207" s="137"/>
      <c r="J207" s="138">
        <f>ROUND(I207*H207,2)</f>
        <v>0</v>
      </c>
      <c r="K207" s="134" t="s">
        <v>145</v>
      </c>
      <c r="L207" s="32"/>
      <c r="M207" s="139" t="s">
        <v>1</v>
      </c>
      <c r="N207" s="140" t="s">
        <v>42</v>
      </c>
      <c r="P207" s="141">
        <f>O207*H207</f>
        <v>0</v>
      </c>
      <c r="Q207" s="141">
        <v>8.4000000000000003E-4</v>
      </c>
      <c r="R207" s="141">
        <f>Q207*H207</f>
        <v>9.2887200000000003E-2</v>
      </c>
      <c r="S207" s="141">
        <v>0</v>
      </c>
      <c r="T207" s="142">
        <f>S207*H207</f>
        <v>0</v>
      </c>
      <c r="AR207" s="143" t="s">
        <v>134</v>
      </c>
      <c r="AT207" s="143" t="s">
        <v>141</v>
      </c>
      <c r="AU207" s="143" t="s">
        <v>87</v>
      </c>
      <c r="AY207" s="17" t="s">
        <v>135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85</v>
      </c>
      <c r="BK207" s="144">
        <f>ROUND(I207*H207,2)</f>
        <v>0</v>
      </c>
      <c r="BL207" s="17" t="s">
        <v>134</v>
      </c>
      <c r="BM207" s="143" t="s">
        <v>371</v>
      </c>
    </row>
    <row r="208" spans="2:65" s="1" customFormat="1" ht="10.199999999999999">
      <c r="B208" s="32"/>
      <c r="D208" s="145" t="s">
        <v>148</v>
      </c>
      <c r="F208" s="146" t="s">
        <v>372</v>
      </c>
      <c r="I208" s="147"/>
      <c r="L208" s="32"/>
      <c r="M208" s="148"/>
      <c r="T208" s="56"/>
      <c r="AT208" s="17" t="s">
        <v>148</v>
      </c>
      <c r="AU208" s="17" t="s">
        <v>87</v>
      </c>
    </row>
    <row r="209" spans="2:65" s="13" customFormat="1" ht="10.199999999999999">
      <c r="B209" s="155"/>
      <c r="D209" s="145" t="s">
        <v>149</v>
      </c>
      <c r="E209" s="156" t="s">
        <v>1</v>
      </c>
      <c r="F209" s="157" t="s">
        <v>373</v>
      </c>
      <c r="H209" s="158">
        <v>61.62</v>
      </c>
      <c r="I209" s="159"/>
      <c r="L209" s="155"/>
      <c r="M209" s="160"/>
      <c r="T209" s="161"/>
      <c r="AT209" s="156" t="s">
        <v>149</v>
      </c>
      <c r="AU209" s="156" t="s">
        <v>87</v>
      </c>
      <c r="AV209" s="13" t="s">
        <v>87</v>
      </c>
      <c r="AW209" s="13" t="s">
        <v>33</v>
      </c>
      <c r="AX209" s="13" t="s">
        <v>77</v>
      </c>
      <c r="AY209" s="156" t="s">
        <v>135</v>
      </c>
    </row>
    <row r="210" spans="2:65" s="13" customFormat="1" ht="10.199999999999999">
      <c r="B210" s="155"/>
      <c r="D210" s="145" t="s">
        <v>149</v>
      </c>
      <c r="E210" s="156" t="s">
        <v>1</v>
      </c>
      <c r="F210" s="157" t="s">
        <v>374</v>
      </c>
      <c r="H210" s="158">
        <v>48.96</v>
      </c>
      <c r="I210" s="159"/>
      <c r="L210" s="155"/>
      <c r="M210" s="160"/>
      <c r="T210" s="161"/>
      <c r="AT210" s="156" t="s">
        <v>149</v>
      </c>
      <c r="AU210" s="156" t="s">
        <v>87</v>
      </c>
      <c r="AV210" s="13" t="s">
        <v>87</v>
      </c>
      <c r="AW210" s="13" t="s">
        <v>33</v>
      </c>
      <c r="AX210" s="13" t="s">
        <v>77</v>
      </c>
      <c r="AY210" s="156" t="s">
        <v>135</v>
      </c>
    </row>
    <row r="211" spans="2:65" s="14" customFormat="1" ht="10.199999999999999">
      <c r="B211" s="165"/>
      <c r="D211" s="145" t="s">
        <v>149</v>
      </c>
      <c r="E211" s="166" t="s">
        <v>1</v>
      </c>
      <c r="F211" s="167" t="s">
        <v>257</v>
      </c>
      <c r="H211" s="168">
        <v>110.58</v>
      </c>
      <c r="I211" s="169"/>
      <c r="L211" s="165"/>
      <c r="M211" s="170"/>
      <c r="T211" s="171"/>
      <c r="AT211" s="166" t="s">
        <v>149</v>
      </c>
      <c r="AU211" s="166" t="s">
        <v>87</v>
      </c>
      <c r="AV211" s="14" t="s">
        <v>134</v>
      </c>
      <c r="AW211" s="14" t="s">
        <v>33</v>
      </c>
      <c r="AX211" s="14" t="s">
        <v>85</v>
      </c>
      <c r="AY211" s="166" t="s">
        <v>135</v>
      </c>
    </row>
    <row r="212" spans="2:65" s="1" customFormat="1" ht="16.5" customHeight="1">
      <c r="B212" s="32"/>
      <c r="C212" s="132" t="s">
        <v>7</v>
      </c>
      <c r="D212" s="132" t="s">
        <v>141</v>
      </c>
      <c r="E212" s="133" t="s">
        <v>375</v>
      </c>
      <c r="F212" s="134" t="s">
        <v>376</v>
      </c>
      <c r="G212" s="135" t="s">
        <v>251</v>
      </c>
      <c r="H212" s="136">
        <v>110.58</v>
      </c>
      <c r="I212" s="137"/>
      <c r="J212" s="138">
        <f>ROUND(I212*H212,2)</f>
        <v>0</v>
      </c>
      <c r="K212" s="134" t="s">
        <v>145</v>
      </c>
      <c r="L212" s="32"/>
      <c r="M212" s="139" t="s">
        <v>1</v>
      </c>
      <c r="N212" s="140" t="s">
        <v>42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134</v>
      </c>
      <c r="AT212" s="143" t="s">
        <v>141</v>
      </c>
      <c r="AU212" s="143" t="s">
        <v>87</v>
      </c>
      <c r="AY212" s="17" t="s">
        <v>135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85</v>
      </c>
      <c r="BK212" s="144">
        <f>ROUND(I212*H212,2)</f>
        <v>0</v>
      </c>
      <c r="BL212" s="17" t="s">
        <v>134</v>
      </c>
      <c r="BM212" s="143" t="s">
        <v>377</v>
      </c>
    </row>
    <row r="213" spans="2:65" s="1" customFormat="1" ht="19.2">
      <c r="B213" s="32"/>
      <c r="D213" s="145" t="s">
        <v>148</v>
      </c>
      <c r="F213" s="146" t="s">
        <v>378</v>
      </c>
      <c r="I213" s="147"/>
      <c r="L213" s="32"/>
      <c r="M213" s="148"/>
      <c r="T213" s="56"/>
      <c r="AT213" s="17" t="s">
        <v>148</v>
      </c>
      <c r="AU213" s="17" t="s">
        <v>87</v>
      </c>
    </row>
    <row r="214" spans="2:65" s="13" customFormat="1" ht="10.199999999999999">
      <c r="B214" s="155"/>
      <c r="D214" s="145" t="s">
        <v>149</v>
      </c>
      <c r="E214" s="156" t="s">
        <v>1</v>
      </c>
      <c r="F214" s="157" t="s">
        <v>379</v>
      </c>
      <c r="H214" s="158">
        <v>110.58</v>
      </c>
      <c r="I214" s="159"/>
      <c r="L214" s="155"/>
      <c r="M214" s="160"/>
      <c r="T214" s="161"/>
      <c r="AT214" s="156" t="s">
        <v>149</v>
      </c>
      <c r="AU214" s="156" t="s">
        <v>87</v>
      </c>
      <c r="AV214" s="13" t="s">
        <v>87</v>
      </c>
      <c r="AW214" s="13" t="s">
        <v>33</v>
      </c>
      <c r="AX214" s="13" t="s">
        <v>85</v>
      </c>
      <c r="AY214" s="156" t="s">
        <v>135</v>
      </c>
    </row>
    <row r="215" spans="2:65" s="1" customFormat="1" ht="21.75" customHeight="1">
      <c r="B215" s="32"/>
      <c r="C215" s="132" t="s">
        <v>380</v>
      </c>
      <c r="D215" s="132" t="s">
        <v>141</v>
      </c>
      <c r="E215" s="133" t="s">
        <v>381</v>
      </c>
      <c r="F215" s="134" t="s">
        <v>382</v>
      </c>
      <c r="G215" s="135" t="s">
        <v>337</v>
      </c>
      <c r="H215" s="136">
        <v>1.81</v>
      </c>
      <c r="I215" s="137"/>
      <c r="J215" s="138">
        <f>ROUND(I215*H215,2)</f>
        <v>0</v>
      </c>
      <c r="K215" s="134" t="s">
        <v>145</v>
      </c>
      <c r="L215" s="32"/>
      <c r="M215" s="139" t="s">
        <v>1</v>
      </c>
      <c r="N215" s="140" t="s">
        <v>42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134</v>
      </c>
      <c r="AT215" s="143" t="s">
        <v>141</v>
      </c>
      <c r="AU215" s="143" t="s">
        <v>87</v>
      </c>
      <c r="AY215" s="17" t="s">
        <v>135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7" t="s">
        <v>85</v>
      </c>
      <c r="BK215" s="144">
        <f>ROUND(I215*H215,2)</f>
        <v>0</v>
      </c>
      <c r="BL215" s="17" t="s">
        <v>134</v>
      </c>
      <c r="BM215" s="143" t="s">
        <v>383</v>
      </c>
    </row>
    <row r="216" spans="2:65" s="1" customFormat="1" ht="19.2">
      <c r="B216" s="32"/>
      <c r="D216" s="145" t="s">
        <v>148</v>
      </c>
      <c r="F216" s="146" t="s">
        <v>384</v>
      </c>
      <c r="I216" s="147"/>
      <c r="L216" s="32"/>
      <c r="M216" s="148"/>
      <c r="T216" s="56"/>
      <c r="AT216" s="17" t="s">
        <v>148</v>
      </c>
      <c r="AU216" s="17" t="s">
        <v>87</v>
      </c>
    </row>
    <row r="217" spans="2:65" s="12" customFormat="1" ht="10.199999999999999">
      <c r="B217" s="149"/>
      <c r="D217" s="145" t="s">
        <v>149</v>
      </c>
      <c r="E217" s="150" t="s">
        <v>1</v>
      </c>
      <c r="F217" s="151" t="s">
        <v>385</v>
      </c>
      <c r="H217" s="150" t="s">
        <v>1</v>
      </c>
      <c r="I217" s="152"/>
      <c r="L217" s="149"/>
      <c r="M217" s="153"/>
      <c r="T217" s="154"/>
      <c r="AT217" s="150" t="s">
        <v>149</v>
      </c>
      <c r="AU217" s="150" t="s">
        <v>87</v>
      </c>
      <c r="AV217" s="12" t="s">
        <v>85</v>
      </c>
      <c r="AW217" s="12" t="s">
        <v>33</v>
      </c>
      <c r="AX217" s="12" t="s">
        <v>77</v>
      </c>
      <c r="AY217" s="150" t="s">
        <v>135</v>
      </c>
    </row>
    <row r="218" spans="2:65" s="13" customFormat="1" ht="10.199999999999999">
      <c r="B218" s="155"/>
      <c r="D218" s="145" t="s">
        <v>149</v>
      </c>
      <c r="E218" s="156" t="s">
        <v>1</v>
      </c>
      <c r="F218" s="157" t="s">
        <v>386</v>
      </c>
      <c r="H218" s="158">
        <v>1.81</v>
      </c>
      <c r="I218" s="159"/>
      <c r="L218" s="155"/>
      <c r="M218" s="160"/>
      <c r="T218" s="161"/>
      <c r="AT218" s="156" t="s">
        <v>149</v>
      </c>
      <c r="AU218" s="156" t="s">
        <v>87</v>
      </c>
      <c r="AV218" s="13" t="s">
        <v>87</v>
      </c>
      <c r="AW218" s="13" t="s">
        <v>33</v>
      </c>
      <c r="AX218" s="13" t="s">
        <v>85</v>
      </c>
      <c r="AY218" s="156" t="s">
        <v>135</v>
      </c>
    </row>
    <row r="219" spans="2:65" s="1" customFormat="1" ht="21.75" customHeight="1">
      <c r="B219" s="32"/>
      <c r="C219" s="132" t="s">
        <v>387</v>
      </c>
      <c r="D219" s="132" t="s">
        <v>141</v>
      </c>
      <c r="E219" s="133" t="s">
        <v>388</v>
      </c>
      <c r="F219" s="134" t="s">
        <v>389</v>
      </c>
      <c r="G219" s="135" t="s">
        <v>337</v>
      </c>
      <c r="H219" s="136">
        <v>660.57299999999998</v>
      </c>
      <c r="I219" s="137"/>
      <c r="J219" s="138">
        <f>ROUND(I219*H219,2)</f>
        <v>0</v>
      </c>
      <c r="K219" s="134" t="s">
        <v>145</v>
      </c>
      <c r="L219" s="32"/>
      <c r="M219" s="139" t="s">
        <v>1</v>
      </c>
      <c r="N219" s="140" t="s">
        <v>42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134</v>
      </c>
      <c r="AT219" s="143" t="s">
        <v>141</v>
      </c>
      <c r="AU219" s="143" t="s">
        <v>87</v>
      </c>
      <c r="AY219" s="17" t="s">
        <v>135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7" t="s">
        <v>85</v>
      </c>
      <c r="BK219" s="144">
        <f>ROUND(I219*H219,2)</f>
        <v>0</v>
      </c>
      <c r="BL219" s="17" t="s">
        <v>134</v>
      </c>
      <c r="BM219" s="143" t="s">
        <v>390</v>
      </c>
    </row>
    <row r="220" spans="2:65" s="1" customFormat="1" ht="19.2">
      <c r="B220" s="32"/>
      <c r="D220" s="145" t="s">
        <v>148</v>
      </c>
      <c r="F220" s="146" t="s">
        <v>391</v>
      </c>
      <c r="I220" s="147"/>
      <c r="L220" s="32"/>
      <c r="M220" s="148"/>
      <c r="T220" s="56"/>
      <c r="AT220" s="17" t="s">
        <v>148</v>
      </c>
      <c r="AU220" s="17" t="s">
        <v>87</v>
      </c>
    </row>
    <row r="221" spans="2:65" s="12" customFormat="1" ht="10.199999999999999">
      <c r="B221" s="149"/>
      <c r="D221" s="145" t="s">
        <v>149</v>
      </c>
      <c r="E221" s="150" t="s">
        <v>1</v>
      </c>
      <c r="F221" s="151" t="s">
        <v>392</v>
      </c>
      <c r="H221" s="150" t="s">
        <v>1</v>
      </c>
      <c r="I221" s="152"/>
      <c r="L221" s="149"/>
      <c r="M221" s="153"/>
      <c r="T221" s="154"/>
      <c r="AT221" s="150" t="s">
        <v>149</v>
      </c>
      <c r="AU221" s="150" t="s">
        <v>87</v>
      </c>
      <c r="AV221" s="12" t="s">
        <v>85</v>
      </c>
      <c r="AW221" s="12" t="s">
        <v>33</v>
      </c>
      <c r="AX221" s="12" t="s">
        <v>77</v>
      </c>
      <c r="AY221" s="150" t="s">
        <v>135</v>
      </c>
    </row>
    <row r="222" spans="2:65" s="12" customFormat="1" ht="10.199999999999999">
      <c r="B222" s="149"/>
      <c r="D222" s="145" t="s">
        <v>149</v>
      </c>
      <c r="E222" s="150" t="s">
        <v>1</v>
      </c>
      <c r="F222" s="151" t="s">
        <v>393</v>
      </c>
      <c r="H222" s="150" t="s">
        <v>1</v>
      </c>
      <c r="I222" s="152"/>
      <c r="L222" s="149"/>
      <c r="M222" s="153"/>
      <c r="T222" s="154"/>
      <c r="AT222" s="150" t="s">
        <v>149</v>
      </c>
      <c r="AU222" s="150" t="s">
        <v>87</v>
      </c>
      <c r="AV222" s="12" t="s">
        <v>85</v>
      </c>
      <c r="AW222" s="12" t="s">
        <v>33</v>
      </c>
      <c r="AX222" s="12" t="s">
        <v>77</v>
      </c>
      <c r="AY222" s="150" t="s">
        <v>135</v>
      </c>
    </row>
    <row r="223" spans="2:65" s="13" customFormat="1" ht="10.199999999999999">
      <c r="B223" s="155"/>
      <c r="D223" s="145" t="s">
        <v>149</v>
      </c>
      <c r="E223" s="156" t="s">
        <v>1</v>
      </c>
      <c r="F223" s="157" t="s">
        <v>394</v>
      </c>
      <c r="H223" s="158">
        <v>620.91999999999996</v>
      </c>
      <c r="I223" s="159"/>
      <c r="L223" s="155"/>
      <c r="M223" s="160"/>
      <c r="T223" s="161"/>
      <c r="AT223" s="156" t="s">
        <v>149</v>
      </c>
      <c r="AU223" s="156" t="s">
        <v>87</v>
      </c>
      <c r="AV223" s="13" t="s">
        <v>87</v>
      </c>
      <c r="AW223" s="13" t="s">
        <v>33</v>
      </c>
      <c r="AX223" s="13" t="s">
        <v>77</v>
      </c>
      <c r="AY223" s="156" t="s">
        <v>135</v>
      </c>
    </row>
    <row r="224" spans="2:65" s="13" customFormat="1" ht="10.199999999999999">
      <c r="B224" s="155"/>
      <c r="D224" s="145" t="s">
        <v>149</v>
      </c>
      <c r="E224" s="156" t="s">
        <v>1</v>
      </c>
      <c r="F224" s="157" t="s">
        <v>395</v>
      </c>
      <c r="H224" s="158">
        <v>93.549000000000007</v>
      </c>
      <c r="I224" s="159"/>
      <c r="L224" s="155"/>
      <c r="M224" s="160"/>
      <c r="T224" s="161"/>
      <c r="AT224" s="156" t="s">
        <v>149</v>
      </c>
      <c r="AU224" s="156" t="s">
        <v>87</v>
      </c>
      <c r="AV224" s="13" t="s">
        <v>87</v>
      </c>
      <c r="AW224" s="13" t="s">
        <v>33</v>
      </c>
      <c r="AX224" s="13" t="s">
        <v>77</v>
      </c>
      <c r="AY224" s="156" t="s">
        <v>135</v>
      </c>
    </row>
    <row r="225" spans="2:65" s="13" customFormat="1" ht="10.199999999999999">
      <c r="B225" s="155"/>
      <c r="D225" s="145" t="s">
        <v>149</v>
      </c>
      <c r="E225" s="156" t="s">
        <v>1</v>
      </c>
      <c r="F225" s="157" t="s">
        <v>396</v>
      </c>
      <c r="H225" s="158">
        <v>14.688000000000001</v>
      </c>
      <c r="I225" s="159"/>
      <c r="L225" s="155"/>
      <c r="M225" s="160"/>
      <c r="T225" s="161"/>
      <c r="AT225" s="156" t="s">
        <v>149</v>
      </c>
      <c r="AU225" s="156" t="s">
        <v>87</v>
      </c>
      <c r="AV225" s="13" t="s">
        <v>87</v>
      </c>
      <c r="AW225" s="13" t="s">
        <v>33</v>
      </c>
      <c r="AX225" s="13" t="s">
        <v>77</v>
      </c>
      <c r="AY225" s="156" t="s">
        <v>135</v>
      </c>
    </row>
    <row r="226" spans="2:65" s="13" customFormat="1" ht="10.199999999999999">
      <c r="B226" s="155"/>
      <c r="D226" s="145" t="s">
        <v>149</v>
      </c>
      <c r="E226" s="156" t="s">
        <v>1</v>
      </c>
      <c r="F226" s="157" t="s">
        <v>397</v>
      </c>
      <c r="H226" s="158">
        <v>-26.794</v>
      </c>
      <c r="I226" s="159"/>
      <c r="L226" s="155"/>
      <c r="M226" s="160"/>
      <c r="T226" s="161"/>
      <c r="AT226" s="156" t="s">
        <v>149</v>
      </c>
      <c r="AU226" s="156" t="s">
        <v>87</v>
      </c>
      <c r="AV226" s="13" t="s">
        <v>87</v>
      </c>
      <c r="AW226" s="13" t="s">
        <v>33</v>
      </c>
      <c r="AX226" s="13" t="s">
        <v>77</v>
      </c>
      <c r="AY226" s="156" t="s">
        <v>135</v>
      </c>
    </row>
    <row r="227" spans="2:65" s="13" customFormat="1" ht="10.199999999999999">
      <c r="B227" s="155"/>
      <c r="D227" s="145" t="s">
        <v>149</v>
      </c>
      <c r="E227" s="156" t="s">
        <v>1</v>
      </c>
      <c r="F227" s="157" t="s">
        <v>398</v>
      </c>
      <c r="H227" s="158">
        <v>-41.79</v>
      </c>
      <c r="I227" s="159"/>
      <c r="L227" s="155"/>
      <c r="M227" s="160"/>
      <c r="T227" s="161"/>
      <c r="AT227" s="156" t="s">
        <v>149</v>
      </c>
      <c r="AU227" s="156" t="s">
        <v>87</v>
      </c>
      <c r="AV227" s="13" t="s">
        <v>87</v>
      </c>
      <c r="AW227" s="13" t="s">
        <v>33</v>
      </c>
      <c r="AX227" s="13" t="s">
        <v>77</v>
      </c>
      <c r="AY227" s="156" t="s">
        <v>135</v>
      </c>
    </row>
    <row r="228" spans="2:65" s="14" customFormat="1" ht="10.199999999999999">
      <c r="B228" s="165"/>
      <c r="D228" s="145" t="s">
        <v>149</v>
      </c>
      <c r="E228" s="166" t="s">
        <v>1</v>
      </c>
      <c r="F228" s="167" t="s">
        <v>257</v>
      </c>
      <c r="H228" s="168">
        <v>660.57299999999998</v>
      </c>
      <c r="I228" s="169"/>
      <c r="L228" s="165"/>
      <c r="M228" s="170"/>
      <c r="T228" s="171"/>
      <c r="AT228" s="166" t="s">
        <v>149</v>
      </c>
      <c r="AU228" s="166" t="s">
        <v>87</v>
      </c>
      <c r="AV228" s="14" t="s">
        <v>134</v>
      </c>
      <c r="AW228" s="14" t="s">
        <v>33</v>
      </c>
      <c r="AX228" s="14" t="s">
        <v>85</v>
      </c>
      <c r="AY228" s="166" t="s">
        <v>135</v>
      </c>
    </row>
    <row r="229" spans="2:65" s="1" customFormat="1" ht="24.15" customHeight="1">
      <c r="B229" s="32"/>
      <c r="C229" s="132" t="s">
        <v>399</v>
      </c>
      <c r="D229" s="132" t="s">
        <v>141</v>
      </c>
      <c r="E229" s="133" t="s">
        <v>400</v>
      </c>
      <c r="F229" s="134" t="s">
        <v>401</v>
      </c>
      <c r="G229" s="135" t="s">
        <v>337</v>
      </c>
      <c r="H229" s="136">
        <v>5945.1570000000002</v>
      </c>
      <c r="I229" s="137"/>
      <c r="J229" s="138">
        <f>ROUND(I229*H229,2)</f>
        <v>0</v>
      </c>
      <c r="K229" s="134" t="s">
        <v>145</v>
      </c>
      <c r="L229" s="32"/>
      <c r="M229" s="139" t="s">
        <v>1</v>
      </c>
      <c r="N229" s="140" t="s">
        <v>42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134</v>
      </c>
      <c r="AT229" s="143" t="s">
        <v>141</v>
      </c>
      <c r="AU229" s="143" t="s">
        <v>87</v>
      </c>
      <c r="AY229" s="17" t="s">
        <v>135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85</v>
      </c>
      <c r="BK229" s="144">
        <f>ROUND(I229*H229,2)</f>
        <v>0</v>
      </c>
      <c r="BL229" s="17" t="s">
        <v>134</v>
      </c>
      <c r="BM229" s="143" t="s">
        <v>402</v>
      </c>
    </row>
    <row r="230" spans="2:65" s="1" customFormat="1" ht="28.8">
      <c r="B230" s="32"/>
      <c r="D230" s="145" t="s">
        <v>148</v>
      </c>
      <c r="F230" s="146" t="s">
        <v>403</v>
      </c>
      <c r="I230" s="147"/>
      <c r="L230" s="32"/>
      <c r="M230" s="148"/>
      <c r="T230" s="56"/>
      <c r="AT230" s="17" t="s">
        <v>148</v>
      </c>
      <c r="AU230" s="17" t="s">
        <v>87</v>
      </c>
    </row>
    <row r="231" spans="2:65" s="12" customFormat="1" ht="10.199999999999999">
      <c r="B231" s="149"/>
      <c r="D231" s="145" t="s">
        <v>149</v>
      </c>
      <c r="E231" s="150" t="s">
        <v>1</v>
      </c>
      <c r="F231" s="151" t="s">
        <v>393</v>
      </c>
      <c r="H231" s="150" t="s">
        <v>1</v>
      </c>
      <c r="I231" s="152"/>
      <c r="L231" s="149"/>
      <c r="M231" s="153"/>
      <c r="T231" s="154"/>
      <c r="AT231" s="150" t="s">
        <v>149</v>
      </c>
      <c r="AU231" s="150" t="s">
        <v>87</v>
      </c>
      <c r="AV231" s="12" t="s">
        <v>85</v>
      </c>
      <c r="AW231" s="12" t="s">
        <v>33</v>
      </c>
      <c r="AX231" s="12" t="s">
        <v>77</v>
      </c>
      <c r="AY231" s="150" t="s">
        <v>135</v>
      </c>
    </row>
    <row r="232" spans="2:65" s="13" customFormat="1" ht="10.199999999999999">
      <c r="B232" s="155"/>
      <c r="D232" s="145" t="s">
        <v>149</v>
      </c>
      <c r="E232" s="156" t="s">
        <v>1</v>
      </c>
      <c r="F232" s="157" t="s">
        <v>404</v>
      </c>
      <c r="H232" s="158">
        <v>5945.1570000000002</v>
      </c>
      <c r="I232" s="159"/>
      <c r="L232" s="155"/>
      <c r="M232" s="160"/>
      <c r="T232" s="161"/>
      <c r="AT232" s="156" t="s">
        <v>149</v>
      </c>
      <c r="AU232" s="156" t="s">
        <v>87</v>
      </c>
      <c r="AV232" s="13" t="s">
        <v>87</v>
      </c>
      <c r="AW232" s="13" t="s">
        <v>33</v>
      </c>
      <c r="AX232" s="13" t="s">
        <v>85</v>
      </c>
      <c r="AY232" s="156" t="s">
        <v>135</v>
      </c>
    </row>
    <row r="233" spans="2:65" s="1" customFormat="1" ht="16.5" customHeight="1">
      <c r="B233" s="32"/>
      <c r="C233" s="132" t="s">
        <v>405</v>
      </c>
      <c r="D233" s="132" t="s">
        <v>141</v>
      </c>
      <c r="E233" s="133" t="s">
        <v>406</v>
      </c>
      <c r="F233" s="134" t="s">
        <v>407</v>
      </c>
      <c r="G233" s="135" t="s">
        <v>408</v>
      </c>
      <c r="H233" s="136">
        <v>1189.0309999999999</v>
      </c>
      <c r="I233" s="137"/>
      <c r="J233" s="138">
        <f>ROUND(I233*H233,2)</f>
        <v>0</v>
      </c>
      <c r="K233" s="134" t="s">
        <v>145</v>
      </c>
      <c r="L233" s="32"/>
      <c r="M233" s="139" t="s">
        <v>1</v>
      </c>
      <c r="N233" s="140" t="s">
        <v>42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134</v>
      </c>
      <c r="AT233" s="143" t="s">
        <v>141</v>
      </c>
      <c r="AU233" s="143" t="s">
        <v>87</v>
      </c>
      <c r="AY233" s="17" t="s">
        <v>135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85</v>
      </c>
      <c r="BK233" s="144">
        <f>ROUND(I233*H233,2)</f>
        <v>0</v>
      </c>
      <c r="BL233" s="17" t="s">
        <v>134</v>
      </c>
      <c r="BM233" s="143" t="s">
        <v>409</v>
      </c>
    </row>
    <row r="234" spans="2:65" s="1" customFormat="1" ht="19.2">
      <c r="B234" s="32"/>
      <c r="D234" s="145" t="s">
        <v>148</v>
      </c>
      <c r="F234" s="146" t="s">
        <v>410</v>
      </c>
      <c r="I234" s="147"/>
      <c r="L234" s="32"/>
      <c r="M234" s="148"/>
      <c r="T234" s="56"/>
      <c r="AT234" s="17" t="s">
        <v>148</v>
      </c>
      <c r="AU234" s="17" t="s">
        <v>87</v>
      </c>
    </row>
    <row r="235" spans="2:65" s="13" customFormat="1" ht="10.199999999999999">
      <c r="B235" s="155"/>
      <c r="D235" s="145" t="s">
        <v>149</v>
      </c>
      <c r="E235" s="156" t="s">
        <v>1</v>
      </c>
      <c r="F235" s="157" t="s">
        <v>411</v>
      </c>
      <c r="H235" s="158">
        <v>1189.0309999999999</v>
      </c>
      <c r="I235" s="159"/>
      <c r="L235" s="155"/>
      <c r="M235" s="160"/>
      <c r="T235" s="161"/>
      <c r="AT235" s="156" t="s">
        <v>149</v>
      </c>
      <c r="AU235" s="156" t="s">
        <v>87</v>
      </c>
      <c r="AV235" s="13" t="s">
        <v>87</v>
      </c>
      <c r="AW235" s="13" t="s">
        <v>33</v>
      </c>
      <c r="AX235" s="13" t="s">
        <v>85</v>
      </c>
      <c r="AY235" s="156" t="s">
        <v>135</v>
      </c>
    </row>
    <row r="236" spans="2:65" s="1" customFormat="1" ht="21.75" customHeight="1">
      <c r="B236" s="32"/>
      <c r="C236" s="132" t="s">
        <v>412</v>
      </c>
      <c r="D236" s="132" t="s">
        <v>141</v>
      </c>
      <c r="E236" s="133" t="s">
        <v>413</v>
      </c>
      <c r="F236" s="134" t="s">
        <v>414</v>
      </c>
      <c r="G236" s="135" t="s">
        <v>337</v>
      </c>
      <c r="H236" s="136">
        <v>41.79</v>
      </c>
      <c r="I236" s="137"/>
      <c r="J236" s="138">
        <f>ROUND(I236*H236,2)</f>
        <v>0</v>
      </c>
      <c r="K236" s="134" t="s">
        <v>145</v>
      </c>
      <c r="L236" s="32"/>
      <c r="M236" s="139" t="s">
        <v>1</v>
      </c>
      <c r="N236" s="140" t="s">
        <v>42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134</v>
      </c>
      <c r="AT236" s="143" t="s">
        <v>141</v>
      </c>
      <c r="AU236" s="143" t="s">
        <v>87</v>
      </c>
      <c r="AY236" s="17" t="s">
        <v>135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85</v>
      </c>
      <c r="BK236" s="144">
        <f>ROUND(I236*H236,2)</f>
        <v>0</v>
      </c>
      <c r="BL236" s="17" t="s">
        <v>134</v>
      </c>
      <c r="BM236" s="143" t="s">
        <v>415</v>
      </c>
    </row>
    <row r="237" spans="2:65" s="1" customFormat="1" ht="19.2">
      <c r="B237" s="32"/>
      <c r="D237" s="145" t="s">
        <v>148</v>
      </c>
      <c r="F237" s="146" t="s">
        <v>416</v>
      </c>
      <c r="I237" s="147"/>
      <c r="L237" s="32"/>
      <c r="M237" s="148"/>
      <c r="T237" s="56"/>
      <c r="AT237" s="17" t="s">
        <v>148</v>
      </c>
      <c r="AU237" s="17" t="s">
        <v>87</v>
      </c>
    </row>
    <row r="238" spans="2:65" s="13" customFormat="1" ht="10.199999999999999">
      <c r="B238" s="155"/>
      <c r="D238" s="145" t="s">
        <v>149</v>
      </c>
      <c r="E238" s="156" t="s">
        <v>1</v>
      </c>
      <c r="F238" s="157" t="s">
        <v>417</v>
      </c>
      <c r="H238" s="158">
        <v>41.79</v>
      </c>
      <c r="I238" s="159"/>
      <c r="L238" s="155"/>
      <c r="M238" s="160"/>
      <c r="T238" s="161"/>
      <c r="AT238" s="156" t="s">
        <v>149</v>
      </c>
      <c r="AU238" s="156" t="s">
        <v>87</v>
      </c>
      <c r="AV238" s="13" t="s">
        <v>87</v>
      </c>
      <c r="AW238" s="13" t="s">
        <v>33</v>
      </c>
      <c r="AX238" s="13" t="s">
        <v>85</v>
      </c>
      <c r="AY238" s="156" t="s">
        <v>135</v>
      </c>
    </row>
    <row r="239" spans="2:65" s="12" customFormat="1" ht="10.199999999999999">
      <c r="B239" s="149"/>
      <c r="D239" s="145" t="s">
        <v>149</v>
      </c>
      <c r="E239" s="150" t="s">
        <v>1</v>
      </c>
      <c r="F239" s="151" t="s">
        <v>418</v>
      </c>
      <c r="H239" s="150" t="s">
        <v>1</v>
      </c>
      <c r="I239" s="152"/>
      <c r="L239" s="149"/>
      <c r="M239" s="153"/>
      <c r="T239" s="154"/>
      <c r="AT239" s="150" t="s">
        <v>149</v>
      </c>
      <c r="AU239" s="150" t="s">
        <v>87</v>
      </c>
      <c r="AV239" s="12" t="s">
        <v>85</v>
      </c>
      <c r="AW239" s="12" t="s">
        <v>33</v>
      </c>
      <c r="AX239" s="12" t="s">
        <v>77</v>
      </c>
      <c r="AY239" s="150" t="s">
        <v>135</v>
      </c>
    </row>
    <row r="240" spans="2:65" s="1" customFormat="1" ht="21.75" customHeight="1">
      <c r="B240" s="32"/>
      <c r="C240" s="132" t="s">
        <v>419</v>
      </c>
      <c r="D240" s="132" t="s">
        <v>141</v>
      </c>
      <c r="E240" s="133" t="s">
        <v>420</v>
      </c>
      <c r="F240" s="134" t="s">
        <v>421</v>
      </c>
      <c r="G240" s="135" t="s">
        <v>337</v>
      </c>
      <c r="H240" s="136">
        <v>292.37</v>
      </c>
      <c r="I240" s="137"/>
      <c r="J240" s="138">
        <f>ROUND(I240*H240,2)</f>
        <v>0</v>
      </c>
      <c r="K240" s="134" t="s">
        <v>145</v>
      </c>
      <c r="L240" s="32"/>
      <c r="M240" s="139" t="s">
        <v>1</v>
      </c>
      <c r="N240" s="140" t="s">
        <v>42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134</v>
      </c>
      <c r="AT240" s="143" t="s">
        <v>141</v>
      </c>
      <c r="AU240" s="143" t="s">
        <v>87</v>
      </c>
      <c r="AY240" s="17" t="s">
        <v>135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7" t="s">
        <v>85</v>
      </c>
      <c r="BK240" s="144">
        <f>ROUND(I240*H240,2)</f>
        <v>0</v>
      </c>
      <c r="BL240" s="17" t="s">
        <v>134</v>
      </c>
      <c r="BM240" s="143" t="s">
        <v>422</v>
      </c>
    </row>
    <row r="241" spans="2:65" s="1" customFormat="1" ht="19.2">
      <c r="B241" s="32"/>
      <c r="D241" s="145" t="s">
        <v>148</v>
      </c>
      <c r="F241" s="146" t="s">
        <v>423</v>
      </c>
      <c r="I241" s="147"/>
      <c r="L241" s="32"/>
      <c r="M241" s="148"/>
      <c r="T241" s="56"/>
      <c r="AT241" s="17" t="s">
        <v>148</v>
      </c>
      <c r="AU241" s="17" t="s">
        <v>87</v>
      </c>
    </row>
    <row r="242" spans="2:65" s="13" customFormat="1" ht="10.199999999999999">
      <c r="B242" s="155"/>
      <c r="D242" s="145" t="s">
        <v>149</v>
      </c>
      <c r="E242" s="156" t="s">
        <v>1</v>
      </c>
      <c r="F242" s="157" t="s">
        <v>424</v>
      </c>
      <c r="H242" s="158">
        <v>1.47</v>
      </c>
      <c r="I242" s="159"/>
      <c r="L242" s="155"/>
      <c r="M242" s="160"/>
      <c r="T242" s="161"/>
      <c r="AT242" s="156" t="s">
        <v>149</v>
      </c>
      <c r="AU242" s="156" t="s">
        <v>87</v>
      </c>
      <c r="AV242" s="13" t="s">
        <v>87</v>
      </c>
      <c r="AW242" s="13" t="s">
        <v>33</v>
      </c>
      <c r="AX242" s="13" t="s">
        <v>77</v>
      </c>
      <c r="AY242" s="156" t="s">
        <v>135</v>
      </c>
    </row>
    <row r="243" spans="2:65" s="13" customFormat="1" ht="10.199999999999999">
      <c r="B243" s="155"/>
      <c r="D243" s="145" t="s">
        <v>149</v>
      </c>
      <c r="E243" s="156" t="s">
        <v>1</v>
      </c>
      <c r="F243" s="157" t="s">
        <v>425</v>
      </c>
      <c r="H243" s="158">
        <v>290.89999999999998</v>
      </c>
      <c r="I243" s="159"/>
      <c r="L243" s="155"/>
      <c r="M243" s="160"/>
      <c r="T243" s="161"/>
      <c r="AT243" s="156" t="s">
        <v>149</v>
      </c>
      <c r="AU243" s="156" t="s">
        <v>87</v>
      </c>
      <c r="AV243" s="13" t="s">
        <v>87</v>
      </c>
      <c r="AW243" s="13" t="s">
        <v>33</v>
      </c>
      <c r="AX243" s="13" t="s">
        <v>77</v>
      </c>
      <c r="AY243" s="156" t="s">
        <v>135</v>
      </c>
    </row>
    <row r="244" spans="2:65" s="14" customFormat="1" ht="10.199999999999999">
      <c r="B244" s="165"/>
      <c r="D244" s="145" t="s">
        <v>149</v>
      </c>
      <c r="E244" s="166" t="s">
        <v>1</v>
      </c>
      <c r="F244" s="167" t="s">
        <v>257</v>
      </c>
      <c r="H244" s="168">
        <v>292.37</v>
      </c>
      <c r="I244" s="169"/>
      <c r="L244" s="165"/>
      <c r="M244" s="170"/>
      <c r="T244" s="171"/>
      <c r="AT244" s="166" t="s">
        <v>149</v>
      </c>
      <c r="AU244" s="166" t="s">
        <v>87</v>
      </c>
      <c r="AV244" s="14" t="s">
        <v>134</v>
      </c>
      <c r="AW244" s="14" t="s">
        <v>33</v>
      </c>
      <c r="AX244" s="14" t="s">
        <v>85</v>
      </c>
      <c r="AY244" s="166" t="s">
        <v>135</v>
      </c>
    </row>
    <row r="245" spans="2:65" s="1" customFormat="1" ht="16.5" customHeight="1">
      <c r="B245" s="32"/>
      <c r="C245" s="172" t="s">
        <v>426</v>
      </c>
      <c r="D245" s="172" t="s">
        <v>427</v>
      </c>
      <c r="E245" s="173" t="s">
        <v>428</v>
      </c>
      <c r="F245" s="174" t="s">
        <v>429</v>
      </c>
      <c r="G245" s="175" t="s">
        <v>408</v>
      </c>
      <c r="H245" s="176">
        <v>557.12699999999995</v>
      </c>
      <c r="I245" s="177"/>
      <c r="J245" s="178">
        <f>ROUND(I245*H245,2)</f>
        <v>0</v>
      </c>
      <c r="K245" s="174" t="s">
        <v>145</v>
      </c>
      <c r="L245" s="179"/>
      <c r="M245" s="180" t="s">
        <v>1</v>
      </c>
      <c r="N245" s="181" t="s">
        <v>42</v>
      </c>
      <c r="P245" s="141">
        <f>O245*H245</f>
        <v>0</v>
      </c>
      <c r="Q245" s="141">
        <v>1</v>
      </c>
      <c r="R245" s="141">
        <f>Q245*H245</f>
        <v>557.12699999999995</v>
      </c>
      <c r="S245" s="141">
        <v>0</v>
      </c>
      <c r="T245" s="142">
        <f>S245*H245</f>
        <v>0</v>
      </c>
      <c r="AR245" s="143" t="s">
        <v>187</v>
      </c>
      <c r="AT245" s="143" t="s">
        <v>427</v>
      </c>
      <c r="AU245" s="143" t="s">
        <v>87</v>
      </c>
      <c r="AY245" s="17" t="s">
        <v>135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85</v>
      </c>
      <c r="BK245" s="144">
        <f>ROUND(I245*H245,2)</f>
        <v>0</v>
      </c>
      <c r="BL245" s="17" t="s">
        <v>134</v>
      </c>
      <c r="BM245" s="143" t="s">
        <v>430</v>
      </c>
    </row>
    <row r="246" spans="2:65" s="1" customFormat="1" ht="10.199999999999999">
      <c r="B246" s="32"/>
      <c r="D246" s="145" t="s">
        <v>148</v>
      </c>
      <c r="F246" s="146" t="s">
        <v>429</v>
      </c>
      <c r="I246" s="147"/>
      <c r="L246" s="32"/>
      <c r="M246" s="148"/>
      <c r="T246" s="56"/>
      <c r="AT246" s="17" t="s">
        <v>148</v>
      </c>
      <c r="AU246" s="17" t="s">
        <v>87</v>
      </c>
    </row>
    <row r="247" spans="2:65" s="12" customFormat="1" ht="10.199999999999999">
      <c r="B247" s="149"/>
      <c r="D247" s="145" t="s">
        <v>149</v>
      </c>
      <c r="E247" s="150" t="s">
        <v>1</v>
      </c>
      <c r="F247" s="151" t="s">
        <v>431</v>
      </c>
      <c r="H247" s="150" t="s">
        <v>1</v>
      </c>
      <c r="I247" s="152"/>
      <c r="L247" s="149"/>
      <c r="M247" s="153"/>
      <c r="T247" s="154"/>
      <c r="AT247" s="150" t="s">
        <v>149</v>
      </c>
      <c r="AU247" s="150" t="s">
        <v>87</v>
      </c>
      <c r="AV247" s="12" t="s">
        <v>85</v>
      </c>
      <c r="AW247" s="12" t="s">
        <v>33</v>
      </c>
      <c r="AX247" s="12" t="s">
        <v>77</v>
      </c>
      <c r="AY247" s="150" t="s">
        <v>135</v>
      </c>
    </row>
    <row r="248" spans="2:65" s="13" customFormat="1" ht="10.199999999999999">
      <c r="B248" s="155"/>
      <c r="D248" s="145" t="s">
        <v>149</v>
      </c>
      <c r="E248" s="156" t="s">
        <v>1</v>
      </c>
      <c r="F248" s="157" t="s">
        <v>432</v>
      </c>
      <c r="H248" s="158">
        <v>584.74</v>
      </c>
      <c r="I248" s="159"/>
      <c r="L248" s="155"/>
      <c r="M248" s="160"/>
      <c r="T248" s="161"/>
      <c r="AT248" s="156" t="s">
        <v>149</v>
      </c>
      <c r="AU248" s="156" t="s">
        <v>87</v>
      </c>
      <c r="AV248" s="13" t="s">
        <v>87</v>
      </c>
      <c r="AW248" s="13" t="s">
        <v>33</v>
      </c>
      <c r="AX248" s="13" t="s">
        <v>77</v>
      </c>
      <c r="AY248" s="156" t="s">
        <v>135</v>
      </c>
    </row>
    <row r="249" spans="2:65" s="15" customFormat="1" ht="10.199999999999999">
      <c r="B249" s="182"/>
      <c r="D249" s="145" t="s">
        <v>149</v>
      </c>
      <c r="E249" s="183" t="s">
        <v>1</v>
      </c>
      <c r="F249" s="184" t="s">
        <v>433</v>
      </c>
      <c r="H249" s="185">
        <v>584.74</v>
      </c>
      <c r="I249" s="186"/>
      <c r="L249" s="182"/>
      <c r="M249" s="187"/>
      <c r="T249" s="188"/>
      <c r="AT249" s="183" t="s">
        <v>149</v>
      </c>
      <c r="AU249" s="183" t="s">
        <v>87</v>
      </c>
      <c r="AV249" s="15" t="s">
        <v>157</v>
      </c>
      <c r="AW249" s="15" t="s">
        <v>33</v>
      </c>
      <c r="AX249" s="15" t="s">
        <v>77</v>
      </c>
      <c r="AY249" s="183" t="s">
        <v>135</v>
      </c>
    </row>
    <row r="250" spans="2:65" s="12" customFormat="1" ht="10.199999999999999">
      <c r="B250" s="149"/>
      <c r="D250" s="145" t="s">
        <v>149</v>
      </c>
      <c r="E250" s="150" t="s">
        <v>1</v>
      </c>
      <c r="F250" s="151" t="s">
        <v>434</v>
      </c>
      <c r="H250" s="150" t="s">
        <v>1</v>
      </c>
      <c r="I250" s="152"/>
      <c r="L250" s="149"/>
      <c r="M250" s="153"/>
      <c r="T250" s="154"/>
      <c r="AT250" s="150" t="s">
        <v>149</v>
      </c>
      <c r="AU250" s="150" t="s">
        <v>87</v>
      </c>
      <c r="AV250" s="12" t="s">
        <v>85</v>
      </c>
      <c r="AW250" s="12" t="s">
        <v>33</v>
      </c>
      <c r="AX250" s="12" t="s">
        <v>77</v>
      </c>
      <c r="AY250" s="150" t="s">
        <v>135</v>
      </c>
    </row>
    <row r="251" spans="2:65" s="12" customFormat="1" ht="10.199999999999999">
      <c r="B251" s="149"/>
      <c r="D251" s="145" t="s">
        <v>149</v>
      </c>
      <c r="E251" s="150" t="s">
        <v>1</v>
      </c>
      <c r="F251" s="151" t="s">
        <v>435</v>
      </c>
      <c r="H251" s="150" t="s">
        <v>1</v>
      </c>
      <c r="I251" s="152"/>
      <c r="L251" s="149"/>
      <c r="M251" s="153"/>
      <c r="T251" s="154"/>
      <c r="AT251" s="150" t="s">
        <v>149</v>
      </c>
      <c r="AU251" s="150" t="s">
        <v>87</v>
      </c>
      <c r="AV251" s="12" t="s">
        <v>85</v>
      </c>
      <c r="AW251" s="12" t="s">
        <v>33</v>
      </c>
      <c r="AX251" s="12" t="s">
        <v>77</v>
      </c>
      <c r="AY251" s="150" t="s">
        <v>135</v>
      </c>
    </row>
    <row r="252" spans="2:65" s="12" customFormat="1" ht="10.199999999999999">
      <c r="B252" s="149"/>
      <c r="D252" s="145" t="s">
        <v>149</v>
      </c>
      <c r="E252" s="150" t="s">
        <v>1</v>
      </c>
      <c r="F252" s="151" t="s">
        <v>436</v>
      </c>
      <c r="H252" s="150" t="s">
        <v>1</v>
      </c>
      <c r="I252" s="152"/>
      <c r="L252" s="149"/>
      <c r="M252" s="153"/>
      <c r="T252" s="154"/>
      <c r="AT252" s="150" t="s">
        <v>149</v>
      </c>
      <c r="AU252" s="150" t="s">
        <v>87</v>
      </c>
      <c r="AV252" s="12" t="s">
        <v>85</v>
      </c>
      <c r="AW252" s="12" t="s">
        <v>33</v>
      </c>
      <c r="AX252" s="12" t="s">
        <v>77</v>
      </c>
      <c r="AY252" s="150" t="s">
        <v>135</v>
      </c>
    </row>
    <row r="253" spans="2:65" s="13" customFormat="1" ht="10.199999999999999">
      <c r="B253" s="155"/>
      <c r="D253" s="145" t="s">
        <v>149</v>
      </c>
      <c r="E253" s="156" t="s">
        <v>1</v>
      </c>
      <c r="F253" s="157" t="s">
        <v>437</v>
      </c>
      <c r="H253" s="158">
        <v>-208.97800000000001</v>
      </c>
      <c r="I253" s="159"/>
      <c r="L253" s="155"/>
      <c r="M253" s="160"/>
      <c r="T253" s="161"/>
      <c r="AT253" s="156" t="s">
        <v>149</v>
      </c>
      <c r="AU253" s="156" t="s">
        <v>87</v>
      </c>
      <c r="AV253" s="13" t="s">
        <v>87</v>
      </c>
      <c r="AW253" s="13" t="s">
        <v>33</v>
      </c>
      <c r="AX253" s="13" t="s">
        <v>77</v>
      </c>
      <c r="AY253" s="156" t="s">
        <v>135</v>
      </c>
    </row>
    <row r="254" spans="2:65" s="13" customFormat="1" ht="10.199999999999999">
      <c r="B254" s="155"/>
      <c r="D254" s="145" t="s">
        <v>149</v>
      </c>
      <c r="E254" s="156" t="s">
        <v>1</v>
      </c>
      <c r="F254" s="157" t="s">
        <v>438</v>
      </c>
      <c r="H254" s="158">
        <v>-37.597999999999999</v>
      </c>
      <c r="I254" s="159"/>
      <c r="L254" s="155"/>
      <c r="M254" s="160"/>
      <c r="T254" s="161"/>
      <c r="AT254" s="156" t="s">
        <v>149</v>
      </c>
      <c r="AU254" s="156" t="s">
        <v>87</v>
      </c>
      <c r="AV254" s="13" t="s">
        <v>87</v>
      </c>
      <c r="AW254" s="13" t="s">
        <v>33</v>
      </c>
      <c r="AX254" s="13" t="s">
        <v>77</v>
      </c>
      <c r="AY254" s="156" t="s">
        <v>135</v>
      </c>
    </row>
    <row r="255" spans="2:65" s="13" customFormat="1" ht="10.199999999999999">
      <c r="B255" s="155"/>
      <c r="D255" s="145" t="s">
        <v>149</v>
      </c>
      <c r="E255" s="156" t="s">
        <v>1</v>
      </c>
      <c r="F255" s="157" t="s">
        <v>439</v>
      </c>
      <c r="H255" s="158">
        <v>-5.86</v>
      </c>
      <c r="I255" s="159"/>
      <c r="L255" s="155"/>
      <c r="M255" s="160"/>
      <c r="T255" s="161"/>
      <c r="AT255" s="156" t="s">
        <v>149</v>
      </c>
      <c r="AU255" s="156" t="s">
        <v>87</v>
      </c>
      <c r="AV255" s="13" t="s">
        <v>87</v>
      </c>
      <c r="AW255" s="13" t="s">
        <v>33</v>
      </c>
      <c r="AX255" s="13" t="s">
        <v>77</v>
      </c>
      <c r="AY255" s="156" t="s">
        <v>135</v>
      </c>
    </row>
    <row r="256" spans="2:65" s="13" customFormat="1" ht="10.199999999999999">
      <c r="B256" s="155"/>
      <c r="D256" s="145" t="s">
        <v>149</v>
      </c>
      <c r="E256" s="156" t="s">
        <v>1</v>
      </c>
      <c r="F256" s="157" t="s">
        <v>440</v>
      </c>
      <c r="H256" s="158">
        <v>-42.515999999999998</v>
      </c>
      <c r="I256" s="159"/>
      <c r="L256" s="155"/>
      <c r="M256" s="160"/>
      <c r="T256" s="161"/>
      <c r="AT256" s="156" t="s">
        <v>149</v>
      </c>
      <c r="AU256" s="156" t="s">
        <v>87</v>
      </c>
      <c r="AV256" s="13" t="s">
        <v>87</v>
      </c>
      <c r="AW256" s="13" t="s">
        <v>33</v>
      </c>
      <c r="AX256" s="13" t="s">
        <v>77</v>
      </c>
      <c r="AY256" s="156" t="s">
        <v>135</v>
      </c>
    </row>
    <row r="257" spans="2:65" s="13" customFormat="1" ht="10.199999999999999">
      <c r="B257" s="155"/>
      <c r="D257" s="145" t="s">
        <v>149</v>
      </c>
      <c r="E257" s="156" t="s">
        <v>1</v>
      </c>
      <c r="F257" s="157" t="s">
        <v>441</v>
      </c>
      <c r="H257" s="158">
        <v>-25.254000000000001</v>
      </c>
      <c r="I257" s="159"/>
      <c r="L257" s="155"/>
      <c r="M257" s="160"/>
      <c r="T257" s="161"/>
      <c r="AT257" s="156" t="s">
        <v>149</v>
      </c>
      <c r="AU257" s="156" t="s">
        <v>87</v>
      </c>
      <c r="AV257" s="13" t="s">
        <v>87</v>
      </c>
      <c r="AW257" s="13" t="s">
        <v>33</v>
      </c>
      <c r="AX257" s="13" t="s">
        <v>77</v>
      </c>
      <c r="AY257" s="156" t="s">
        <v>135</v>
      </c>
    </row>
    <row r="258" spans="2:65" s="13" customFormat="1" ht="10.199999999999999">
      <c r="B258" s="155"/>
      <c r="D258" s="145" t="s">
        <v>149</v>
      </c>
      <c r="E258" s="156" t="s">
        <v>1</v>
      </c>
      <c r="F258" s="157" t="s">
        <v>442</v>
      </c>
      <c r="H258" s="158">
        <v>-46.713000000000001</v>
      </c>
      <c r="I258" s="159"/>
      <c r="L258" s="155"/>
      <c r="M258" s="160"/>
      <c r="T258" s="161"/>
      <c r="AT258" s="156" t="s">
        <v>149</v>
      </c>
      <c r="AU258" s="156" t="s">
        <v>87</v>
      </c>
      <c r="AV258" s="13" t="s">
        <v>87</v>
      </c>
      <c r="AW258" s="13" t="s">
        <v>33</v>
      </c>
      <c r="AX258" s="13" t="s">
        <v>77</v>
      </c>
      <c r="AY258" s="156" t="s">
        <v>135</v>
      </c>
    </row>
    <row r="259" spans="2:65" s="13" customFormat="1" ht="10.199999999999999">
      <c r="B259" s="155"/>
      <c r="D259" s="145" t="s">
        <v>149</v>
      </c>
      <c r="E259" s="156" t="s">
        <v>1</v>
      </c>
      <c r="F259" s="157" t="s">
        <v>443</v>
      </c>
      <c r="H259" s="158">
        <v>-593.86800000000005</v>
      </c>
      <c r="I259" s="159"/>
      <c r="L259" s="155"/>
      <c r="M259" s="160"/>
      <c r="T259" s="161"/>
      <c r="AT259" s="156" t="s">
        <v>149</v>
      </c>
      <c r="AU259" s="156" t="s">
        <v>87</v>
      </c>
      <c r="AV259" s="13" t="s">
        <v>87</v>
      </c>
      <c r="AW259" s="13" t="s">
        <v>33</v>
      </c>
      <c r="AX259" s="13" t="s">
        <v>77</v>
      </c>
      <c r="AY259" s="156" t="s">
        <v>135</v>
      </c>
    </row>
    <row r="260" spans="2:65" s="13" customFormat="1" ht="10.199999999999999">
      <c r="B260" s="155"/>
      <c r="D260" s="145" t="s">
        <v>149</v>
      </c>
      <c r="E260" s="156" t="s">
        <v>1</v>
      </c>
      <c r="F260" s="157" t="s">
        <v>444</v>
      </c>
      <c r="H260" s="158">
        <v>-43.843000000000004</v>
      </c>
      <c r="I260" s="159"/>
      <c r="L260" s="155"/>
      <c r="M260" s="160"/>
      <c r="T260" s="161"/>
      <c r="AT260" s="156" t="s">
        <v>149</v>
      </c>
      <c r="AU260" s="156" t="s">
        <v>87</v>
      </c>
      <c r="AV260" s="13" t="s">
        <v>87</v>
      </c>
      <c r="AW260" s="13" t="s">
        <v>33</v>
      </c>
      <c r="AX260" s="13" t="s">
        <v>77</v>
      </c>
      <c r="AY260" s="156" t="s">
        <v>135</v>
      </c>
    </row>
    <row r="261" spans="2:65" s="13" customFormat="1" ht="10.199999999999999">
      <c r="B261" s="155"/>
      <c r="D261" s="145" t="s">
        <v>149</v>
      </c>
      <c r="E261" s="156" t="s">
        <v>1</v>
      </c>
      <c r="F261" s="157" t="s">
        <v>445</v>
      </c>
      <c r="H261" s="158">
        <v>-6.96</v>
      </c>
      <c r="I261" s="159"/>
      <c r="L261" s="155"/>
      <c r="M261" s="160"/>
      <c r="T261" s="161"/>
      <c r="AT261" s="156" t="s">
        <v>149</v>
      </c>
      <c r="AU261" s="156" t="s">
        <v>87</v>
      </c>
      <c r="AV261" s="13" t="s">
        <v>87</v>
      </c>
      <c r="AW261" s="13" t="s">
        <v>33</v>
      </c>
      <c r="AX261" s="13" t="s">
        <v>77</v>
      </c>
      <c r="AY261" s="156" t="s">
        <v>135</v>
      </c>
    </row>
    <row r="262" spans="2:65" s="12" customFormat="1" ht="10.199999999999999">
      <c r="B262" s="149"/>
      <c r="D262" s="145" t="s">
        <v>149</v>
      </c>
      <c r="E262" s="150" t="s">
        <v>1</v>
      </c>
      <c r="F262" s="151" t="s">
        <v>446</v>
      </c>
      <c r="H262" s="150" t="s">
        <v>1</v>
      </c>
      <c r="I262" s="152"/>
      <c r="L262" s="149"/>
      <c r="M262" s="153"/>
      <c r="T262" s="154"/>
      <c r="AT262" s="150" t="s">
        <v>149</v>
      </c>
      <c r="AU262" s="150" t="s">
        <v>87</v>
      </c>
      <c r="AV262" s="12" t="s">
        <v>85</v>
      </c>
      <c r="AW262" s="12" t="s">
        <v>33</v>
      </c>
      <c r="AX262" s="12" t="s">
        <v>77</v>
      </c>
      <c r="AY262" s="150" t="s">
        <v>135</v>
      </c>
    </row>
    <row r="263" spans="2:65" s="13" customFormat="1" ht="10.199999999999999">
      <c r="B263" s="155"/>
      <c r="D263" s="145" t="s">
        <v>149</v>
      </c>
      <c r="E263" s="156" t="s">
        <v>1</v>
      </c>
      <c r="F263" s="157" t="s">
        <v>447</v>
      </c>
      <c r="H263" s="158">
        <v>617.05799999999999</v>
      </c>
      <c r="I263" s="159"/>
      <c r="L263" s="155"/>
      <c r="M263" s="160"/>
      <c r="T263" s="161"/>
      <c r="AT263" s="156" t="s">
        <v>149</v>
      </c>
      <c r="AU263" s="156" t="s">
        <v>87</v>
      </c>
      <c r="AV263" s="13" t="s">
        <v>87</v>
      </c>
      <c r="AW263" s="13" t="s">
        <v>33</v>
      </c>
      <c r="AX263" s="13" t="s">
        <v>77</v>
      </c>
      <c r="AY263" s="156" t="s">
        <v>135</v>
      </c>
    </row>
    <row r="264" spans="2:65" s="13" customFormat="1" ht="10.199999999999999">
      <c r="B264" s="155"/>
      <c r="D264" s="145" t="s">
        <v>149</v>
      </c>
      <c r="E264" s="156" t="s">
        <v>1</v>
      </c>
      <c r="F264" s="157" t="s">
        <v>448</v>
      </c>
      <c r="H264" s="158">
        <v>405.48</v>
      </c>
      <c r="I264" s="159"/>
      <c r="L264" s="155"/>
      <c r="M264" s="160"/>
      <c r="T264" s="161"/>
      <c r="AT264" s="156" t="s">
        <v>149</v>
      </c>
      <c r="AU264" s="156" t="s">
        <v>87</v>
      </c>
      <c r="AV264" s="13" t="s">
        <v>87</v>
      </c>
      <c r="AW264" s="13" t="s">
        <v>33</v>
      </c>
      <c r="AX264" s="13" t="s">
        <v>77</v>
      </c>
      <c r="AY264" s="156" t="s">
        <v>135</v>
      </c>
    </row>
    <row r="265" spans="2:65" s="12" customFormat="1" ht="10.199999999999999">
      <c r="B265" s="149"/>
      <c r="D265" s="145" t="s">
        <v>149</v>
      </c>
      <c r="E265" s="150" t="s">
        <v>1</v>
      </c>
      <c r="F265" s="151" t="s">
        <v>449</v>
      </c>
      <c r="H265" s="150" t="s">
        <v>1</v>
      </c>
      <c r="I265" s="152"/>
      <c r="L265" s="149"/>
      <c r="M265" s="153"/>
      <c r="T265" s="154"/>
      <c r="AT265" s="150" t="s">
        <v>149</v>
      </c>
      <c r="AU265" s="150" t="s">
        <v>87</v>
      </c>
      <c r="AV265" s="12" t="s">
        <v>85</v>
      </c>
      <c r="AW265" s="12" t="s">
        <v>33</v>
      </c>
      <c r="AX265" s="12" t="s">
        <v>77</v>
      </c>
      <c r="AY265" s="150" t="s">
        <v>135</v>
      </c>
    </row>
    <row r="266" spans="2:65" s="13" customFormat="1" ht="10.199999999999999">
      <c r="B266" s="155"/>
      <c r="D266" s="145" t="s">
        <v>149</v>
      </c>
      <c r="E266" s="156" t="s">
        <v>1</v>
      </c>
      <c r="F266" s="157" t="s">
        <v>450</v>
      </c>
      <c r="H266" s="158">
        <v>-38.561</v>
      </c>
      <c r="I266" s="159"/>
      <c r="L266" s="155"/>
      <c r="M266" s="160"/>
      <c r="T266" s="161"/>
      <c r="AT266" s="156" t="s">
        <v>149</v>
      </c>
      <c r="AU266" s="156" t="s">
        <v>87</v>
      </c>
      <c r="AV266" s="13" t="s">
        <v>87</v>
      </c>
      <c r="AW266" s="13" t="s">
        <v>33</v>
      </c>
      <c r="AX266" s="13" t="s">
        <v>77</v>
      </c>
      <c r="AY266" s="156" t="s">
        <v>135</v>
      </c>
    </row>
    <row r="267" spans="2:65" s="15" customFormat="1" ht="10.199999999999999">
      <c r="B267" s="182"/>
      <c r="D267" s="145" t="s">
        <v>149</v>
      </c>
      <c r="E267" s="183" t="s">
        <v>1</v>
      </c>
      <c r="F267" s="184" t="s">
        <v>433</v>
      </c>
      <c r="H267" s="185">
        <v>-27.613000000000135</v>
      </c>
      <c r="I267" s="186"/>
      <c r="L267" s="182"/>
      <c r="M267" s="187"/>
      <c r="T267" s="188"/>
      <c r="AT267" s="183" t="s">
        <v>149</v>
      </c>
      <c r="AU267" s="183" t="s">
        <v>87</v>
      </c>
      <c r="AV267" s="15" t="s">
        <v>157</v>
      </c>
      <c r="AW267" s="15" t="s">
        <v>33</v>
      </c>
      <c r="AX267" s="15" t="s">
        <v>77</v>
      </c>
      <c r="AY267" s="183" t="s">
        <v>135</v>
      </c>
    </row>
    <row r="268" spans="2:65" s="14" customFormat="1" ht="10.199999999999999">
      <c r="B268" s="165"/>
      <c r="D268" s="145" t="s">
        <v>149</v>
      </c>
      <c r="E268" s="166" t="s">
        <v>1</v>
      </c>
      <c r="F268" s="167" t="s">
        <v>257</v>
      </c>
      <c r="H268" s="168">
        <v>557.12699999999984</v>
      </c>
      <c r="I268" s="169"/>
      <c r="L268" s="165"/>
      <c r="M268" s="170"/>
      <c r="T268" s="171"/>
      <c r="AT268" s="166" t="s">
        <v>149</v>
      </c>
      <c r="AU268" s="166" t="s">
        <v>87</v>
      </c>
      <c r="AV268" s="14" t="s">
        <v>134</v>
      </c>
      <c r="AW268" s="14" t="s">
        <v>33</v>
      </c>
      <c r="AX268" s="14" t="s">
        <v>85</v>
      </c>
      <c r="AY268" s="166" t="s">
        <v>135</v>
      </c>
    </row>
    <row r="269" spans="2:65" s="1" customFormat="1" ht="16.5" customHeight="1">
      <c r="B269" s="32"/>
      <c r="C269" s="132" t="s">
        <v>451</v>
      </c>
      <c r="D269" s="132" t="s">
        <v>141</v>
      </c>
      <c r="E269" s="133" t="s">
        <v>452</v>
      </c>
      <c r="F269" s="134" t="s">
        <v>453</v>
      </c>
      <c r="G269" s="135" t="s">
        <v>337</v>
      </c>
      <c r="H269" s="136">
        <v>26.794</v>
      </c>
      <c r="I269" s="137"/>
      <c r="J269" s="138">
        <f>ROUND(I269*H269,2)</f>
        <v>0</v>
      </c>
      <c r="K269" s="134" t="s">
        <v>145</v>
      </c>
      <c r="L269" s="32"/>
      <c r="M269" s="139" t="s">
        <v>1</v>
      </c>
      <c r="N269" s="140" t="s">
        <v>42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134</v>
      </c>
      <c r="AT269" s="143" t="s">
        <v>141</v>
      </c>
      <c r="AU269" s="143" t="s">
        <v>87</v>
      </c>
      <c r="AY269" s="17" t="s">
        <v>135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85</v>
      </c>
      <c r="BK269" s="144">
        <f>ROUND(I269*H269,2)</f>
        <v>0</v>
      </c>
      <c r="BL269" s="17" t="s">
        <v>134</v>
      </c>
      <c r="BM269" s="143" t="s">
        <v>454</v>
      </c>
    </row>
    <row r="270" spans="2:65" s="1" customFormat="1" ht="19.2">
      <c r="B270" s="32"/>
      <c r="D270" s="145" t="s">
        <v>148</v>
      </c>
      <c r="F270" s="146" t="s">
        <v>455</v>
      </c>
      <c r="I270" s="147"/>
      <c r="L270" s="32"/>
      <c r="M270" s="148"/>
      <c r="T270" s="56"/>
      <c r="AT270" s="17" t="s">
        <v>148</v>
      </c>
      <c r="AU270" s="17" t="s">
        <v>87</v>
      </c>
    </row>
    <row r="271" spans="2:65" s="13" customFormat="1" ht="10.199999999999999">
      <c r="B271" s="155"/>
      <c r="D271" s="145" t="s">
        <v>149</v>
      </c>
      <c r="E271" s="156" t="s">
        <v>1</v>
      </c>
      <c r="F271" s="157" t="s">
        <v>456</v>
      </c>
      <c r="H271" s="158">
        <v>27.728999999999999</v>
      </c>
      <c r="I271" s="159"/>
      <c r="L271" s="155"/>
      <c r="M271" s="160"/>
      <c r="T271" s="161"/>
      <c r="AT271" s="156" t="s">
        <v>149</v>
      </c>
      <c r="AU271" s="156" t="s">
        <v>87</v>
      </c>
      <c r="AV271" s="13" t="s">
        <v>87</v>
      </c>
      <c r="AW271" s="13" t="s">
        <v>33</v>
      </c>
      <c r="AX271" s="13" t="s">
        <v>77</v>
      </c>
      <c r="AY271" s="156" t="s">
        <v>135</v>
      </c>
    </row>
    <row r="272" spans="2:65" s="13" customFormat="1" ht="10.199999999999999">
      <c r="B272" s="155"/>
      <c r="D272" s="145" t="s">
        <v>149</v>
      </c>
      <c r="E272" s="156" t="s">
        <v>1</v>
      </c>
      <c r="F272" s="157" t="s">
        <v>457</v>
      </c>
      <c r="H272" s="158">
        <v>14.688000000000001</v>
      </c>
      <c r="I272" s="159"/>
      <c r="L272" s="155"/>
      <c r="M272" s="160"/>
      <c r="T272" s="161"/>
      <c r="AT272" s="156" t="s">
        <v>149</v>
      </c>
      <c r="AU272" s="156" t="s">
        <v>87</v>
      </c>
      <c r="AV272" s="13" t="s">
        <v>87</v>
      </c>
      <c r="AW272" s="13" t="s">
        <v>33</v>
      </c>
      <c r="AX272" s="13" t="s">
        <v>77</v>
      </c>
      <c r="AY272" s="156" t="s">
        <v>135</v>
      </c>
    </row>
    <row r="273" spans="2:65" s="13" customFormat="1" ht="10.199999999999999">
      <c r="B273" s="155"/>
      <c r="D273" s="145" t="s">
        <v>149</v>
      </c>
      <c r="E273" s="156" t="s">
        <v>1</v>
      </c>
      <c r="F273" s="157" t="s">
        <v>458</v>
      </c>
      <c r="H273" s="158">
        <v>-10.606999999999999</v>
      </c>
      <c r="I273" s="159"/>
      <c r="L273" s="155"/>
      <c r="M273" s="160"/>
      <c r="T273" s="161"/>
      <c r="AT273" s="156" t="s">
        <v>149</v>
      </c>
      <c r="AU273" s="156" t="s">
        <v>87</v>
      </c>
      <c r="AV273" s="13" t="s">
        <v>87</v>
      </c>
      <c r="AW273" s="13" t="s">
        <v>33</v>
      </c>
      <c r="AX273" s="13" t="s">
        <v>77</v>
      </c>
      <c r="AY273" s="156" t="s">
        <v>135</v>
      </c>
    </row>
    <row r="274" spans="2:65" s="12" customFormat="1" ht="10.199999999999999">
      <c r="B274" s="149"/>
      <c r="D274" s="145" t="s">
        <v>149</v>
      </c>
      <c r="E274" s="150" t="s">
        <v>1</v>
      </c>
      <c r="F274" s="151" t="s">
        <v>459</v>
      </c>
      <c r="H274" s="150" t="s">
        <v>1</v>
      </c>
      <c r="I274" s="152"/>
      <c r="L274" s="149"/>
      <c r="M274" s="153"/>
      <c r="T274" s="154"/>
      <c r="AT274" s="150" t="s">
        <v>149</v>
      </c>
      <c r="AU274" s="150" t="s">
        <v>87</v>
      </c>
      <c r="AV274" s="12" t="s">
        <v>85</v>
      </c>
      <c r="AW274" s="12" t="s">
        <v>33</v>
      </c>
      <c r="AX274" s="12" t="s">
        <v>77</v>
      </c>
      <c r="AY274" s="150" t="s">
        <v>135</v>
      </c>
    </row>
    <row r="275" spans="2:65" s="13" customFormat="1" ht="10.199999999999999">
      <c r="B275" s="155"/>
      <c r="D275" s="145" t="s">
        <v>149</v>
      </c>
      <c r="E275" s="156" t="s">
        <v>1</v>
      </c>
      <c r="F275" s="157" t="s">
        <v>460</v>
      </c>
      <c r="H275" s="158">
        <v>-2.883</v>
      </c>
      <c r="I275" s="159"/>
      <c r="L275" s="155"/>
      <c r="M275" s="160"/>
      <c r="T275" s="161"/>
      <c r="AT275" s="156" t="s">
        <v>149</v>
      </c>
      <c r="AU275" s="156" t="s">
        <v>87</v>
      </c>
      <c r="AV275" s="13" t="s">
        <v>87</v>
      </c>
      <c r="AW275" s="13" t="s">
        <v>33</v>
      </c>
      <c r="AX275" s="13" t="s">
        <v>77</v>
      </c>
      <c r="AY275" s="156" t="s">
        <v>135</v>
      </c>
    </row>
    <row r="276" spans="2:65" s="12" customFormat="1" ht="10.199999999999999">
      <c r="B276" s="149"/>
      <c r="D276" s="145" t="s">
        <v>149</v>
      </c>
      <c r="E276" s="150" t="s">
        <v>1</v>
      </c>
      <c r="F276" s="151" t="s">
        <v>461</v>
      </c>
      <c r="H276" s="150" t="s">
        <v>1</v>
      </c>
      <c r="I276" s="152"/>
      <c r="L276" s="149"/>
      <c r="M276" s="153"/>
      <c r="T276" s="154"/>
      <c r="AT276" s="150" t="s">
        <v>149</v>
      </c>
      <c r="AU276" s="150" t="s">
        <v>87</v>
      </c>
      <c r="AV276" s="12" t="s">
        <v>85</v>
      </c>
      <c r="AW276" s="12" t="s">
        <v>33</v>
      </c>
      <c r="AX276" s="12" t="s">
        <v>77</v>
      </c>
      <c r="AY276" s="150" t="s">
        <v>135</v>
      </c>
    </row>
    <row r="277" spans="2:65" s="13" customFormat="1" ht="10.199999999999999">
      <c r="B277" s="155"/>
      <c r="D277" s="145" t="s">
        <v>149</v>
      </c>
      <c r="E277" s="156" t="s">
        <v>1</v>
      </c>
      <c r="F277" s="157" t="s">
        <v>462</v>
      </c>
      <c r="H277" s="158">
        <v>-2.133</v>
      </c>
      <c r="I277" s="159"/>
      <c r="L277" s="155"/>
      <c r="M277" s="160"/>
      <c r="T277" s="161"/>
      <c r="AT277" s="156" t="s">
        <v>149</v>
      </c>
      <c r="AU277" s="156" t="s">
        <v>87</v>
      </c>
      <c r="AV277" s="13" t="s">
        <v>87</v>
      </c>
      <c r="AW277" s="13" t="s">
        <v>33</v>
      </c>
      <c r="AX277" s="13" t="s">
        <v>77</v>
      </c>
      <c r="AY277" s="156" t="s">
        <v>135</v>
      </c>
    </row>
    <row r="278" spans="2:65" s="14" customFormat="1" ht="10.199999999999999">
      <c r="B278" s="165"/>
      <c r="D278" s="145" t="s">
        <v>149</v>
      </c>
      <c r="E278" s="166" t="s">
        <v>1</v>
      </c>
      <c r="F278" s="167" t="s">
        <v>257</v>
      </c>
      <c r="H278" s="168">
        <v>26.794</v>
      </c>
      <c r="I278" s="169"/>
      <c r="L278" s="165"/>
      <c r="M278" s="170"/>
      <c r="T278" s="171"/>
      <c r="AT278" s="166" t="s">
        <v>149</v>
      </c>
      <c r="AU278" s="166" t="s">
        <v>87</v>
      </c>
      <c r="AV278" s="14" t="s">
        <v>134</v>
      </c>
      <c r="AW278" s="14" t="s">
        <v>33</v>
      </c>
      <c r="AX278" s="14" t="s">
        <v>85</v>
      </c>
      <c r="AY278" s="166" t="s">
        <v>135</v>
      </c>
    </row>
    <row r="279" spans="2:65" s="1" customFormat="1" ht="16.5" customHeight="1">
      <c r="B279" s="32"/>
      <c r="C279" s="132" t="s">
        <v>463</v>
      </c>
      <c r="D279" s="132" t="s">
        <v>141</v>
      </c>
      <c r="E279" s="133" t="s">
        <v>464</v>
      </c>
      <c r="F279" s="134" t="s">
        <v>465</v>
      </c>
      <c r="G279" s="135" t="s">
        <v>337</v>
      </c>
      <c r="H279" s="136">
        <v>9.8810000000000002</v>
      </c>
      <c r="I279" s="137"/>
      <c r="J279" s="138">
        <f>ROUND(I279*H279,2)</f>
        <v>0</v>
      </c>
      <c r="K279" s="134" t="s">
        <v>145</v>
      </c>
      <c r="L279" s="32"/>
      <c r="M279" s="139" t="s">
        <v>1</v>
      </c>
      <c r="N279" s="140" t="s">
        <v>42</v>
      </c>
      <c r="P279" s="141">
        <f>O279*H279</f>
        <v>0</v>
      </c>
      <c r="Q279" s="141">
        <v>0</v>
      </c>
      <c r="R279" s="141">
        <f>Q279*H279</f>
        <v>0</v>
      </c>
      <c r="S279" s="141">
        <v>0</v>
      </c>
      <c r="T279" s="142">
        <f>S279*H279</f>
        <v>0</v>
      </c>
      <c r="AR279" s="143" t="s">
        <v>134</v>
      </c>
      <c r="AT279" s="143" t="s">
        <v>141</v>
      </c>
      <c r="AU279" s="143" t="s">
        <v>87</v>
      </c>
      <c r="AY279" s="17" t="s">
        <v>135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85</v>
      </c>
      <c r="BK279" s="144">
        <f>ROUND(I279*H279,2)</f>
        <v>0</v>
      </c>
      <c r="BL279" s="17" t="s">
        <v>134</v>
      </c>
      <c r="BM279" s="143" t="s">
        <v>466</v>
      </c>
    </row>
    <row r="280" spans="2:65" s="1" customFormat="1" ht="19.2">
      <c r="B280" s="32"/>
      <c r="D280" s="145" t="s">
        <v>148</v>
      </c>
      <c r="F280" s="146" t="s">
        <v>467</v>
      </c>
      <c r="I280" s="147"/>
      <c r="L280" s="32"/>
      <c r="M280" s="148"/>
      <c r="T280" s="56"/>
      <c r="AT280" s="17" t="s">
        <v>148</v>
      </c>
      <c r="AU280" s="17" t="s">
        <v>87</v>
      </c>
    </row>
    <row r="281" spans="2:65" s="12" customFormat="1" ht="10.199999999999999">
      <c r="B281" s="149"/>
      <c r="D281" s="145" t="s">
        <v>149</v>
      </c>
      <c r="E281" s="150" t="s">
        <v>1</v>
      </c>
      <c r="F281" s="151" t="s">
        <v>468</v>
      </c>
      <c r="H281" s="150" t="s">
        <v>1</v>
      </c>
      <c r="I281" s="152"/>
      <c r="L281" s="149"/>
      <c r="M281" s="153"/>
      <c r="T281" s="154"/>
      <c r="AT281" s="150" t="s">
        <v>149</v>
      </c>
      <c r="AU281" s="150" t="s">
        <v>87</v>
      </c>
      <c r="AV281" s="12" t="s">
        <v>85</v>
      </c>
      <c r="AW281" s="12" t="s">
        <v>33</v>
      </c>
      <c r="AX281" s="12" t="s">
        <v>77</v>
      </c>
      <c r="AY281" s="150" t="s">
        <v>135</v>
      </c>
    </row>
    <row r="282" spans="2:65" s="13" customFormat="1" ht="10.199999999999999">
      <c r="B282" s="155"/>
      <c r="D282" s="145" t="s">
        <v>149</v>
      </c>
      <c r="E282" s="156" t="s">
        <v>1</v>
      </c>
      <c r="F282" s="157" t="s">
        <v>469</v>
      </c>
      <c r="H282" s="158">
        <v>0.66200000000000003</v>
      </c>
      <c r="I282" s="159"/>
      <c r="L282" s="155"/>
      <c r="M282" s="160"/>
      <c r="T282" s="161"/>
      <c r="AT282" s="156" t="s">
        <v>149</v>
      </c>
      <c r="AU282" s="156" t="s">
        <v>87</v>
      </c>
      <c r="AV282" s="13" t="s">
        <v>87</v>
      </c>
      <c r="AW282" s="13" t="s">
        <v>33</v>
      </c>
      <c r="AX282" s="13" t="s">
        <v>77</v>
      </c>
      <c r="AY282" s="156" t="s">
        <v>135</v>
      </c>
    </row>
    <row r="283" spans="2:65" s="13" customFormat="1" ht="10.199999999999999">
      <c r="B283" s="155"/>
      <c r="D283" s="145" t="s">
        <v>149</v>
      </c>
      <c r="E283" s="156" t="s">
        <v>1</v>
      </c>
      <c r="F283" s="157" t="s">
        <v>470</v>
      </c>
      <c r="H283" s="158">
        <v>9.9450000000000003</v>
      </c>
      <c r="I283" s="159"/>
      <c r="L283" s="155"/>
      <c r="M283" s="160"/>
      <c r="T283" s="161"/>
      <c r="AT283" s="156" t="s">
        <v>149</v>
      </c>
      <c r="AU283" s="156" t="s">
        <v>87</v>
      </c>
      <c r="AV283" s="13" t="s">
        <v>87</v>
      </c>
      <c r="AW283" s="13" t="s">
        <v>33</v>
      </c>
      <c r="AX283" s="13" t="s">
        <v>77</v>
      </c>
      <c r="AY283" s="156" t="s">
        <v>135</v>
      </c>
    </row>
    <row r="284" spans="2:65" s="15" customFormat="1" ht="10.199999999999999">
      <c r="B284" s="182"/>
      <c r="D284" s="145" t="s">
        <v>149</v>
      </c>
      <c r="E284" s="183" t="s">
        <v>1</v>
      </c>
      <c r="F284" s="184" t="s">
        <v>433</v>
      </c>
      <c r="H284" s="185">
        <v>10.606999999999999</v>
      </c>
      <c r="I284" s="186"/>
      <c r="L284" s="182"/>
      <c r="M284" s="187"/>
      <c r="T284" s="188"/>
      <c r="AT284" s="183" t="s">
        <v>149</v>
      </c>
      <c r="AU284" s="183" t="s">
        <v>87</v>
      </c>
      <c r="AV284" s="15" t="s">
        <v>157</v>
      </c>
      <c r="AW284" s="15" t="s">
        <v>33</v>
      </c>
      <c r="AX284" s="15" t="s">
        <v>77</v>
      </c>
      <c r="AY284" s="183" t="s">
        <v>135</v>
      </c>
    </row>
    <row r="285" spans="2:65" s="12" customFormat="1" ht="10.199999999999999">
      <c r="B285" s="149"/>
      <c r="D285" s="145" t="s">
        <v>149</v>
      </c>
      <c r="E285" s="150" t="s">
        <v>1</v>
      </c>
      <c r="F285" s="151" t="s">
        <v>471</v>
      </c>
      <c r="H285" s="150" t="s">
        <v>1</v>
      </c>
      <c r="I285" s="152"/>
      <c r="L285" s="149"/>
      <c r="M285" s="153"/>
      <c r="T285" s="154"/>
      <c r="AT285" s="150" t="s">
        <v>149</v>
      </c>
      <c r="AU285" s="150" t="s">
        <v>87</v>
      </c>
      <c r="AV285" s="12" t="s">
        <v>85</v>
      </c>
      <c r="AW285" s="12" t="s">
        <v>33</v>
      </c>
      <c r="AX285" s="12" t="s">
        <v>77</v>
      </c>
      <c r="AY285" s="150" t="s">
        <v>135</v>
      </c>
    </row>
    <row r="286" spans="2:65" s="13" customFormat="1" ht="10.199999999999999">
      <c r="B286" s="155"/>
      <c r="D286" s="145" t="s">
        <v>149</v>
      </c>
      <c r="E286" s="156" t="s">
        <v>1</v>
      </c>
      <c r="F286" s="157" t="s">
        <v>472</v>
      </c>
      <c r="H286" s="158">
        <v>-3.2000000000000001E-2</v>
      </c>
      <c r="I286" s="159"/>
      <c r="L286" s="155"/>
      <c r="M286" s="160"/>
      <c r="T286" s="161"/>
      <c r="AT286" s="156" t="s">
        <v>149</v>
      </c>
      <c r="AU286" s="156" t="s">
        <v>87</v>
      </c>
      <c r="AV286" s="13" t="s">
        <v>87</v>
      </c>
      <c r="AW286" s="13" t="s">
        <v>33</v>
      </c>
      <c r="AX286" s="13" t="s">
        <v>77</v>
      </c>
      <c r="AY286" s="156" t="s">
        <v>135</v>
      </c>
    </row>
    <row r="287" spans="2:65" s="13" customFormat="1" ht="10.199999999999999">
      <c r="B287" s="155"/>
      <c r="D287" s="145" t="s">
        <v>149</v>
      </c>
      <c r="E287" s="156" t="s">
        <v>1</v>
      </c>
      <c r="F287" s="157" t="s">
        <v>473</v>
      </c>
      <c r="H287" s="158">
        <v>-0.69399999999999995</v>
      </c>
      <c r="I287" s="159"/>
      <c r="L287" s="155"/>
      <c r="M287" s="160"/>
      <c r="T287" s="161"/>
      <c r="AT287" s="156" t="s">
        <v>149</v>
      </c>
      <c r="AU287" s="156" t="s">
        <v>87</v>
      </c>
      <c r="AV287" s="13" t="s">
        <v>87</v>
      </c>
      <c r="AW287" s="13" t="s">
        <v>33</v>
      </c>
      <c r="AX287" s="13" t="s">
        <v>77</v>
      </c>
      <c r="AY287" s="156" t="s">
        <v>135</v>
      </c>
    </row>
    <row r="288" spans="2:65" s="14" customFormat="1" ht="10.199999999999999">
      <c r="B288" s="165"/>
      <c r="D288" s="145" t="s">
        <v>149</v>
      </c>
      <c r="E288" s="166" t="s">
        <v>1</v>
      </c>
      <c r="F288" s="167" t="s">
        <v>257</v>
      </c>
      <c r="H288" s="168">
        <v>9.8810000000000002</v>
      </c>
      <c r="I288" s="169"/>
      <c r="L288" s="165"/>
      <c r="M288" s="170"/>
      <c r="T288" s="171"/>
      <c r="AT288" s="166" t="s">
        <v>149</v>
      </c>
      <c r="AU288" s="166" t="s">
        <v>87</v>
      </c>
      <c r="AV288" s="14" t="s">
        <v>134</v>
      </c>
      <c r="AW288" s="14" t="s">
        <v>33</v>
      </c>
      <c r="AX288" s="14" t="s">
        <v>85</v>
      </c>
      <c r="AY288" s="166" t="s">
        <v>135</v>
      </c>
    </row>
    <row r="289" spans="2:65" s="1" customFormat="1" ht="16.5" customHeight="1">
      <c r="B289" s="32"/>
      <c r="C289" s="172" t="s">
        <v>474</v>
      </c>
      <c r="D289" s="172" t="s">
        <v>427</v>
      </c>
      <c r="E289" s="173" t="s">
        <v>475</v>
      </c>
      <c r="F289" s="174" t="s">
        <v>476</v>
      </c>
      <c r="G289" s="175" t="s">
        <v>408</v>
      </c>
      <c r="H289" s="176">
        <v>19.762</v>
      </c>
      <c r="I289" s="177"/>
      <c r="J289" s="178">
        <f>ROUND(I289*H289,2)</f>
        <v>0</v>
      </c>
      <c r="K289" s="174" t="s">
        <v>145</v>
      </c>
      <c r="L289" s="179"/>
      <c r="M289" s="180" t="s">
        <v>1</v>
      </c>
      <c r="N289" s="181" t="s">
        <v>42</v>
      </c>
      <c r="P289" s="141">
        <f>O289*H289</f>
        <v>0</v>
      </c>
      <c r="Q289" s="141">
        <v>1</v>
      </c>
      <c r="R289" s="141">
        <f>Q289*H289</f>
        <v>19.762</v>
      </c>
      <c r="S289" s="141">
        <v>0</v>
      </c>
      <c r="T289" s="142">
        <f>S289*H289</f>
        <v>0</v>
      </c>
      <c r="AR289" s="143" t="s">
        <v>187</v>
      </c>
      <c r="AT289" s="143" t="s">
        <v>427</v>
      </c>
      <c r="AU289" s="143" t="s">
        <v>87</v>
      </c>
      <c r="AY289" s="17" t="s">
        <v>135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85</v>
      </c>
      <c r="BK289" s="144">
        <f>ROUND(I289*H289,2)</f>
        <v>0</v>
      </c>
      <c r="BL289" s="17" t="s">
        <v>134</v>
      </c>
      <c r="BM289" s="143" t="s">
        <v>477</v>
      </c>
    </row>
    <row r="290" spans="2:65" s="1" customFormat="1" ht="10.199999999999999">
      <c r="B290" s="32"/>
      <c r="D290" s="145" t="s">
        <v>148</v>
      </c>
      <c r="F290" s="146" t="s">
        <v>476</v>
      </c>
      <c r="I290" s="147"/>
      <c r="L290" s="32"/>
      <c r="M290" s="148"/>
      <c r="T290" s="56"/>
      <c r="AT290" s="17" t="s">
        <v>148</v>
      </c>
      <c r="AU290" s="17" t="s">
        <v>87</v>
      </c>
    </row>
    <row r="291" spans="2:65" s="13" customFormat="1" ht="10.199999999999999">
      <c r="B291" s="155"/>
      <c r="D291" s="145" t="s">
        <v>149</v>
      </c>
      <c r="E291" s="156" t="s">
        <v>1</v>
      </c>
      <c r="F291" s="157" t="s">
        <v>478</v>
      </c>
      <c r="H291" s="158">
        <v>19.762</v>
      </c>
      <c r="I291" s="159"/>
      <c r="L291" s="155"/>
      <c r="M291" s="160"/>
      <c r="T291" s="161"/>
      <c r="AT291" s="156" t="s">
        <v>149</v>
      </c>
      <c r="AU291" s="156" t="s">
        <v>87</v>
      </c>
      <c r="AV291" s="13" t="s">
        <v>87</v>
      </c>
      <c r="AW291" s="13" t="s">
        <v>33</v>
      </c>
      <c r="AX291" s="13" t="s">
        <v>85</v>
      </c>
      <c r="AY291" s="156" t="s">
        <v>135</v>
      </c>
    </row>
    <row r="292" spans="2:65" s="1" customFormat="1" ht="21.75" customHeight="1">
      <c r="B292" s="32"/>
      <c r="C292" s="132" t="s">
        <v>479</v>
      </c>
      <c r="D292" s="132" t="s">
        <v>141</v>
      </c>
      <c r="E292" s="133" t="s">
        <v>480</v>
      </c>
      <c r="F292" s="134" t="s">
        <v>481</v>
      </c>
      <c r="G292" s="135" t="s">
        <v>251</v>
      </c>
      <c r="H292" s="136">
        <v>198.04</v>
      </c>
      <c r="I292" s="137"/>
      <c r="J292" s="138">
        <f>ROUND(I292*H292,2)</f>
        <v>0</v>
      </c>
      <c r="K292" s="134" t="s">
        <v>145</v>
      </c>
      <c r="L292" s="32"/>
      <c r="M292" s="139" t="s">
        <v>1</v>
      </c>
      <c r="N292" s="140" t="s">
        <v>42</v>
      </c>
      <c r="P292" s="141">
        <f>O292*H292</f>
        <v>0</v>
      </c>
      <c r="Q292" s="141">
        <v>0</v>
      </c>
      <c r="R292" s="141">
        <f>Q292*H292</f>
        <v>0</v>
      </c>
      <c r="S292" s="141">
        <v>0</v>
      </c>
      <c r="T292" s="142">
        <f>S292*H292</f>
        <v>0</v>
      </c>
      <c r="AR292" s="143" t="s">
        <v>134</v>
      </c>
      <c r="AT292" s="143" t="s">
        <v>141</v>
      </c>
      <c r="AU292" s="143" t="s">
        <v>87</v>
      </c>
      <c r="AY292" s="17" t="s">
        <v>135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7" t="s">
        <v>85</v>
      </c>
      <c r="BK292" s="144">
        <f>ROUND(I292*H292,2)</f>
        <v>0</v>
      </c>
      <c r="BL292" s="17" t="s">
        <v>134</v>
      </c>
      <c r="BM292" s="143" t="s">
        <v>482</v>
      </c>
    </row>
    <row r="293" spans="2:65" s="1" customFormat="1" ht="19.2">
      <c r="B293" s="32"/>
      <c r="D293" s="145" t="s">
        <v>148</v>
      </c>
      <c r="F293" s="146" t="s">
        <v>483</v>
      </c>
      <c r="I293" s="147"/>
      <c r="L293" s="32"/>
      <c r="M293" s="148"/>
      <c r="T293" s="56"/>
      <c r="AT293" s="17" t="s">
        <v>148</v>
      </c>
      <c r="AU293" s="17" t="s">
        <v>87</v>
      </c>
    </row>
    <row r="294" spans="2:65" s="13" customFormat="1" ht="10.199999999999999">
      <c r="B294" s="155"/>
      <c r="D294" s="145" t="s">
        <v>149</v>
      </c>
      <c r="E294" s="156" t="s">
        <v>1</v>
      </c>
      <c r="F294" s="157" t="s">
        <v>484</v>
      </c>
      <c r="H294" s="158">
        <v>198.04</v>
      </c>
      <c r="I294" s="159"/>
      <c r="L294" s="155"/>
      <c r="M294" s="160"/>
      <c r="T294" s="161"/>
      <c r="AT294" s="156" t="s">
        <v>149</v>
      </c>
      <c r="AU294" s="156" t="s">
        <v>87</v>
      </c>
      <c r="AV294" s="13" t="s">
        <v>87</v>
      </c>
      <c r="AW294" s="13" t="s">
        <v>33</v>
      </c>
      <c r="AX294" s="13" t="s">
        <v>85</v>
      </c>
      <c r="AY294" s="156" t="s">
        <v>135</v>
      </c>
    </row>
    <row r="295" spans="2:65" s="12" customFormat="1" ht="10.199999999999999">
      <c r="B295" s="149"/>
      <c r="D295" s="145" t="s">
        <v>149</v>
      </c>
      <c r="E295" s="150" t="s">
        <v>1</v>
      </c>
      <c r="F295" s="151" t="s">
        <v>485</v>
      </c>
      <c r="H295" s="150" t="s">
        <v>1</v>
      </c>
      <c r="I295" s="152"/>
      <c r="L295" s="149"/>
      <c r="M295" s="153"/>
      <c r="T295" s="154"/>
      <c r="AT295" s="150" t="s">
        <v>149</v>
      </c>
      <c r="AU295" s="150" t="s">
        <v>87</v>
      </c>
      <c r="AV295" s="12" t="s">
        <v>85</v>
      </c>
      <c r="AW295" s="12" t="s">
        <v>33</v>
      </c>
      <c r="AX295" s="12" t="s">
        <v>77</v>
      </c>
      <c r="AY295" s="150" t="s">
        <v>135</v>
      </c>
    </row>
    <row r="296" spans="2:65" s="1" customFormat="1" ht="16.5" customHeight="1">
      <c r="B296" s="32"/>
      <c r="C296" s="132" t="s">
        <v>486</v>
      </c>
      <c r="D296" s="132" t="s">
        <v>141</v>
      </c>
      <c r="E296" s="133" t="s">
        <v>487</v>
      </c>
      <c r="F296" s="134" t="s">
        <v>488</v>
      </c>
      <c r="G296" s="135" t="s">
        <v>251</v>
      </c>
      <c r="H296" s="136">
        <v>198.04</v>
      </c>
      <c r="I296" s="137"/>
      <c r="J296" s="138">
        <f>ROUND(I296*H296,2)</f>
        <v>0</v>
      </c>
      <c r="K296" s="134" t="s">
        <v>145</v>
      </c>
      <c r="L296" s="32"/>
      <c r="M296" s="139" t="s">
        <v>1</v>
      </c>
      <c r="N296" s="140" t="s">
        <v>42</v>
      </c>
      <c r="P296" s="141">
        <f>O296*H296</f>
        <v>0</v>
      </c>
      <c r="Q296" s="141">
        <v>0</v>
      </c>
      <c r="R296" s="141">
        <f>Q296*H296</f>
        <v>0</v>
      </c>
      <c r="S296" s="141">
        <v>0</v>
      </c>
      <c r="T296" s="142">
        <f>S296*H296</f>
        <v>0</v>
      </c>
      <c r="AR296" s="143" t="s">
        <v>134</v>
      </c>
      <c r="AT296" s="143" t="s">
        <v>141</v>
      </c>
      <c r="AU296" s="143" t="s">
        <v>87</v>
      </c>
      <c r="AY296" s="17" t="s">
        <v>135</v>
      </c>
      <c r="BE296" s="144">
        <f>IF(N296="základní",J296,0)</f>
        <v>0</v>
      </c>
      <c r="BF296" s="144">
        <f>IF(N296="snížená",J296,0)</f>
        <v>0</v>
      </c>
      <c r="BG296" s="144">
        <f>IF(N296="zákl. přenesená",J296,0)</f>
        <v>0</v>
      </c>
      <c r="BH296" s="144">
        <f>IF(N296="sníž. přenesená",J296,0)</f>
        <v>0</v>
      </c>
      <c r="BI296" s="144">
        <f>IF(N296="nulová",J296,0)</f>
        <v>0</v>
      </c>
      <c r="BJ296" s="17" t="s">
        <v>85</v>
      </c>
      <c r="BK296" s="144">
        <f>ROUND(I296*H296,2)</f>
        <v>0</v>
      </c>
      <c r="BL296" s="17" t="s">
        <v>134</v>
      </c>
      <c r="BM296" s="143" t="s">
        <v>489</v>
      </c>
    </row>
    <row r="297" spans="2:65" s="1" customFormat="1" ht="19.2">
      <c r="B297" s="32"/>
      <c r="D297" s="145" t="s">
        <v>148</v>
      </c>
      <c r="F297" s="146" t="s">
        <v>490</v>
      </c>
      <c r="I297" s="147"/>
      <c r="L297" s="32"/>
      <c r="M297" s="148"/>
      <c r="T297" s="56"/>
      <c r="AT297" s="17" t="s">
        <v>148</v>
      </c>
      <c r="AU297" s="17" t="s">
        <v>87</v>
      </c>
    </row>
    <row r="298" spans="2:65" s="13" customFormat="1" ht="10.199999999999999">
      <c r="B298" s="155"/>
      <c r="D298" s="145" t="s">
        <v>149</v>
      </c>
      <c r="E298" s="156" t="s">
        <v>1</v>
      </c>
      <c r="F298" s="157" t="s">
        <v>491</v>
      </c>
      <c r="H298" s="158">
        <v>198.04</v>
      </c>
      <c r="I298" s="159"/>
      <c r="L298" s="155"/>
      <c r="M298" s="160"/>
      <c r="T298" s="161"/>
      <c r="AT298" s="156" t="s">
        <v>149</v>
      </c>
      <c r="AU298" s="156" t="s">
        <v>87</v>
      </c>
      <c r="AV298" s="13" t="s">
        <v>87</v>
      </c>
      <c r="AW298" s="13" t="s">
        <v>33</v>
      </c>
      <c r="AX298" s="13" t="s">
        <v>85</v>
      </c>
      <c r="AY298" s="156" t="s">
        <v>135</v>
      </c>
    </row>
    <row r="299" spans="2:65" s="1" customFormat="1" ht="16.5" customHeight="1">
      <c r="B299" s="32"/>
      <c r="C299" s="172" t="s">
        <v>492</v>
      </c>
      <c r="D299" s="172" t="s">
        <v>427</v>
      </c>
      <c r="E299" s="173" t="s">
        <v>493</v>
      </c>
      <c r="F299" s="174" t="s">
        <v>494</v>
      </c>
      <c r="G299" s="175" t="s">
        <v>495</v>
      </c>
      <c r="H299" s="176">
        <v>5.9409999999999998</v>
      </c>
      <c r="I299" s="177"/>
      <c r="J299" s="178">
        <f>ROUND(I299*H299,2)</f>
        <v>0</v>
      </c>
      <c r="K299" s="174" t="s">
        <v>145</v>
      </c>
      <c r="L299" s="179"/>
      <c r="M299" s="180" t="s">
        <v>1</v>
      </c>
      <c r="N299" s="181" t="s">
        <v>42</v>
      </c>
      <c r="P299" s="141">
        <f>O299*H299</f>
        <v>0</v>
      </c>
      <c r="Q299" s="141">
        <v>1E-3</v>
      </c>
      <c r="R299" s="141">
        <f>Q299*H299</f>
        <v>5.9410000000000001E-3</v>
      </c>
      <c r="S299" s="141">
        <v>0</v>
      </c>
      <c r="T299" s="142">
        <f>S299*H299</f>
        <v>0</v>
      </c>
      <c r="AR299" s="143" t="s">
        <v>187</v>
      </c>
      <c r="AT299" s="143" t="s">
        <v>427</v>
      </c>
      <c r="AU299" s="143" t="s">
        <v>87</v>
      </c>
      <c r="AY299" s="17" t="s">
        <v>135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7" t="s">
        <v>85</v>
      </c>
      <c r="BK299" s="144">
        <f>ROUND(I299*H299,2)</f>
        <v>0</v>
      </c>
      <c r="BL299" s="17" t="s">
        <v>134</v>
      </c>
      <c r="BM299" s="143" t="s">
        <v>496</v>
      </c>
    </row>
    <row r="300" spans="2:65" s="1" customFormat="1" ht="10.199999999999999">
      <c r="B300" s="32"/>
      <c r="D300" s="145" t="s">
        <v>148</v>
      </c>
      <c r="F300" s="146" t="s">
        <v>494</v>
      </c>
      <c r="I300" s="147"/>
      <c r="L300" s="32"/>
      <c r="M300" s="148"/>
      <c r="T300" s="56"/>
      <c r="AT300" s="17" t="s">
        <v>148</v>
      </c>
      <c r="AU300" s="17" t="s">
        <v>87</v>
      </c>
    </row>
    <row r="301" spans="2:65" s="12" customFormat="1" ht="10.199999999999999">
      <c r="B301" s="149"/>
      <c r="D301" s="145" t="s">
        <v>149</v>
      </c>
      <c r="E301" s="150" t="s">
        <v>1</v>
      </c>
      <c r="F301" s="151" t="s">
        <v>497</v>
      </c>
      <c r="H301" s="150" t="s">
        <v>1</v>
      </c>
      <c r="I301" s="152"/>
      <c r="L301" s="149"/>
      <c r="M301" s="153"/>
      <c r="T301" s="154"/>
      <c r="AT301" s="150" t="s">
        <v>149</v>
      </c>
      <c r="AU301" s="150" t="s">
        <v>87</v>
      </c>
      <c r="AV301" s="12" t="s">
        <v>85</v>
      </c>
      <c r="AW301" s="12" t="s">
        <v>33</v>
      </c>
      <c r="AX301" s="12" t="s">
        <v>77</v>
      </c>
      <c r="AY301" s="150" t="s">
        <v>135</v>
      </c>
    </row>
    <row r="302" spans="2:65" s="13" customFormat="1" ht="10.199999999999999">
      <c r="B302" s="155"/>
      <c r="D302" s="145" t="s">
        <v>149</v>
      </c>
      <c r="E302" s="156" t="s">
        <v>1</v>
      </c>
      <c r="F302" s="157" t="s">
        <v>498</v>
      </c>
      <c r="H302" s="158">
        <v>5.9409999999999998</v>
      </c>
      <c r="I302" s="159"/>
      <c r="L302" s="155"/>
      <c r="M302" s="160"/>
      <c r="T302" s="161"/>
      <c r="AT302" s="156" t="s">
        <v>149</v>
      </c>
      <c r="AU302" s="156" t="s">
        <v>87</v>
      </c>
      <c r="AV302" s="13" t="s">
        <v>87</v>
      </c>
      <c r="AW302" s="13" t="s">
        <v>33</v>
      </c>
      <c r="AX302" s="13" t="s">
        <v>85</v>
      </c>
      <c r="AY302" s="156" t="s">
        <v>135</v>
      </c>
    </row>
    <row r="303" spans="2:65" s="1" customFormat="1" ht="16.5" customHeight="1">
      <c r="B303" s="32"/>
      <c r="C303" s="132" t="s">
        <v>499</v>
      </c>
      <c r="D303" s="132" t="s">
        <v>141</v>
      </c>
      <c r="E303" s="133" t="s">
        <v>500</v>
      </c>
      <c r="F303" s="134" t="s">
        <v>501</v>
      </c>
      <c r="G303" s="135" t="s">
        <v>251</v>
      </c>
      <c r="H303" s="136">
        <v>198.04</v>
      </c>
      <c r="I303" s="137"/>
      <c r="J303" s="138">
        <f>ROUND(I303*H303,2)</f>
        <v>0</v>
      </c>
      <c r="K303" s="134" t="s">
        <v>145</v>
      </c>
      <c r="L303" s="32"/>
      <c r="M303" s="139" t="s">
        <v>1</v>
      </c>
      <c r="N303" s="140" t="s">
        <v>42</v>
      </c>
      <c r="P303" s="141">
        <f>O303*H303</f>
        <v>0</v>
      </c>
      <c r="Q303" s="141">
        <v>0</v>
      </c>
      <c r="R303" s="141">
        <f>Q303*H303</f>
        <v>0</v>
      </c>
      <c r="S303" s="141">
        <v>0</v>
      </c>
      <c r="T303" s="142">
        <f>S303*H303</f>
        <v>0</v>
      </c>
      <c r="AR303" s="143" t="s">
        <v>134</v>
      </c>
      <c r="AT303" s="143" t="s">
        <v>141</v>
      </c>
      <c r="AU303" s="143" t="s">
        <v>87</v>
      </c>
      <c r="AY303" s="17" t="s">
        <v>135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7" t="s">
        <v>85</v>
      </c>
      <c r="BK303" s="144">
        <f>ROUND(I303*H303,2)</f>
        <v>0</v>
      </c>
      <c r="BL303" s="17" t="s">
        <v>134</v>
      </c>
      <c r="BM303" s="143" t="s">
        <v>502</v>
      </c>
    </row>
    <row r="304" spans="2:65" s="1" customFormat="1" ht="10.199999999999999">
      <c r="B304" s="32"/>
      <c r="D304" s="145" t="s">
        <v>148</v>
      </c>
      <c r="F304" s="146" t="s">
        <v>503</v>
      </c>
      <c r="I304" s="147"/>
      <c r="L304" s="32"/>
      <c r="M304" s="148"/>
      <c r="T304" s="56"/>
      <c r="AT304" s="17" t="s">
        <v>148</v>
      </c>
      <c r="AU304" s="17" t="s">
        <v>87</v>
      </c>
    </row>
    <row r="305" spans="2:65" s="13" customFormat="1" ht="10.199999999999999">
      <c r="B305" s="155"/>
      <c r="D305" s="145" t="s">
        <v>149</v>
      </c>
      <c r="E305" s="156" t="s">
        <v>1</v>
      </c>
      <c r="F305" s="157" t="s">
        <v>504</v>
      </c>
      <c r="H305" s="158">
        <v>198.04</v>
      </c>
      <c r="I305" s="159"/>
      <c r="L305" s="155"/>
      <c r="M305" s="160"/>
      <c r="T305" s="161"/>
      <c r="AT305" s="156" t="s">
        <v>149</v>
      </c>
      <c r="AU305" s="156" t="s">
        <v>87</v>
      </c>
      <c r="AV305" s="13" t="s">
        <v>87</v>
      </c>
      <c r="AW305" s="13" t="s">
        <v>33</v>
      </c>
      <c r="AX305" s="13" t="s">
        <v>85</v>
      </c>
      <c r="AY305" s="156" t="s">
        <v>135</v>
      </c>
    </row>
    <row r="306" spans="2:65" s="1" customFormat="1" ht="16.5" customHeight="1">
      <c r="B306" s="32"/>
      <c r="C306" s="132" t="s">
        <v>505</v>
      </c>
      <c r="D306" s="132" t="s">
        <v>141</v>
      </c>
      <c r="E306" s="133" t="s">
        <v>506</v>
      </c>
      <c r="F306" s="134" t="s">
        <v>507</v>
      </c>
      <c r="G306" s="135" t="s">
        <v>251</v>
      </c>
      <c r="H306" s="136">
        <v>2162.66</v>
      </c>
      <c r="I306" s="137"/>
      <c r="J306" s="138">
        <f>ROUND(I306*H306,2)</f>
        <v>0</v>
      </c>
      <c r="K306" s="134" t="s">
        <v>145</v>
      </c>
      <c r="L306" s="32"/>
      <c r="M306" s="139" t="s">
        <v>1</v>
      </c>
      <c r="N306" s="140" t="s">
        <v>42</v>
      </c>
      <c r="P306" s="141">
        <f>O306*H306</f>
        <v>0</v>
      </c>
      <c r="Q306" s="141">
        <v>0</v>
      </c>
      <c r="R306" s="141">
        <f>Q306*H306</f>
        <v>0</v>
      </c>
      <c r="S306" s="141">
        <v>0</v>
      </c>
      <c r="T306" s="142">
        <f>S306*H306</f>
        <v>0</v>
      </c>
      <c r="AR306" s="143" t="s">
        <v>134</v>
      </c>
      <c r="AT306" s="143" t="s">
        <v>141</v>
      </c>
      <c r="AU306" s="143" t="s">
        <v>87</v>
      </c>
      <c r="AY306" s="17" t="s">
        <v>135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7" t="s">
        <v>85</v>
      </c>
      <c r="BK306" s="144">
        <f>ROUND(I306*H306,2)</f>
        <v>0</v>
      </c>
      <c r="BL306" s="17" t="s">
        <v>134</v>
      </c>
      <c r="BM306" s="143" t="s">
        <v>508</v>
      </c>
    </row>
    <row r="307" spans="2:65" s="1" customFormat="1" ht="10.199999999999999">
      <c r="B307" s="32"/>
      <c r="D307" s="145" t="s">
        <v>148</v>
      </c>
      <c r="F307" s="146" t="s">
        <v>509</v>
      </c>
      <c r="I307" s="147"/>
      <c r="L307" s="32"/>
      <c r="M307" s="148"/>
      <c r="T307" s="56"/>
      <c r="AT307" s="17" t="s">
        <v>148</v>
      </c>
      <c r="AU307" s="17" t="s">
        <v>87</v>
      </c>
    </row>
    <row r="308" spans="2:65" s="13" customFormat="1" ht="10.199999999999999">
      <c r="B308" s="155"/>
      <c r="D308" s="145" t="s">
        <v>149</v>
      </c>
      <c r="E308" s="156" t="s">
        <v>1</v>
      </c>
      <c r="F308" s="157" t="s">
        <v>510</v>
      </c>
      <c r="H308" s="158">
        <v>1028.43</v>
      </c>
      <c r="I308" s="159"/>
      <c r="L308" s="155"/>
      <c r="M308" s="160"/>
      <c r="T308" s="161"/>
      <c r="AT308" s="156" t="s">
        <v>149</v>
      </c>
      <c r="AU308" s="156" t="s">
        <v>87</v>
      </c>
      <c r="AV308" s="13" t="s">
        <v>87</v>
      </c>
      <c r="AW308" s="13" t="s">
        <v>33</v>
      </c>
      <c r="AX308" s="13" t="s">
        <v>77</v>
      </c>
      <c r="AY308" s="156" t="s">
        <v>135</v>
      </c>
    </row>
    <row r="309" spans="2:65" s="13" customFormat="1" ht="10.199999999999999">
      <c r="B309" s="155"/>
      <c r="D309" s="145" t="s">
        <v>149</v>
      </c>
      <c r="E309" s="156" t="s">
        <v>1</v>
      </c>
      <c r="F309" s="157" t="s">
        <v>511</v>
      </c>
      <c r="H309" s="158">
        <v>1028.43</v>
      </c>
      <c r="I309" s="159"/>
      <c r="L309" s="155"/>
      <c r="M309" s="160"/>
      <c r="T309" s="161"/>
      <c r="AT309" s="156" t="s">
        <v>149</v>
      </c>
      <c r="AU309" s="156" t="s">
        <v>87</v>
      </c>
      <c r="AV309" s="13" t="s">
        <v>87</v>
      </c>
      <c r="AW309" s="13" t="s">
        <v>33</v>
      </c>
      <c r="AX309" s="13" t="s">
        <v>77</v>
      </c>
      <c r="AY309" s="156" t="s">
        <v>135</v>
      </c>
    </row>
    <row r="310" spans="2:65" s="13" customFormat="1" ht="10.199999999999999">
      <c r="B310" s="155"/>
      <c r="D310" s="145" t="s">
        <v>149</v>
      </c>
      <c r="E310" s="156" t="s">
        <v>1</v>
      </c>
      <c r="F310" s="157" t="s">
        <v>512</v>
      </c>
      <c r="H310" s="158">
        <v>105.8</v>
      </c>
      <c r="I310" s="159"/>
      <c r="L310" s="155"/>
      <c r="M310" s="160"/>
      <c r="T310" s="161"/>
      <c r="AT310" s="156" t="s">
        <v>149</v>
      </c>
      <c r="AU310" s="156" t="s">
        <v>87</v>
      </c>
      <c r="AV310" s="13" t="s">
        <v>87</v>
      </c>
      <c r="AW310" s="13" t="s">
        <v>33</v>
      </c>
      <c r="AX310" s="13" t="s">
        <v>77</v>
      </c>
      <c r="AY310" s="156" t="s">
        <v>135</v>
      </c>
    </row>
    <row r="311" spans="2:65" s="12" customFormat="1" ht="10.199999999999999">
      <c r="B311" s="149"/>
      <c r="D311" s="145" t="s">
        <v>149</v>
      </c>
      <c r="E311" s="150" t="s">
        <v>1</v>
      </c>
      <c r="F311" s="151" t="s">
        <v>513</v>
      </c>
      <c r="H311" s="150" t="s">
        <v>1</v>
      </c>
      <c r="I311" s="152"/>
      <c r="L311" s="149"/>
      <c r="M311" s="153"/>
      <c r="T311" s="154"/>
      <c r="AT311" s="150" t="s">
        <v>149</v>
      </c>
      <c r="AU311" s="150" t="s">
        <v>87</v>
      </c>
      <c r="AV311" s="12" t="s">
        <v>85</v>
      </c>
      <c r="AW311" s="12" t="s">
        <v>33</v>
      </c>
      <c r="AX311" s="12" t="s">
        <v>77</v>
      </c>
      <c r="AY311" s="150" t="s">
        <v>135</v>
      </c>
    </row>
    <row r="312" spans="2:65" s="14" customFormat="1" ht="10.199999999999999">
      <c r="B312" s="165"/>
      <c r="D312" s="145" t="s">
        <v>149</v>
      </c>
      <c r="E312" s="166" t="s">
        <v>1</v>
      </c>
      <c r="F312" s="167" t="s">
        <v>257</v>
      </c>
      <c r="H312" s="168">
        <v>2162.66</v>
      </c>
      <c r="I312" s="169"/>
      <c r="L312" s="165"/>
      <c r="M312" s="170"/>
      <c r="T312" s="171"/>
      <c r="AT312" s="166" t="s">
        <v>149</v>
      </c>
      <c r="AU312" s="166" t="s">
        <v>87</v>
      </c>
      <c r="AV312" s="14" t="s">
        <v>134</v>
      </c>
      <c r="AW312" s="14" t="s">
        <v>33</v>
      </c>
      <c r="AX312" s="14" t="s">
        <v>85</v>
      </c>
      <c r="AY312" s="166" t="s">
        <v>135</v>
      </c>
    </row>
    <row r="313" spans="2:65" s="1" customFormat="1" ht="16.5" customHeight="1">
      <c r="B313" s="32"/>
      <c r="C313" s="132" t="s">
        <v>514</v>
      </c>
      <c r="D313" s="132" t="s">
        <v>141</v>
      </c>
      <c r="E313" s="133" t="s">
        <v>515</v>
      </c>
      <c r="F313" s="134" t="s">
        <v>516</v>
      </c>
      <c r="G313" s="135" t="s">
        <v>337</v>
      </c>
      <c r="H313" s="136">
        <v>19.803999999999998</v>
      </c>
      <c r="I313" s="137"/>
      <c r="J313" s="138">
        <f>ROUND(I313*H313,2)</f>
        <v>0</v>
      </c>
      <c r="K313" s="134" t="s">
        <v>145</v>
      </c>
      <c r="L313" s="32"/>
      <c r="M313" s="139" t="s">
        <v>1</v>
      </c>
      <c r="N313" s="140" t="s">
        <v>42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134</v>
      </c>
      <c r="AT313" s="143" t="s">
        <v>141</v>
      </c>
      <c r="AU313" s="143" t="s">
        <v>87</v>
      </c>
      <c r="AY313" s="17" t="s">
        <v>135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85</v>
      </c>
      <c r="BK313" s="144">
        <f>ROUND(I313*H313,2)</f>
        <v>0</v>
      </c>
      <c r="BL313" s="17" t="s">
        <v>134</v>
      </c>
      <c r="BM313" s="143" t="s">
        <v>517</v>
      </c>
    </row>
    <row r="314" spans="2:65" s="1" customFormat="1" ht="10.199999999999999">
      <c r="B314" s="32"/>
      <c r="D314" s="145" t="s">
        <v>148</v>
      </c>
      <c r="F314" s="146" t="s">
        <v>518</v>
      </c>
      <c r="I314" s="147"/>
      <c r="L314" s="32"/>
      <c r="M314" s="148"/>
      <c r="T314" s="56"/>
      <c r="AT314" s="17" t="s">
        <v>148</v>
      </c>
      <c r="AU314" s="17" t="s">
        <v>87</v>
      </c>
    </row>
    <row r="315" spans="2:65" s="12" customFormat="1" ht="10.199999999999999">
      <c r="B315" s="149"/>
      <c r="D315" s="145" t="s">
        <v>149</v>
      </c>
      <c r="E315" s="150" t="s">
        <v>1</v>
      </c>
      <c r="F315" s="151" t="s">
        <v>519</v>
      </c>
      <c r="H315" s="150" t="s">
        <v>1</v>
      </c>
      <c r="I315" s="152"/>
      <c r="L315" s="149"/>
      <c r="M315" s="153"/>
      <c r="T315" s="154"/>
      <c r="AT315" s="150" t="s">
        <v>149</v>
      </c>
      <c r="AU315" s="150" t="s">
        <v>87</v>
      </c>
      <c r="AV315" s="12" t="s">
        <v>85</v>
      </c>
      <c r="AW315" s="12" t="s">
        <v>33</v>
      </c>
      <c r="AX315" s="12" t="s">
        <v>77</v>
      </c>
      <c r="AY315" s="150" t="s">
        <v>135</v>
      </c>
    </row>
    <row r="316" spans="2:65" s="13" customFormat="1" ht="10.199999999999999">
      <c r="B316" s="155"/>
      <c r="D316" s="145" t="s">
        <v>149</v>
      </c>
      <c r="E316" s="156" t="s">
        <v>1</v>
      </c>
      <c r="F316" s="157" t="s">
        <v>520</v>
      </c>
      <c r="H316" s="158">
        <v>19.803999999999998</v>
      </c>
      <c r="I316" s="159"/>
      <c r="L316" s="155"/>
      <c r="M316" s="160"/>
      <c r="T316" s="161"/>
      <c r="AT316" s="156" t="s">
        <v>149</v>
      </c>
      <c r="AU316" s="156" t="s">
        <v>87</v>
      </c>
      <c r="AV316" s="13" t="s">
        <v>87</v>
      </c>
      <c r="AW316" s="13" t="s">
        <v>33</v>
      </c>
      <c r="AX316" s="13" t="s">
        <v>85</v>
      </c>
      <c r="AY316" s="156" t="s">
        <v>135</v>
      </c>
    </row>
    <row r="317" spans="2:65" s="11" customFormat="1" ht="22.8" customHeight="1">
      <c r="B317" s="120"/>
      <c r="D317" s="121" t="s">
        <v>76</v>
      </c>
      <c r="E317" s="130" t="s">
        <v>87</v>
      </c>
      <c r="F317" s="130" t="s">
        <v>521</v>
      </c>
      <c r="I317" s="123"/>
      <c r="J317" s="131">
        <f>BK317</f>
        <v>0</v>
      </c>
      <c r="L317" s="120"/>
      <c r="M317" s="125"/>
      <c r="P317" s="126">
        <f>SUM(P318:P328)</f>
        <v>0</v>
      </c>
      <c r="R317" s="126">
        <f>SUM(R318:R328)</f>
        <v>67.363479000000012</v>
      </c>
      <c r="T317" s="127">
        <f>SUM(T318:T328)</f>
        <v>0</v>
      </c>
      <c r="AR317" s="121" t="s">
        <v>85</v>
      </c>
      <c r="AT317" s="128" t="s">
        <v>76</v>
      </c>
      <c r="AU317" s="128" t="s">
        <v>85</v>
      </c>
      <c r="AY317" s="121" t="s">
        <v>135</v>
      </c>
      <c r="BK317" s="129">
        <f>SUM(BK318:BK328)</f>
        <v>0</v>
      </c>
    </row>
    <row r="318" spans="2:65" s="1" customFormat="1" ht="16.5" customHeight="1">
      <c r="B318" s="32"/>
      <c r="C318" s="132" t="s">
        <v>522</v>
      </c>
      <c r="D318" s="132" t="s">
        <v>141</v>
      </c>
      <c r="E318" s="133" t="s">
        <v>523</v>
      </c>
      <c r="F318" s="134" t="s">
        <v>524</v>
      </c>
      <c r="G318" s="135" t="s">
        <v>337</v>
      </c>
      <c r="H318" s="136">
        <v>32.909999999999997</v>
      </c>
      <c r="I318" s="137"/>
      <c r="J318" s="138">
        <f>ROUND(I318*H318,2)</f>
        <v>0</v>
      </c>
      <c r="K318" s="134" t="s">
        <v>145</v>
      </c>
      <c r="L318" s="32"/>
      <c r="M318" s="139" t="s">
        <v>1</v>
      </c>
      <c r="N318" s="140" t="s">
        <v>42</v>
      </c>
      <c r="P318" s="141">
        <f>O318*H318</f>
        <v>0</v>
      </c>
      <c r="Q318" s="141">
        <v>0</v>
      </c>
      <c r="R318" s="141">
        <f>Q318*H318</f>
        <v>0</v>
      </c>
      <c r="S318" s="141">
        <v>0</v>
      </c>
      <c r="T318" s="142">
        <f>S318*H318</f>
        <v>0</v>
      </c>
      <c r="AR318" s="143" t="s">
        <v>134</v>
      </c>
      <c r="AT318" s="143" t="s">
        <v>141</v>
      </c>
      <c r="AU318" s="143" t="s">
        <v>87</v>
      </c>
      <c r="AY318" s="17" t="s">
        <v>135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85</v>
      </c>
      <c r="BK318" s="144">
        <f>ROUND(I318*H318,2)</f>
        <v>0</v>
      </c>
      <c r="BL318" s="17" t="s">
        <v>134</v>
      </c>
      <c r="BM318" s="143" t="s">
        <v>525</v>
      </c>
    </row>
    <row r="319" spans="2:65" s="1" customFormat="1" ht="19.2">
      <c r="B319" s="32"/>
      <c r="D319" s="145" t="s">
        <v>148</v>
      </c>
      <c r="F319" s="146" t="s">
        <v>526</v>
      </c>
      <c r="I319" s="147"/>
      <c r="L319" s="32"/>
      <c r="M319" s="148"/>
      <c r="T319" s="56"/>
      <c r="AT319" s="17" t="s">
        <v>148</v>
      </c>
      <c r="AU319" s="17" t="s">
        <v>87</v>
      </c>
    </row>
    <row r="320" spans="2:65" s="12" customFormat="1" ht="10.199999999999999">
      <c r="B320" s="149"/>
      <c r="D320" s="145" t="s">
        <v>149</v>
      </c>
      <c r="E320" s="150" t="s">
        <v>1</v>
      </c>
      <c r="F320" s="151" t="s">
        <v>527</v>
      </c>
      <c r="H320" s="150" t="s">
        <v>1</v>
      </c>
      <c r="I320" s="152"/>
      <c r="L320" s="149"/>
      <c r="M320" s="153"/>
      <c r="T320" s="154"/>
      <c r="AT320" s="150" t="s">
        <v>149</v>
      </c>
      <c r="AU320" s="150" t="s">
        <v>87</v>
      </c>
      <c r="AV320" s="12" t="s">
        <v>85</v>
      </c>
      <c r="AW320" s="12" t="s">
        <v>33</v>
      </c>
      <c r="AX320" s="12" t="s">
        <v>77</v>
      </c>
      <c r="AY320" s="150" t="s">
        <v>135</v>
      </c>
    </row>
    <row r="321" spans="2:65" s="12" customFormat="1" ht="10.199999999999999">
      <c r="B321" s="149"/>
      <c r="D321" s="145" t="s">
        <v>149</v>
      </c>
      <c r="E321" s="150" t="s">
        <v>1</v>
      </c>
      <c r="F321" s="151" t="s">
        <v>353</v>
      </c>
      <c r="H321" s="150" t="s">
        <v>1</v>
      </c>
      <c r="I321" s="152"/>
      <c r="L321" s="149"/>
      <c r="M321" s="153"/>
      <c r="T321" s="154"/>
      <c r="AT321" s="150" t="s">
        <v>149</v>
      </c>
      <c r="AU321" s="150" t="s">
        <v>87</v>
      </c>
      <c r="AV321" s="12" t="s">
        <v>85</v>
      </c>
      <c r="AW321" s="12" t="s">
        <v>33</v>
      </c>
      <c r="AX321" s="12" t="s">
        <v>77</v>
      </c>
      <c r="AY321" s="150" t="s">
        <v>135</v>
      </c>
    </row>
    <row r="322" spans="2:65" s="13" customFormat="1" ht="10.199999999999999">
      <c r="B322" s="155"/>
      <c r="D322" s="145" t="s">
        <v>149</v>
      </c>
      <c r="E322" s="156" t="s">
        <v>1</v>
      </c>
      <c r="F322" s="157" t="s">
        <v>528</v>
      </c>
      <c r="H322" s="158">
        <v>65.819999999999993</v>
      </c>
      <c r="I322" s="159"/>
      <c r="L322" s="155"/>
      <c r="M322" s="160"/>
      <c r="T322" s="161"/>
      <c r="AT322" s="156" t="s">
        <v>149</v>
      </c>
      <c r="AU322" s="156" t="s">
        <v>87</v>
      </c>
      <c r="AV322" s="13" t="s">
        <v>87</v>
      </c>
      <c r="AW322" s="13" t="s">
        <v>33</v>
      </c>
      <c r="AX322" s="13" t="s">
        <v>77</v>
      </c>
      <c r="AY322" s="156" t="s">
        <v>135</v>
      </c>
    </row>
    <row r="323" spans="2:65" s="13" customFormat="1" ht="10.199999999999999">
      <c r="B323" s="155"/>
      <c r="D323" s="145" t="s">
        <v>149</v>
      </c>
      <c r="E323" s="156" t="s">
        <v>1</v>
      </c>
      <c r="F323" s="157" t="s">
        <v>529</v>
      </c>
      <c r="H323" s="158">
        <v>-32.909999999999997</v>
      </c>
      <c r="I323" s="159"/>
      <c r="L323" s="155"/>
      <c r="M323" s="160"/>
      <c r="T323" s="161"/>
      <c r="AT323" s="156" t="s">
        <v>149</v>
      </c>
      <c r="AU323" s="156" t="s">
        <v>87</v>
      </c>
      <c r="AV323" s="13" t="s">
        <v>87</v>
      </c>
      <c r="AW323" s="13" t="s">
        <v>33</v>
      </c>
      <c r="AX323" s="13" t="s">
        <v>77</v>
      </c>
      <c r="AY323" s="156" t="s">
        <v>135</v>
      </c>
    </row>
    <row r="324" spans="2:65" s="14" customFormat="1" ht="10.199999999999999">
      <c r="B324" s="165"/>
      <c r="D324" s="145" t="s">
        <v>149</v>
      </c>
      <c r="E324" s="166" t="s">
        <v>1</v>
      </c>
      <c r="F324" s="167" t="s">
        <v>257</v>
      </c>
      <c r="H324" s="168">
        <v>32.909999999999997</v>
      </c>
      <c r="I324" s="169"/>
      <c r="L324" s="165"/>
      <c r="M324" s="170"/>
      <c r="T324" s="171"/>
      <c r="AT324" s="166" t="s">
        <v>149</v>
      </c>
      <c r="AU324" s="166" t="s">
        <v>87</v>
      </c>
      <c r="AV324" s="14" t="s">
        <v>134</v>
      </c>
      <c r="AW324" s="14" t="s">
        <v>33</v>
      </c>
      <c r="AX324" s="14" t="s">
        <v>85</v>
      </c>
      <c r="AY324" s="166" t="s">
        <v>135</v>
      </c>
    </row>
    <row r="325" spans="2:65" s="1" customFormat="1" ht="24.15" customHeight="1">
      <c r="B325" s="32"/>
      <c r="C325" s="132" t="s">
        <v>530</v>
      </c>
      <c r="D325" s="132" t="s">
        <v>141</v>
      </c>
      <c r="E325" s="133" t="s">
        <v>531</v>
      </c>
      <c r="F325" s="134" t="s">
        <v>532</v>
      </c>
      <c r="G325" s="135" t="s">
        <v>306</v>
      </c>
      <c r="H325" s="136">
        <v>329.1</v>
      </c>
      <c r="I325" s="137"/>
      <c r="J325" s="138">
        <f>ROUND(I325*H325,2)</f>
        <v>0</v>
      </c>
      <c r="K325" s="134" t="s">
        <v>145</v>
      </c>
      <c r="L325" s="32"/>
      <c r="M325" s="139" t="s">
        <v>1</v>
      </c>
      <c r="N325" s="140" t="s">
        <v>42</v>
      </c>
      <c r="P325" s="141">
        <f>O325*H325</f>
        <v>0</v>
      </c>
      <c r="Q325" s="141">
        <v>0.20469000000000001</v>
      </c>
      <c r="R325" s="141">
        <f>Q325*H325</f>
        <v>67.363479000000012</v>
      </c>
      <c r="S325" s="141">
        <v>0</v>
      </c>
      <c r="T325" s="142">
        <f>S325*H325</f>
        <v>0</v>
      </c>
      <c r="AR325" s="143" t="s">
        <v>134</v>
      </c>
      <c r="AT325" s="143" t="s">
        <v>141</v>
      </c>
      <c r="AU325" s="143" t="s">
        <v>87</v>
      </c>
      <c r="AY325" s="17" t="s">
        <v>135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7" t="s">
        <v>85</v>
      </c>
      <c r="BK325" s="144">
        <f>ROUND(I325*H325,2)</f>
        <v>0</v>
      </c>
      <c r="BL325" s="17" t="s">
        <v>134</v>
      </c>
      <c r="BM325" s="143" t="s">
        <v>533</v>
      </c>
    </row>
    <row r="326" spans="2:65" s="1" customFormat="1" ht="19.2">
      <c r="B326" s="32"/>
      <c r="D326" s="145" t="s">
        <v>148</v>
      </c>
      <c r="F326" s="146" t="s">
        <v>534</v>
      </c>
      <c r="I326" s="147"/>
      <c r="L326" s="32"/>
      <c r="M326" s="148"/>
      <c r="T326" s="56"/>
      <c r="AT326" s="17" t="s">
        <v>148</v>
      </c>
      <c r="AU326" s="17" t="s">
        <v>87</v>
      </c>
    </row>
    <row r="327" spans="2:65" s="13" customFormat="1" ht="10.199999999999999">
      <c r="B327" s="155"/>
      <c r="D327" s="145" t="s">
        <v>149</v>
      </c>
      <c r="E327" s="156" t="s">
        <v>1</v>
      </c>
      <c r="F327" s="157" t="s">
        <v>535</v>
      </c>
      <c r="H327" s="158">
        <v>329.1</v>
      </c>
      <c r="I327" s="159"/>
      <c r="L327" s="155"/>
      <c r="M327" s="160"/>
      <c r="T327" s="161"/>
      <c r="AT327" s="156" t="s">
        <v>149</v>
      </c>
      <c r="AU327" s="156" t="s">
        <v>87</v>
      </c>
      <c r="AV327" s="13" t="s">
        <v>87</v>
      </c>
      <c r="AW327" s="13" t="s">
        <v>33</v>
      </c>
      <c r="AX327" s="13" t="s">
        <v>85</v>
      </c>
      <c r="AY327" s="156" t="s">
        <v>135</v>
      </c>
    </row>
    <row r="328" spans="2:65" s="12" customFormat="1" ht="10.199999999999999">
      <c r="B328" s="149"/>
      <c r="D328" s="145" t="s">
        <v>149</v>
      </c>
      <c r="E328" s="150" t="s">
        <v>1</v>
      </c>
      <c r="F328" s="151" t="s">
        <v>536</v>
      </c>
      <c r="H328" s="150" t="s">
        <v>1</v>
      </c>
      <c r="I328" s="152"/>
      <c r="L328" s="149"/>
      <c r="M328" s="153"/>
      <c r="T328" s="154"/>
      <c r="AT328" s="150" t="s">
        <v>149</v>
      </c>
      <c r="AU328" s="150" t="s">
        <v>87</v>
      </c>
      <c r="AV328" s="12" t="s">
        <v>85</v>
      </c>
      <c r="AW328" s="12" t="s">
        <v>33</v>
      </c>
      <c r="AX328" s="12" t="s">
        <v>77</v>
      </c>
      <c r="AY328" s="150" t="s">
        <v>135</v>
      </c>
    </row>
    <row r="329" spans="2:65" s="11" customFormat="1" ht="22.8" customHeight="1">
      <c r="B329" s="120"/>
      <c r="D329" s="121" t="s">
        <v>76</v>
      </c>
      <c r="E329" s="130" t="s">
        <v>134</v>
      </c>
      <c r="F329" s="130" t="s">
        <v>537</v>
      </c>
      <c r="I329" s="123"/>
      <c r="J329" s="131">
        <f>BK329</f>
        <v>0</v>
      </c>
      <c r="L329" s="120"/>
      <c r="M329" s="125"/>
      <c r="P329" s="126">
        <f>SUM(P330:P340)</f>
        <v>0</v>
      </c>
      <c r="R329" s="126">
        <f>SUM(R330:R340)</f>
        <v>4.7195324100000002</v>
      </c>
      <c r="T329" s="127">
        <f>SUM(T330:T340)</f>
        <v>0</v>
      </c>
      <c r="AR329" s="121" t="s">
        <v>85</v>
      </c>
      <c r="AT329" s="128" t="s">
        <v>76</v>
      </c>
      <c r="AU329" s="128" t="s">
        <v>85</v>
      </c>
      <c r="AY329" s="121" t="s">
        <v>135</v>
      </c>
      <c r="BK329" s="129">
        <f>SUM(BK330:BK340)</f>
        <v>0</v>
      </c>
    </row>
    <row r="330" spans="2:65" s="1" customFormat="1" ht="16.5" customHeight="1">
      <c r="B330" s="32"/>
      <c r="C330" s="132" t="s">
        <v>538</v>
      </c>
      <c r="D330" s="132" t="s">
        <v>141</v>
      </c>
      <c r="E330" s="133" t="s">
        <v>539</v>
      </c>
      <c r="F330" s="134" t="s">
        <v>540</v>
      </c>
      <c r="G330" s="135" t="s">
        <v>337</v>
      </c>
      <c r="H330" s="136">
        <v>2.133</v>
      </c>
      <c r="I330" s="137"/>
      <c r="J330" s="138">
        <f>ROUND(I330*H330,2)</f>
        <v>0</v>
      </c>
      <c r="K330" s="134" t="s">
        <v>145</v>
      </c>
      <c r="L330" s="32"/>
      <c r="M330" s="139" t="s">
        <v>1</v>
      </c>
      <c r="N330" s="140" t="s">
        <v>42</v>
      </c>
      <c r="P330" s="141">
        <f>O330*H330</f>
        <v>0</v>
      </c>
      <c r="Q330" s="141">
        <v>1.8907700000000001</v>
      </c>
      <c r="R330" s="141">
        <f>Q330*H330</f>
        <v>4.0330124100000004</v>
      </c>
      <c r="S330" s="141">
        <v>0</v>
      </c>
      <c r="T330" s="142">
        <f>S330*H330</f>
        <v>0</v>
      </c>
      <c r="AR330" s="143" t="s">
        <v>134</v>
      </c>
      <c r="AT330" s="143" t="s">
        <v>141</v>
      </c>
      <c r="AU330" s="143" t="s">
        <v>87</v>
      </c>
      <c r="AY330" s="17" t="s">
        <v>135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85</v>
      </c>
      <c r="BK330" s="144">
        <f>ROUND(I330*H330,2)</f>
        <v>0</v>
      </c>
      <c r="BL330" s="17" t="s">
        <v>134</v>
      </c>
      <c r="BM330" s="143" t="s">
        <v>541</v>
      </c>
    </row>
    <row r="331" spans="2:65" s="1" customFormat="1" ht="10.199999999999999">
      <c r="B331" s="32"/>
      <c r="D331" s="145" t="s">
        <v>148</v>
      </c>
      <c r="F331" s="146" t="s">
        <v>542</v>
      </c>
      <c r="I331" s="147"/>
      <c r="L331" s="32"/>
      <c r="M331" s="148"/>
      <c r="T331" s="56"/>
      <c r="AT331" s="17" t="s">
        <v>148</v>
      </c>
      <c r="AU331" s="17" t="s">
        <v>87</v>
      </c>
    </row>
    <row r="332" spans="2:65" s="12" customFormat="1" ht="10.199999999999999">
      <c r="B332" s="149"/>
      <c r="D332" s="145" t="s">
        <v>149</v>
      </c>
      <c r="E332" s="150" t="s">
        <v>1</v>
      </c>
      <c r="F332" s="151" t="s">
        <v>543</v>
      </c>
      <c r="H332" s="150" t="s">
        <v>1</v>
      </c>
      <c r="I332" s="152"/>
      <c r="L332" s="149"/>
      <c r="M332" s="153"/>
      <c r="T332" s="154"/>
      <c r="AT332" s="150" t="s">
        <v>149</v>
      </c>
      <c r="AU332" s="150" t="s">
        <v>87</v>
      </c>
      <c r="AV332" s="12" t="s">
        <v>85</v>
      </c>
      <c r="AW332" s="12" t="s">
        <v>33</v>
      </c>
      <c r="AX332" s="12" t="s">
        <v>77</v>
      </c>
      <c r="AY332" s="150" t="s">
        <v>135</v>
      </c>
    </row>
    <row r="333" spans="2:65" s="13" customFormat="1" ht="10.199999999999999">
      <c r="B333" s="155"/>
      <c r="D333" s="145" t="s">
        <v>149</v>
      </c>
      <c r="E333" s="156" t="s">
        <v>1</v>
      </c>
      <c r="F333" s="157" t="s">
        <v>544</v>
      </c>
      <c r="H333" s="158">
        <v>2.133</v>
      </c>
      <c r="I333" s="159"/>
      <c r="L333" s="155"/>
      <c r="M333" s="160"/>
      <c r="T333" s="161"/>
      <c r="AT333" s="156" t="s">
        <v>149</v>
      </c>
      <c r="AU333" s="156" t="s">
        <v>87</v>
      </c>
      <c r="AV333" s="13" t="s">
        <v>87</v>
      </c>
      <c r="AW333" s="13" t="s">
        <v>33</v>
      </c>
      <c r="AX333" s="13" t="s">
        <v>85</v>
      </c>
      <c r="AY333" s="156" t="s">
        <v>135</v>
      </c>
    </row>
    <row r="334" spans="2:65" s="1" customFormat="1" ht="16.5" customHeight="1">
      <c r="B334" s="32"/>
      <c r="C334" s="132" t="s">
        <v>545</v>
      </c>
      <c r="D334" s="132" t="s">
        <v>141</v>
      </c>
      <c r="E334" s="133" t="s">
        <v>546</v>
      </c>
      <c r="F334" s="134" t="s">
        <v>547</v>
      </c>
      <c r="G334" s="135" t="s">
        <v>548</v>
      </c>
      <c r="H334" s="136">
        <v>6</v>
      </c>
      <c r="I334" s="137"/>
      <c r="J334" s="138">
        <f>ROUND(I334*H334,2)</f>
        <v>0</v>
      </c>
      <c r="K334" s="134" t="s">
        <v>145</v>
      </c>
      <c r="L334" s="32"/>
      <c r="M334" s="139" t="s">
        <v>1</v>
      </c>
      <c r="N334" s="140" t="s">
        <v>42</v>
      </c>
      <c r="P334" s="141">
        <f>O334*H334</f>
        <v>0</v>
      </c>
      <c r="Q334" s="141">
        <v>8.7419999999999998E-2</v>
      </c>
      <c r="R334" s="141">
        <f>Q334*H334</f>
        <v>0.52451999999999999</v>
      </c>
      <c r="S334" s="141">
        <v>0</v>
      </c>
      <c r="T334" s="142">
        <f>S334*H334</f>
        <v>0</v>
      </c>
      <c r="AR334" s="143" t="s">
        <v>134</v>
      </c>
      <c r="AT334" s="143" t="s">
        <v>141</v>
      </c>
      <c r="AU334" s="143" t="s">
        <v>87</v>
      </c>
      <c r="AY334" s="17" t="s">
        <v>135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85</v>
      </c>
      <c r="BK334" s="144">
        <f>ROUND(I334*H334,2)</f>
        <v>0</v>
      </c>
      <c r="BL334" s="17" t="s">
        <v>134</v>
      </c>
      <c r="BM334" s="143" t="s">
        <v>549</v>
      </c>
    </row>
    <row r="335" spans="2:65" s="1" customFormat="1" ht="10.199999999999999">
      <c r="B335" s="32"/>
      <c r="D335" s="145" t="s">
        <v>148</v>
      </c>
      <c r="F335" s="146" t="s">
        <v>550</v>
      </c>
      <c r="I335" s="147"/>
      <c r="L335" s="32"/>
      <c r="M335" s="148"/>
      <c r="T335" s="56"/>
      <c r="AT335" s="17" t="s">
        <v>148</v>
      </c>
      <c r="AU335" s="17" t="s">
        <v>87</v>
      </c>
    </row>
    <row r="336" spans="2:65" s="12" customFormat="1" ht="10.199999999999999">
      <c r="B336" s="149"/>
      <c r="D336" s="145" t="s">
        <v>149</v>
      </c>
      <c r="E336" s="150" t="s">
        <v>1</v>
      </c>
      <c r="F336" s="151" t="s">
        <v>551</v>
      </c>
      <c r="H336" s="150" t="s">
        <v>1</v>
      </c>
      <c r="I336" s="152"/>
      <c r="L336" s="149"/>
      <c r="M336" s="153"/>
      <c r="T336" s="154"/>
      <c r="AT336" s="150" t="s">
        <v>149</v>
      </c>
      <c r="AU336" s="150" t="s">
        <v>87</v>
      </c>
      <c r="AV336" s="12" t="s">
        <v>85</v>
      </c>
      <c r="AW336" s="12" t="s">
        <v>33</v>
      </c>
      <c r="AX336" s="12" t="s">
        <v>77</v>
      </c>
      <c r="AY336" s="150" t="s">
        <v>135</v>
      </c>
    </row>
    <row r="337" spans="2:65" s="13" customFormat="1" ht="10.199999999999999">
      <c r="B337" s="155"/>
      <c r="D337" s="145" t="s">
        <v>149</v>
      </c>
      <c r="E337" s="156" t="s">
        <v>1</v>
      </c>
      <c r="F337" s="157" t="s">
        <v>552</v>
      </c>
      <c r="H337" s="158">
        <v>6</v>
      </c>
      <c r="I337" s="159"/>
      <c r="L337" s="155"/>
      <c r="M337" s="160"/>
      <c r="T337" s="161"/>
      <c r="AT337" s="156" t="s">
        <v>149</v>
      </c>
      <c r="AU337" s="156" t="s">
        <v>87</v>
      </c>
      <c r="AV337" s="13" t="s">
        <v>87</v>
      </c>
      <c r="AW337" s="13" t="s">
        <v>33</v>
      </c>
      <c r="AX337" s="13" t="s">
        <v>85</v>
      </c>
      <c r="AY337" s="156" t="s">
        <v>135</v>
      </c>
    </row>
    <row r="338" spans="2:65" s="1" customFormat="1" ht="16.5" customHeight="1">
      <c r="B338" s="32"/>
      <c r="C338" s="172" t="s">
        <v>553</v>
      </c>
      <c r="D338" s="172" t="s">
        <v>427</v>
      </c>
      <c r="E338" s="173" t="s">
        <v>554</v>
      </c>
      <c r="F338" s="174" t="s">
        <v>555</v>
      </c>
      <c r="G338" s="175" t="s">
        <v>548</v>
      </c>
      <c r="H338" s="176">
        <v>6</v>
      </c>
      <c r="I338" s="177"/>
      <c r="J338" s="178">
        <f>ROUND(I338*H338,2)</f>
        <v>0</v>
      </c>
      <c r="K338" s="174" t="s">
        <v>145</v>
      </c>
      <c r="L338" s="179"/>
      <c r="M338" s="180" t="s">
        <v>1</v>
      </c>
      <c r="N338" s="181" t="s">
        <v>42</v>
      </c>
      <c r="P338" s="141">
        <f>O338*H338</f>
        <v>0</v>
      </c>
      <c r="Q338" s="141">
        <v>2.7E-2</v>
      </c>
      <c r="R338" s="141">
        <f>Q338*H338</f>
        <v>0.16200000000000001</v>
      </c>
      <c r="S338" s="141">
        <v>0</v>
      </c>
      <c r="T338" s="142">
        <f>S338*H338</f>
        <v>0</v>
      </c>
      <c r="AR338" s="143" t="s">
        <v>187</v>
      </c>
      <c r="AT338" s="143" t="s">
        <v>427</v>
      </c>
      <c r="AU338" s="143" t="s">
        <v>87</v>
      </c>
      <c r="AY338" s="17" t="s">
        <v>135</v>
      </c>
      <c r="BE338" s="144">
        <f>IF(N338="základní",J338,0)</f>
        <v>0</v>
      </c>
      <c r="BF338" s="144">
        <f>IF(N338="snížená",J338,0)</f>
        <v>0</v>
      </c>
      <c r="BG338" s="144">
        <f>IF(N338="zákl. přenesená",J338,0)</f>
        <v>0</v>
      </c>
      <c r="BH338" s="144">
        <f>IF(N338="sníž. přenesená",J338,0)</f>
        <v>0</v>
      </c>
      <c r="BI338" s="144">
        <f>IF(N338="nulová",J338,0)</f>
        <v>0</v>
      </c>
      <c r="BJ338" s="17" t="s">
        <v>85</v>
      </c>
      <c r="BK338" s="144">
        <f>ROUND(I338*H338,2)</f>
        <v>0</v>
      </c>
      <c r="BL338" s="17" t="s">
        <v>134</v>
      </c>
      <c r="BM338" s="143" t="s">
        <v>556</v>
      </c>
    </row>
    <row r="339" spans="2:65" s="1" customFormat="1" ht="10.199999999999999">
      <c r="B339" s="32"/>
      <c r="D339" s="145" t="s">
        <v>148</v>
      </c>
      <c r="F339" s="146" t="s">
        <v>555</v>
      </c>
      <c r="I339" s="147"/>
      <c r="L339" s="32"/>
      <c r="M339" s="148"/>
      <c r="T339" s="56"/>
      <c r="AT339" s="17" t="s">
        <v>148</v>
      </c>
      <c r="AU339" s="17" t="s">
        <v>87</v>
      </c>
    </row>
    <row r="340" spans="2:65" s="13" customFormat="1" ht="10.199999999999999">
      <c r="B340" s="155"/>
      <c r="D340" s="145" t="s">
        <v>149</v>
      </c>
      <c r="E340" s="156" t="s">
        <v>1</v>
      </c>
      <c r="F340" s="157" t="s">
        <v>557</v>
      </c>
      <c r="H340" s="158">
        <v>6</v>
      </c>
      <c r="I340" s="159"/>
      <c r="L340" s="155"/>
      <c r="M340" s="160"/>
      <c r="T340" s="161"/>
      <c r="AT340" s="156" t="s">
        <v>149</v>
      </c>
      <c r="AU340" s="156" t="s">
        <v>87</v>
      </c>
      <c r="AV340" s="13" t="s">
        <v>87</v>
      </c>
      <c r="AW340" s="13" t="s">
        <v>33</v>
      </c>
      <c r="AX340" s="13" t="s">
        <v>85</v>
      </c>
      <c r="AY340" s="156" t="s">
        <v>135</v>
      </c>
    </row>
    <row r="341" spans="2:65" s="11" customFormat="1" ht="22.8" customHeight="1">
      <c r="B341" s="120"/>
      <c r="D341" s="121" t="s">
        <v>76</v>
      </c>
      <c r="E341" s="130" t="s">
        <v>138</v>
      </c>
      <c r="F341" s="130" t="s">
        <v>558</v>
      </c>
      <c r="I341" s="123"/>
      <c r="J341" s="131">
        <f>BK341</f>
        <v>0</v>
      </c>
      <c r="L341" s="120"/>
      <c r="M341" s="125"/>
      <c r="P341" s="126">
        <f>SUM(P342:P472)</f>
        <v>0</v>
      </c>
      <c r="R341" s="126">
        <f>SUM(R342:R472)</f>
        <v>137.69060500000003</v>
      </c>
      <c r="T341" s="127">
        <f>SUM(T342:T472)</f>
        <v>0</v>
      </c>
      <c r="AR341" s="121" t="s">
        <v>85</v>
      </c>
      <c r="AT341" s="128" t="s">
        <v>76</v>
      </c>
      <c r="AU341" s="128" t="s">
        <v>85</v>
      </c>
      <c r="AY341" s="121" t="s">
        <v>135</v>
      </c>
      <c r="BK341" s="129">
        <f>SUM(BK342:BK472)</f>
        <v>0</v>
      </c>
    </row>
    <row r="342" spans="2:65" s="1" customFormat="1" ht="24.15" customHeight="1">
      <c r="B342" s="32"/>
      <c r="C342" s="132" t="s">
        <v>559</v>
      </c>
      <c r="D342" s="132" t="s">
        <v>141</v>
      </c>
      <c r="E342" s="133" t="s">
        <v>560</v>
      </c>
      <c r="F342" s="134" t="s">
        <v>561</v>
      </c>
      <c r="G342" s="135" t="s">
        <v>251</v>
      </c>
      <c r="H342" s="136">
        <v>1028.43</v>
      </c>
      <c r="I342" s="137"/>
      <c r="J342" s="138">
        <f>ROUND(I342*H342,2)</f>
        <v>0</v>
      </c>
      <c r="K342" s="134" t="s">
        <v>145</v>
      </c>
      <c r="L342" s="32"/>
      <c r="M342" s="139" t="s">
        <v>1</v>
      </c>
      <c r="N342" s="140" t="s">
        <v>42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134</v>
      </c>
      <c r="AT342" s="143" t="s">
        <v>141</v>
      </c>
      <c r="AU342" s="143" t="s">
        <v>87</v>
      </c>
      <c r="AY342" s="17" t="s">
        <v>135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85</v>
      </c>
      <c r="BK342" s="144">
        <f>ROUND(I342*H342,2)</f>
        <v>0</v>
      </c>
      <c r="BL342" s="17" t="s">
        <v>134</v>
      </c>
      <c r="BM342" s="143" t="s">
        <v>562</v>
      </c>
    </row>
    <row r="343" spans="2:65" s="1" customFormat="1" ht="28.8">
      <c r="B343" s="32"/>
      <c r="D343" s="145" t="s">
        <v>148</v>
      </c>
      <c r="F343" s="146" t="s">
        <v>563</v>
      </c>
      <c r="I343" s="147"/>
      <c r="L343" s="32"/>
      <c r="M343" s="148"/>
      <c r="T343" s="56"/>
      <c r="AT343" s="17" t="s">
        <v>148</v>
      </c>
      <c r="AU343" s="17" t="s">
        <v>87</v>
      </c>
    </row>
    <row r="344" spans="2:65" s="12" customFormat="1" ht="10.199999999999999">
      <c r="B344" s="149"/>
      <c r="D344" s="145" t="s">
        <v>149</v>
      </c>
      <c r="E344" s="150" t="s">
        <v>1</v>
      </c>
      <c r="F344" s="151" t="s">
        <v>564</v>
      </c>
      <c r="H344" s="150" t="s">
        <v>1</v>
      </c>
      <c r="I344" s="152"/>
      <c r="L344" s="149"/>
      <c r="M344" s="153"/>
      <c r="T344" s="154"/>
      <c r="AT344" s="150" t="s">
        <v>149</v>
      </c>
      <c r="AU344" s="150" t="s">
        <v>87</v>
      </c>
      <c r="AV344" s="12" t="s">
        <v>85</v>
      </c>
      <c r="AW344" s="12" t="s">
        <v>33</v>
      </c>
      <c r="AX344" s="12" t="s">
        <v>77</v>
      </c>
      <c r="AY344" s="150" t="s">
        <v>135</v>
      </c>
    </row>
    <row r="345" spans="2:65" s="12" customFormat="1" ht="10.199999999999999">
      <c r="B345" s="149"/>
      <c r="D345" s="145" t="s">
        <v>149</v>
      </c>
      <c r="E345" s="150" t="s">
        <v>1</v>
      </c>
      <c r="F345" s="151" t="s">
        <v>565</v>
      </c>
      <c r="H345" s="150" t="s">
        <v>1</v>
      </c>
      <c r="I345" s="152"/>
      <c r="L345" s="149"/>
      <c r="M345" s="153"/>
      <c r="T345" s="154"/>
      <c r="AT345" s="150" t="s">
        <v>149</v>
      </c>
      <c r="AU345" s="150" t="s">
        <v>87</v>
      </c>
      <c r="AV345" s="12" t="s">
        <v>85</v>
      </c>
      <c r="AW345" s="12" t="s">
        <v>33</v>
      </c>
      <c r="AX345" s="12" t="s">
        <v>77</v>
      </c>
      <c r="AY345" s="150" t="s">
        <v>135</v>
      </c>
    </row>
    <row r="346" spans="2:65" s="13" customFormat="1" ht="10.199999999999999">
      <c r="B346" s="155"/>
      <c r="D346" s="145" t="s">
        <v>149</v>
      </c>
      <c r="E346" s="156" t="s">
        <v>1</v>
      </c>
      <c r="F346" s="157" t="s">
        <v>566</v>
      </c>
      <c r="H346" s="158">
        <v>1028.43</v>
      </c>
      <c r="I346" s="159"/>
      <c r="L346" s="155"/>
      <c r="M346" s="160"/>
      <c r="T346" s="161"/>
      <c r="AT346" s="156" t="s">
        <v>149</v>
      </c>
      <c r="AU346" s="156" t="s">
        <v>87</v>
      </c>
      <c r="AV346" s="13" t="s">
        <v>87</v>
      </c>
      <c r="AW346" s="13" t="s">
        <v>33</v>
      </c>
      <c r="AX346" s="13" t="s">
        <v>85</v>
      </c>
      <c r="AY346" s="156" t="s">
        <v>135</v>
      </c>
    </row>
    <row r="347" spans="2:65" s="1" customFormat="1" ht="16.5" customHeight="1">
      <c r="B347" s="32"/>
      <c r="C347" s="172" t="s">
        <v>567</v>
      </c>
      <c r="D347" s="172" t="s">
        <v>427</v>
      </c>
      <c r="E347" s="173" t="s">
        <v>568</v>
      </c>
      <c r="F347" s="174" t="s">
        <v>569</v>
      </c>
      <c r="G347" s="175" t="s">
        <v>408</v>
      </c>
      <c r="H347" s="176">
        <v>23.14</v>
      </c>
      <c r="I347" s="177"/>
      <c r="J347" s="178">
        <f>ROUND(I347*H347,2)</f>
        <v>0</v>
      </c>
      <c r="K347" s="174" t="s">
        <v>145</v>
      </c>
      <c r="L347" s="179"/>
      <c r="M347" s="180" t="s">
        <v>1</v>
      </c>
      <c r="N347" s="181" t="s">
        <v>42</v>
      </c>
      <c r="P347" s="141">
        <f>O347*H347</f>
        <v>0</v>
      </c>
      <c r="Q347" s="141">
        <v>1</v>
      </c>
      <c r="R347" s="141">
        <f>Q347*H347</f>
        <v>23.14</v>
      </c>
      <c r="S347" s="141">
        <v>0</v>
      </c>
      <c r="T347" s="142">
        <f>S347*H347</f>
        <v>0</v>
      </c>
      <c r="AR347" s="143" t="s">
        <v>187</v>
      </c>
      <c r="AT347" s="143" t="s">
        <v>427</v>
      </c>
      <c r="AU347" s="143" t="s">
        <v>87</v>
      </c>
      <c r="AY347" s="17" t="s">
        <v>135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85</v>
      </c>
      <c r="BK347" s="144">
        <f>ROUND(I347*H347,2)</f>
        <v>0</v>
      </c>
      <c r="BL347" s="17" t="s">
        <v>134</v>
      </c>
      <c r="BM347" s="143" t="s">
        <v>570</v>
      </c>
    </row>
    <row r="348" spans="2:65" s="1" customFormat="1" ht="10.199999999999999">
      <c r="B348" s="32"/>
      <c r="D348" s="145" t="s">
        <v>148</v>
      </c>
      <c r="F348" s="146" t="s">
        <v>569</v>
      </c>
      <c r="I348" s="147"/>
      <c r="L348" s="32"/>
      <c r="M348" s="148"/>
      <c r="T348" s="56"/>
      <c r="AT348" s="17" t="s">
        <v>148</v>
      </c>
      <c r="AU348" s="17" t="s">
        <v>87</v>
      </c>
    </row>
    <row r="349" spans="2:65" s="12" customFormat="1" ht="10.199999999999999">
      <c r="B349" s="149"/>
      <c r="D349" s="145" t="s">
        <v>149</v>
      </c>
      <c r="E349" s="150" t="s">
        <v>1</v>
      </c>
      <c r="F349" s="151" t="s">
        <v>571</v>
      </c>
      <c r="H349" s="150" t="s">
        <v>1</v>
      </c>
      <c r="I349" s="152"/>
      <c r="L349" s="149"/>
      <c r="M349" s="153"/>
      <c r="T349" s="154"/>
      <c r="AT349" s="150" t="s">
        <v>149</v>
      </c>
      <c r="AU349" s="150" t="s">
        <v>87</v>
      </c>
      <c r="AV349" s="12" t="s">
        <v>85</v>
      </c>
      <c r="AW349" s="12" t="s">
        <v>33</v>
      </c>
      <c r="AX349" s="12" t="s">
        <v>77</v>
      </c>
      <c r="AY349" s="150" t="s">
        <v>135</v>
      </c>
    </row>
    <row r="350" spans="2:65" s="13" customFormat="1" ht="10.199999999999999">
      <c r="B350" s="155"/>
      <c r="D350" s="145" t="s">
        <v>149</v>
      </c>
      <c r="E350" s="156" t="s">
        <v>1</v>
      </c>
      <c r="F350" s="157" t="s">
        <v>572</v>
      </c>
      <c r="H350" s="158">
        <v>23.14</v>
      </c>
      <c r="I350" s="159"/>
      <c r="L350" s="155"/>
      <c r="M350" s="160"/>
      <c r="T350" s="161"/>
      <c r="AT350" s="156" t="s">
        <v>149</v>
      </c>
      <c r="AU350" s="156" t="s">
        <v>87</v>
      </c>
      <c r="AV350" s="13" t="s">
        <v>87</v>
      </c>
      <c r="AW350" s="13" t="s">
        <v>33</v>
      </c>
      <c r="AX350" s="13" t="s">
        <v>85</v>
      </c>
      <c r="AY350" s="156" t="s">
        <v>135</v>
      </c>
    </row>
    <row r="351" spans="2:65" s="12" customFormat="1" ht="10.199999999999999">
      <c r="B351" s="149"/>
      <c r="D351" s="145" t="s">
        <v>149</v>
      </c>
      <c r="E351" s="150" t="s">
        <v>1</v>
      </c>
      <c r="F351" s="151" t="s">
        <v>573</v>
      </c>
      <c r="H351" s="150" t="s">
        <v>1</v>
      </c>
      <c r="I351" s="152"/>
      <c r="L351" s="149"/>
      <c r="M351" s="153"/>
      <c r="T351" s="154"/>
      <c r="AT351" s="150" t="s">
        <v>149</v>
      </c>
      <c r="AU351" s="150" t="s">
        <v>87</v>
      </c>
      <c r="AV351" s="12" t="s">
        <v>85</v>
      </c>
      <c r="AW351" s="12" t="s">
        <v>33</v>
      </c>
      <c r="AX351" s="12" t="s">
        <v>77</v>
      </c>
      <c r="AY351" s="150" t="s">
        <v>135</v>
      </c>
    </row>
    <row r="352" spans="2:65" s="1" customFormat="1" ht="16.5" customHeight="1">
      <c r="B352" s="32"/>
      <c r="C352" s="132" t="s">
        <v>574</v>
      </c>
      <c r="D352" s="132" t="s">
        <v>141</v>
      </c>
      <c r="E352" s="133" t="s">
        <v>575</v>
      </c>
      <c r="F352" s="134" t="s">
        <v>576</v>
      </c>
      <c r="G352" s="135" t="s">
        <v>251</v>
      </c>
      <c r="H352" s="136">
        <v>64.02</v>
      </c>
      <c r="I352" s="137"/>
      <c r="J352" s="138">
        <f>ROUND(I352*H352,2)</f>
        <v>0</v>
      </c>
      <c r="K352" s="134" t="s">
        <v>145</v>
      </c>
      <c r="L352" s="32"/>
      <c r="M352" s="139" t="s">
        <v>1</v>
      </c>
      <c r="N352" s="140" t="s">
        <v>42</v>
      </c>
      <c r="P352" s="141">
        <f>O352*H352</f>
        <v>0</v>
      </c>
      <c r="Q352" s="141">
        <v>0</v>
      </c>
      <c r="R352" s="141">
        <f>Q352*H352</f>
        <v>0</v>
      </c>
      <c r="S352" s="141">
        <v>0</v>
      </c>
      <c r="T352" s="142">
        <f>S352*H352</f>
        <v>0</v>
      </c>
      <c r="AR352" s="143" t="s">
        <v>134</v>
      </c>
      <c r="AT352" s="143" t="s">
        <v>141</v>
      </c>
      <c r="AU352" s="143" t="s">
        <v>87</v>
      </c>
      <c r="AY352" s="17" t="s">
        <v>135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7" t="s">
        <v>85</v>
      </c>
      <c r="BK352" s="144">
        <f>ROUND(I352*H352,2)</f>
        <v>0</v>
      </c>
      <c r="BL352" s="17" t="s">
        <v>134</v>
      </c>
      <c r="BM352" s="143" t="s">
        <v>577</v>
      </c>
    </row>
    <row r="353" spans="2:65" s="1" customFormat="1" ht="10.199999999999999">
      <c r="B353" s="32"/>
      <c r="D353" s="145" t="s">
        <v>148</v>
      </c>
      <c r="F353" s="146" t="s">
        <v>578</v>
      </c>
      <c r="I353" s="147"/>
      <c r="L353" s="32"/>
      <c r="M353" s="148"/>
      <c r="T353" s="56"/>
      <c r="AT353" s="17" t="s">
        <v>148</v>
      </c>
      <c r="AU353" s="17" t="s">
        <v>87</v>
      </c>
    </row>
    <row r="354" spans="2:65" s="12" customFormat="1" ht="10.199999999999999">
      <c r="B354" s="149"/>
      <c r="D354" s="145" t="s">
        <v>149</v>
      </c>
      <c r="E354" s="150" t="s">
        <v>1</v>
      </c>
      <c r="F354" s="151" t="s">
        <v>579</v>
      </c>
      <c r="H354" s="150" t="s">
        <v>1</v>
      </c>
      <c r="I354" s="152"/>
      <c r="L354" s="149"/>
      <c r="M354" s="153"/>
      <c r="T354" s="154"/>
      <c r="AT354" s="150" t="s">
        <v>149</v>
      </c>
      <c r="AU354" s="150" t="s">
        <v>87</v>
      </c>
      <c r="AV354" s="12" t="s">
        <v>85</v>
      </c>
      <c r="AW354" s="12" t="s">
        <v>33</v>
      </c>
      <c r="AX354" s="12" t="s">
        <v>77</v>
      </c>
      <c r="AY354" s="150" t="s">
        <v>135</v>
      </c>
    </row>
    <row r="355" spans="2:65" s="13" customFormat="1" ht="10.199999999999999">
      <c r="B355" s="155"/>
      <c r="D355" s="145" t="s">
        <v>149</v>
      </c>
      <c r="E355" s="156" t="s">
        <v>1</v>
      </c>
      <c r="F355" s="157" t="s">
        <v>580</v>
      </c>
      <c r="H355" s="158">
        <v>64.02</v>
      </c>
      <c r="I355" s="159"/>
      <c r="L355" s="155"/>
      <c r="M355" s="160"/>
      <c r="T355" s="161"/>
      <c r="AT355" s="156" t="s">
        <v>149</v>
      </c>
      <c r="AU355" s="156" t="s">
        <v>87</v>
      </c>
      <c r="AV355" s="13" t="s">
        <v>87</v>
      </c>
      <c r="AW355" s="13" t="s">
        <v>33</v>
      </c>
      <c r="AX355" s="13" t="s">
        <v>85</v>
      </c>
      <c r="AY355" s="156" t="s">
        <v>135</v>
      </c>
    </row>
    <row r="356" spans="2:65" s="1" customFormat="1" ht="16.5" customHeight="1">
      <c r="B356" s="32"/>
      <c r="C356" s="132" t="s">
        <v>581</v>
      </c>
      <c r="D356" s="132" t="s">
        <v>141</v>
      </c>
      <c r="E356" s="133" t="s">
        <v>582</v>
      </c>
      <c r="F356" s="134" t="s">
        <v>583</v>
      </c>
      <c r="G356" s="135" t="s">
        <v>251</v>
      </c>
      <c r="H356" s="136">
        <v>260.39999999999998</v>
      </c>
      <c r="I356" s="137"/>
      <c r="J356" s="138">
        <f>ROUND(I356*H356,2)</f>
        <v>0</v>
      </c>
      <c r="K356" s="134" t="s">
        <v>145</v>
      </c>
      <c r="L356" s="32"/>
      <c r="M356" s="139" t="s">
        <v>1</v>
      </c>
      <c r="N356" s="140" t="s">
        <v>42</v>
      </c>
      <c r="P356" s="141">
        <f>O356*H356</f>
        <v>0</v>
      </c>
      <c r="Q356" s="141">
        <v>0</v>
      </c>
      <c r="R356" s="141">
        <f>Q356*H356</f>
        <v>0</v>
      </c>
      <c r="S356" s="141">
        <v>0</v>
      </c>
      <c r="T356" s="142">
        <f>S356*H356</f>
        <v>0</v>
      </c>
      <c r="AR356" s="143" t="s">
        <v>134</v>
      </c>
      <c r="AT356" s="143" t="s">
        <v>141</v>
      </c>
      <c r="AU356" s="143" t="s">
        <v>87</v>
      </c>
      <c r="AY356" s="17" t="s">
        <v>135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7" t="s">
        <v>85</v>
      </c>
      <c r="BK356" s="144">
        <f>ROUND(I356*H356,2)</f>
        <v>0</v>
      </c>
      <c r="BL356" s="17" t="s">
        <v>134</v>
      </c>
      <c r="BM356" s="143" t="s">
        <v>584</v>
      </c>
    </row>
    <row r="357" spans="2:65" s="1" customFormat="1" ht="10.199999999999999">
      <c r="B357" s="32"/>
      <c r="D357" s="145" t="s">
        <v>148</v>
      </c>
      <c r="F357" s="146" t="s">
        <v>585</v>
      </c>
      <c r="I357" s="147"/>
      <c r="L357" s="32"/>
      <c r="M357" s="148"/>
      <c r="T357" s="56"/>
      <c r="AT357" s="17" t="s">
        <v>148</v>
      </c>
      <c r="AU357" s="17" t="s">
        <v>87</v>
      </c>
    </row>
    <row r="358" spans="2:65" s="12" customFormat="1" ht="10.199999999999999">
      <c r="B358" s="149"/>
      <c r="D358" s="145" t="s">
        <v>149</v>
      </c>
      <c r="E358" s="150" t="s">
        <v>1</v>
      </c>
      <c r="F358" s="151" t="s">
        <v>586</v>
      </c>
      <c r="H358" s="150" t="s">
        <v>1</v>
      </c>
      <c r="I358" s="152"/>
      <c r="L358" s="149"/>
      <c r="M358" s="153"/>
      <c r="T358" s="154"/>
      <c r="AT358" s="150" t="s">
        <v>149</v>
      </c>
      <c r="AU358" s="150" t="s">
        <v>87</v>
      </c>
      <c r="AV358" s="12" t="s">
        <v>85</v>
      </c>
      <c r="AW358" s="12" t="s">
        <v>33</v>
      </c>
      <c r="AX358" s="12" t="s">
        <v>77</v>
      </c>
      <c r="AY358" s="150" t="s">
        <v>135</v>
      </c>
    </row>
    <row r="359" spans="2:65" s="13" customFormat="1" ht="10.199999999999999">
      <c r="B359" s="155"/>
      <c r="D359" s="145" t="s">
        <v>149</v>
      </c>
      <c r="E359" s="156" t="s">
        <v>1</v>
      </c>
      <c r="F359" s="157" t="s">
        <v>587</v>
      </c>
      <c r="H359" s="158">
        <v>174.4</v>
      </c>
      <c r="I359" s="159"/>
      <c r="L359" s="155"/>
      <c r="M359" s="160"/>
      <c r="T359" s="161"/>
      <c r="AT359" s="156" t="s">
        <v>149</v>
      </c>
      <c r="AU359" s="156" t="s">
        <v>87</v>
      </c>
      <c r="AV359" s="13" t="s">
        <v>87</v>
      </c>
      <c r="AW359" s="13" t="s">
        <v>33</v>
      </c>
      <c r="AX359" s="13" t="s">
        <v>77</v>
      </c>
      <c r="AY359" s="156" t="s">
        <v>135</v>
      </c>
    </row>
    <row r="360" spans="2:65" s="12" customFormat="1" ht="10.199999999999999">
      <c r="B360" s="149"/>
      <c r="D360" s="145" t="s">
        <v>149</v>
      </c>
      <c r="E360" s="150" t="s">
        <v>1</v>
      </c>
      <c r="F360" s="151" t="s">
        <v>588</v>
      </c>
      <c r="H360" s="150" t="s">
        <v>1</v>
      </c>
      <c r="I360" s="152"/>
      <c r="L360" s="149"/>
      <c r="M360" s="153"/>
      <c r="T360" s="154"/>
      <c r="AT360" s="150" t="s">
        <v>149</v>
      </c>
      <c r="AU360" s="150" t="s">
        <v>87</v>
      </c>
      <c r="AV360" s="12" t="s">
        <v>85</v>
      </c>
      <c r="AW360" s="12" t="s">
        <v>33</v>
      </c>
      <c r="AX360" s="12" t="s">
        <v>77</v>
      </c>
      <c r="AY360" s="150" t="s">
        <v>135</v>
      </c>
    </row>
    <row r="361" spans="2:65" s="13" customFormat="1" ht="10.199999999999999">
      <c r="B361" s="155"/>
      <c r="D361" s="145" t="s">
        <v>149</v>
      </c>
      <c r="E361" s="156" t="s">
        <v>1</v>
      </c>
      <c r="F361" s="157" t="s">
        <v>589</v>
      </c>
      <c r="H361" s="158">
        <v>86</v>
      </c>
      <c r="I361" s="159"/>
      <c r="L361" s="155"/>
      <c r="M361" s="160"/>
      <c r="T361" s="161"/>
      <c r="AT361" s="156" t="s">
        <v>149</v>
      </c>
      <c r="AU361" s="156" t="s">
        <v>87</v>
      </c>
      <c r="AV361" s="13" t="s">
        <v>87</v>
      </c>
      <c r="AW361" s="13" t="s">
        <v>33</v>
      </c>
      <c r="AX361" s="13" t="s">
        <v>77</v>
      </c>
      <c r="AY361" s="156" t="s">
        <v>135</v>
      </c>
    </row>
    <row r="362" spans="2:65" s="14" customFormat="1" ht="10.199999999999999">
      <c r="B362" s="165"/>
      <c r="D362" s="145" t="s">
        <v>149</v>
      </c>
      <c r="E362" s="166" t="s">
        <v>1</v>
      </c>
      <c r="F362" s="167" t="s">
        <v>257</v>
      </c>
      <c r="H362" s="168">
        <v>260.39999999999998</v>
      </c>
      <c r="I362" s="169"/>
      <c r="L362" s="165"/>
      <c r="M362" s="170"/>
      <c r="T362" s="171"/>
      <c r="AT362" s="166" t="s">
        <v>149</v>
      </c>
      <c r="AU362" s="166" t="s">
        <v>87</v>
      </c>
      <c r="AV362" s="14" t="s">
        <v>134</v>
      </c>
      <c r="AW362" s="14" t="s">
        <v>33</v>
      </c>
      <c r="AX362" s="14" t="s">
        <v>85</v>
      </c>
      <c r="AY362" s="166" t="s">
        <v>135</v>
      </c>
    </row>
    <row r="363" spans="2:65" s="1" customFormat="1" ht="16.5" customHeight="1">
      <c r="B363" s="32"/>
      <c r="C363" s="132" t="s">
        <v>590</v>
      </c>
      <c r="D363" s="132" t="s">
        <v>141</v>
      </c>
      <c r="E363" s="133" t="s">
        <v>591</v>
      </c>
      <c r="F363" s="134" t="s">
        <v>592</v>
      </c>
      <c r="G363" s="135" t="s">
        <v>251</v>
      </c>
      <c r="H363" s="136">
        <v>174.4</v>
      </c>
      <c r="I363" s="137"/>
      <c r="J363" s="138">
        <f>ROUND(I363*H363,2)</f>
        <v>0</v>
      </c>
      <c r="K363" s="134" t="s">
        <v>145</v>
      </c>
      <c r="L363" s="32"/>
      <c r="M363" s="139" t="s">
        <v>1</v>
      </c>
      <c r="N363" s="140" t="s">
        <v>42</v>
      </c>
      <c r="P363" s="141">
        <f>O363*H363</f>
        <v>0</v>
      </c>
      <c r="Q363" s="141">
        <v>0</v>
      </c>
      <c r="R363" s="141">
        <f>Q363*H363</f>
        <v>0</v>
      </c>
      <c r="S363" s="141">
        <v>0</v>
      </c>
      <c r="T363" s="142">
        <f>S363*H363</f>
        <v>0</v>
      </c>
      <c r="AR363" s="143" t="s">
        <v>134</v>
      </c>
      <c r="AT363" s="143" t="s">
        <v>141</v>
      </c>
      <c r="AU363" s="143" t="s">
        <v>87</v>
      </c>
      <c r="AY363" s="17" t="s">
        <v>135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7" t="s">
        <v>85</v>
      </c>
      <c r="BK363" s="144">
        <f>ROUND(I363*H363,2)</f>
        <v>0</v>
      </c>
      <c r="BL363" s="17" t="s">
        <v>134</v>
      </c>
      <c r="BM363" s="143" t="s">
        <v>593</v>
      </c>
    </row>
    <row r="364" spans="2:65" s="1" customFormat="1" ht="10.199999999999999">
      <c r="B364" s="32"/>
      <c r="D364" s="145" t="s">
        <v>148</v>
      </c>
      <c r="F364" s="146" t="s">
        <v>594</v>
      </c>
      <c r="I364" s="147"/>
      <c r="L364" s="32"/>
      <c r="M364" s="148"/>
      <c r="T364" s="56"/>
      <c r="AT364" s="17" t="s">
        <v>148</v>
      </c>
      <c r="AU364" s="17" t="s">
        <v>87</v>
      </c>
    </row>
    <row r="365" spans="2:65" s="12" customFormat="1" ht="10.199999999999999">
      <c r="B365" s="149"/>
      <c r="D365" s="145" t="s">
        <v>149</v>
      </c>
      <c r="E365" s="150" t="s">
        <v>1</v>
      </c>
      <c r="F365" s="151" t="s">
        <v>595</v>
      </c>
      <c r="H365" s="150" t="s">
        <v>1</v>
      </c>
      <c r="I365" s="152"/>
      <c r="L365" s="149"/>
      <c r="M365" s="153"/>
      <c r="T365" s="154"/>
      <c r="AT365" s="150" t="s">
        <v>149</v>
      </c>
      <c r="AU365" s="150" t="s">
        <v>87</v>
      </c>
      <c r="AV365" s="12" t="s">
        <v>85</v>
      </c>
      <c r="AW365" s="12" t="s">
        <v>33</v>
      </c>
      <c r="AX365" s="12" t="s">
        <v>77</v>
      </c>
      <c r="AY365" s="150" t="s">
        <v>135</v>
      </c>
    </row>
    <row r="366" spans="2:65" s="13" customFormat="1" ht="10.199999999999999">
      <c r="B366" s="155"/>
      <c r="D366" s="145" t="s">
        <v>149</v>
      </c>
      <c r="E366" s="156" t="s">
        <v>1</v>
      </c>
      <c r="F366" s="157" t="s">
        <v>596</v>
      </c>
      <c r="H366" s="158">
        <v>174.4</v>
      </c>
      <c r="I366" s="159"/>
      <c r="L366" s="155"/>
      <c r="M366" s="160"/>
      <c r="T366" s="161"/>
      <c r="AT366" s="156" t="s">
        <v>149</v>
      </c>
      <c r="AU366" s="156" t="s">
        <v>87</v>
      </c>
      <c r="AV366" s="13" t="s">
        <v>87</v>
      </c>
      <c r="AW366" s="13" t="s">
        <v>33</v>
      </c>
      <c r="AX366" s="13" t="s">
        <v>85</v>
      </c>
      <c r="AY366" s="156" t="s">
        <v>135</v>
      </c>
    </row>
    <row r="367" spans="2:65" s="1" customFormat="1" ht="16.5" customHeight="1">
      <c r="B367" s="32"/>
      <c r="C367" s="132" t="s">
        <v>597</v>
      </c>
      <c r="D367" s="132" t="s">
        <v>141</v>
      </c>
      <c r="E367" s="133" t="s">
        <v>598</v>
      </c>
      <c r="F367" s="134" t="s">
        <v>599</v>
      </c>
      <c r="G367" s="135" t="s">
        <v>251</v>
      </c>
      <c r="H367" s="136">
        <v>982.41</v>
      </c>
      <c r="I367" s="137"/>
      <c r="J367" s="138">
        <f>ROUND(I367*H367,2)</f>
        <v>0</v>
      </c>
      <c r="K367" s="134" t="s">
        <v>145</v>
      </c>
      <c r="L367" s="32"/>
      <c r="M367" s="139" t="s">
        <v>1</v>
      </c>
      <c r="N367" s="140" t="s">
        <v>42</v>
      </c>
      <c r="P367" s="141">
        <f>O367*H367</f>
        <v>0</v>
      </c>
      <c r="Q367" s="141">
        <v>0</v>
      </c>
      <c r="R367" s="141">
        <f>Q367*H367</f>
        <v>0</v>
      </c>
      <c r="S367" s="141">
        <v>0</v>
      </c>
      <c r="T367" s="142">
        <f>S367*H367</f>
        <v>0</v>
      </c>
      <c r="AR367" s="143" t="s">
        <v>134</v>
      </c>
      <c r="AT367" s="143" t="s">
        <v>141</v>
      </c>
      <c r="AU367" s="143" t="s">
        <v>87</v>
      </c>
      <c r="AY367" s="17" t="s">
        <v>135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7" t="s">
        <v>85</v>
      </c>
      <c r="BK367" s="144">
        <f>ROUND(I367*H367,2)</f>
        <v>0</v>
      </c>
      <c r="BL367" s="17" t="s">
        <v>134</v>
      </c>
      <c r="BM367" s="143" t="s">
        <v>600</v>
      </c>
    </row>
    <row r="368" spans="2:65" s="1" customFormat="1" ht="19.2">
      <c r="B368" s="32"/>
      <c r="D368" s="145" t="s">
        <v>148</v>
      </c>
      <c r="F368" s="146" t="s">
        <v>601</v>
      </c>
      <c r="I368" s="147"/>
      <c r="L368" s="32"/>
      <c r="M368" s="148"/>
      <c r="T368" s="56"/>
      <c r="AT368" s="17" t="s">
        <v>148</v>
      </c>
      <c r="AU368" s="17" t="s">
        <v>87</v>
      </c>
    </row>
    <row r="369" spans="2:65" s="12" customFormat="1" ht="10.199999999999999">
      <c r="B369" s="149"/>
      <c r="D369" s="145" t="s">
        <v>149</v>
      </c>
      <c r="E369" s="150" t="s">
        <v>1</v>
      </c>
      <c r="F369" s="151" t="s">
        <v>602</v>
      </c>
      <c r="H369" s="150" t="s">
        <v>1</v>
      </c>
      <c r="I369" s="152"/>
      <c r="L369" s="149"/>
      <c r="M369" s="153"/>
      <c r="T369" s="154"/>
      <c r="AT369" s="150" t="s">
        <v>149</v>
      </c>
      <c r="AU369" s="150" t="s">
        <v>87</v>
      </c>
      <c r="AV369" s="12" t="s">
        <v>85</v>
      </c>
      <c r="AW369" s="12" t="s">
        <v>33</v>
      </c>
      <c r="AX369" s="12" t="s">
        <v>77</v>
      </c>
      <c r="AY369" s="150" t="s">
        <v>135</v>
      </c>
    </row>
    <row r="370" spans="2:65" s="13" customFormat="1" ht="10.199999999999999">
      <c r="B370" s="155"/>
      <c r="D370" s="145" t="s">
        <v>149</v>
      </c>
      <c r="E370" s="156" t="s">
        <v>1</v>
      </c>
      <c r="F370" s="157" t="s">
        <v>603</v>
      </c>
      <c r="H370" s="158">
        <v>950.4</v>
      </c>
      <c r="I370" s="159"/>
      <c r="L370" s="155"/>
      <c r="M370" s="160"/>
      <c r="T370" s="161"/>
      <c r="AT370" s="156" t="s">
        <v>149</v>
      </c>
      <c r="AU370" s="156" t="s">
        <v>87</v>
      </c>
      <c r="AV370" s="13" t="s">
        <v>87</v>
      </c>
      <c r="AW370" s="13" t="s">
        <v>33</v>
      </c>
      <c r="AX370" s="13" t="s">
        <v>77</v>
      </c>
      <c r="AY370" s="156" t="s">
        <v>135</v>
      </c>
    </row>
    <row r="371" spans="2:65" s="12" customFormat="1" ht="10.199999999999999">
      <c r="B371" s="149"/>
      <c r="D371" s="145" t="s">
        <v>149</v>
      </c>
      <c r="E371" s="150" t="s">
        <v>1</v>
      </c>
      <c r="F371" s="151" t="s">
        <v>604</v>
      </c>
      <c r="H371" s="150" t="s">
        <v>1</v>
      </c>
      <c r="I371" s="152"/>
      <c r="L371" s="149"/>
      <c r="M371" s="153"/>
      <c r="T371" s="154"/>
      <c r="AT371" s="150" t="s">
        <v>149</v>
      </c>
      <c r="AU371" s="150" t="s">
        <v>87</v>
      </c>
      <c r="AV371" s="12" t="s">
        <v>85</v>
      </c>
      <c r="AW371" s="12" t="s">
        <v>33</v>
      </c>
      <c r="AX371" s="12" t="s">
        <v>77</v>
      </c>
      <c r="AY371" s="150" t="s">
        <v>135</v>
      </c>
    </row>
    <row r="372" spans="2:65" s="13" customFormat="1" ht="10.199999999999999">
      <c r="B372" s="155"/>
      <c r="D372" s="145" t="s">
        <v>149</v>
      </c>
      <c r="E372" s="156" t="s">
        <v>1</v>
      </c>
      <c r="F372" s="157" t="s">
        <v>605</v>
      </c>
      <c r="H372" s="158">
        <v>32.01</v>
      </c>
      <c r="I372" s="159"/>
      <c r="L372" s="155"/>
      <c r="M372" s="160"/>
      <c r="T372" s="161"/>
      <c r="AT372" s="156" t="s">
        <v>149</v>
      </c>
      <c r="AU372" s="156" t="s">
        <v>87</v>
      </c>
      <c r="AV372" s="13" t="s">
        <v>87</v>
      </c>
      <c r="AW372" s="13" t="s">
        <v>33</v>
      </c>
      <c r="AX372" s="13" t="s">
        <v>77</v>
      </c>
      <c r="AY372" s="156" t="s">
        <v>135</v>
      </c>
    </row>
    <row r="373" spans="2:65" s="14" customFormat="1" ht="10.199999999999999">
      <c r="B373" s="165"/>
      <c r="D373" s="145" t="s">
        <v>149</v>
      </c>
      <c r="E373" s="166" t="s">
        <v>1</v>
      </c>
      <c r="F373" s="167" t="s">
        <v>257</v>
      </c>
      <c r="H373" s="168">
        <v>982.41</v>
      </c>
      <c r="I373" s="169"/>
      <c r="L373" s="165"/>
      <c r="M373" s="170"/>
      <c r="T373" s="171"/>
      <c r="AT373" s="166" t="s">
        <v>149</v>
      </c>
      <c r="AU373" s="166" t="s">
        <v>87</v>
      </c>
      <c r="AV373" s="14" t="s">
        <v>134</v>
      </c>
      <c r="AW373" s="14" t="s">
        <v>33</v>
      </c>
      <c r="AX373" s="14" t="s">
        <v>85</v>
      </c>
      <c r="AY373" s="166" t="s">
        <v>135</v>
      </c>
    </row>
    <row r="374" spans="2:65" s="1" customFormat="1" ht="21.75" customHeight="1">
      <c r="B374" s="32"/>
      <c r="C374" s="132" t="s">
        <v>606</v>
      </c>
      <c r="D374" s="132" t="s">
        <v>141</v>
      </c>
      <c r="E374" s="133" t="s">
        <v>607</v>
      </c>
      <c r="F374" s="134" t="s">
        <v>608</v>
      </c>
      <c r="G374" s="135" t="s">
        <v>251</v>
      </c>
      <c r="H374" s="136">
        <v>1046.1099999999999</v>
      </c>
      <c r="I374" s="137"/>
      <c r="J374" s="138">
        <f>ROUND(I374*H374,2)</f>
        <v>0</v>
      </c>
      <c r="K374" s="134" t="s">
        <v>145</v>
      </c>
      <c r="L374" s="32"/>
      <c r="M374" s="139" t="s">
        <v>1</v>
      </c>
      <c r="N374" s="140" t="s">
        <v>42</v>
      </c>
      <c r="P374" s="141">
        <f>O374*H374</f>
        <v>0</v>
      </c>
      <c r="Q374" s="141">
        <v>0</v>
      </c>
      <c r="R374" s="141">
        <f>Q374*H374</f>
        <v>0</v>
      </c>
      <c r="S374" s="141">
        <v>0</v>
      </c>
      <c r="T374" s="142">
        <f>S374*H374</f>
        <v>0</v>
      </c>
      <c r="AR374" s="143" t="s">
        <v>134</v>
      </c>
      <c r="AT374" s="143" t="s">
        <v>141</v>
      </c>
      <c r="AU374" s="143" t="s">
        <v>87</v>
      </c>
      <c r="AY374" s="17" t="s">
        <v>135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85</v>
      </c>
      <c r="BK374" s="144">
        <f>ROUND(I374*H374,2)</f>
        <v>0</v>
      </c>
      <c r="BL374" s="17" t="s">
        <v>134</v>
      </c>
      <c r="BM374" s="143" t="s">
        <v>609</v>
      </c>
    </row>
    <row r="375" spans="2:65" s="1" customFormat="1" ht="19.2">
      <c r="B375" s="32"/>
      <c r="D375" s="145" t="s">
        <v>148</v>
      </c>
      <c r="F375" s="146" t="s">
        <v>610</v>
      </c>
      <c r="I375" s="147"/>
      <c r="L375" s="32"/>
      <c r="M375" s="148"/>
      <c r="T375" s="56"/>
      <c r="AT375" s="17" t="s">
        <v>148</v>
      </c>
      <c r="AU375" s="17" t="s">
        <v>87</v>
      </c>
    </row>
    <row r="376" spans="2:65" s="12" customFormat="1" ht="10.199999999999999">
      <c r="B376" s="149"/>
      <c r="D376" s="145" t="s">
        <v>149</v>
      </c>
      <c r="E376" s="150" t="s">
        <v>1</v>
      </c>
      <c r="F376" s="151" t="s">
        <v>611</v>
      </c>
      <c r="H376" s="150" t="s">
        <v>1</v>
      </c>
      <c r="I376" s="152"/>
      <c r="L376" s="149"/>
      <c r="M376" s="153"/>
      <c r="T376" s="154"/>
      <c r="AT376" s="150" t="s">
        <v>149</v>
      </c>
      <c r="AU376" s="150" t="s">
        <v>87</v>
      </c>
      <c r="AV376" s="12" t="s">
        <v>85</v>
      </c>
      <c r="AW376" s="12" t="s">
        <v>33</v>
      </c>
      <c r="AX376" s="12" t="s">
        <v>77</v>
      </c>
      <c r="AY376" s="150" t="s">
        <v>135</v>
      </c>
    </row>
    <row r="377" spans="2:65" s="13" customFormat="1" ht="10.199999999999999">
      <c r="B377" s="155"/>
      <c r="D377" s="145" t="s">
        <v>149</v>
      </c>
      <c r="E377" s="156" t="s">
        <v>1</v>
      </c>
      <c r="F377" s="157" t="s">
        <v>612</v>
      </c>
      <c r="H377" s="158">
        <v>950.4</v>
      </c>
      <c r="I377" s="159"/>
      <c r="L377" s="155"/>
      <c r="M377" s="160"/>
      <c r="T377" s="161"/>
      <c r="AT377" s="156" t="s">
        <v>149</v>
      </c>
      <c r="AU377" s="156" t="s">
        <v>87</v>
      </c>
      <c r="AV377" s="13" t="s">
        <v>87</v>
      </c>
      <c r="AW377" s="13" t="s">
        <v>33</v>
      </c>
      <c r="AX377" s="13" t="s">
        <v>77</v>
      </c>
      <c r="AY377" s="156" t="s">
        <v>135</v>
      </c>
    </row>
    <row r="378" spans="2:65" s="13" customFormat="1" ht="10.199999999999999">
      <c r="B378" s="155"/>
      <c r="D378" s="145" t="s">
        <v>149</v>
      </c>
      <c r="E378" s="156" t="s">
        <v>1</v>
      </c>
      <c r="F378" s="157" t="s">
        <v>613</v>
      </c>
      <c r="H378" s="158">
        <v>32.01</v>
      </c>
      <c r="I378" s="159"/>
      <c r="L378" s="155"/>
      <c r="M378" s="160"/>
      <c r="T378" s="161"/>
      <c r="AT378" s="156" t="s">
        <v>149</v>
      </c>
      <c r="AU378" s="156" t="s">
        <v>87</v>
      </c>
      <c r="AV378" s="13" t="s">
        <v>87</v>
      </c>
      <c r="AW378" s="13" t="s">
        <v>33</v>
      </c>
      <c r="AX378" s="13" t="s">
        <v>77</v>
      </c>
      <c r="AY378" s="156" t="s">
        <v>135</v>
      </c>
    </row>
    <row r="379" spans="2:65" s="13" customFormat="1" ht="10.199999999999999">
      <c r="B379" s="155"/>
      <c r="D379" s="145" t="s">
        <v>149</v>
      </c>
      <c r="E379" s="156" t="s">
        <v>1</v>
      </c>
      <c r="F379" s="157" t="s">
        <v>614</v>
      </c>
      <c r="H379" s="158">
        <v>63.7</v>
      </c>
      <c r="I379" s="159"/>
      <c r="L379" s="155"/>
      <c r="M379" s="160"/>
      <c r="T379" s="161"/>
      <c r="AT379" s="156" t="s">
        <v>149</v>
      </c>
      <c r="AU379" s="156" t="s">
        <v>87</v>
      </c>
      <c r="AV379" s="13" t="s">
        <v>87</v>
      </c>
      <c r="AW379" s="13" t="s">
        <v>33</v>
      </c>
      <c r="AX379" s="13" t="s">
        <v>77</v>
      </c>
      <c r="AY379" s="156" t="s">
        <v>135</v>
      </c>
    </row>
    <row r="380" spans="2:65" s="14" customFormat="1" ht="10.199999999999999">
      <c r="B380" s="165"/>
      <c r="D380" s="145" t="s">
        <v>149</v>
      </c>
      <c r="E380" s="166" t="s">
        <v>1</v>
      </c>
      <c r="F380" s="167" t="s">
        <v>257</v>
      </c>
      <c r="H380" s="168">
        <v>1046.1099999999999</v>
      </c>
      <c r="I380" s="169"/>
      <c r="L380" s="165"/>
      <c r="M380" s="170"/>
      <c r="T380" s="171"/>
      <c r="AT380" s="166" t="s">
        <v>149</v>
      </c>
      <c r="AU380" s="166" t="s">
        <v>87</v>
      </c>
      <c r="AV380" s="14" t="s">
        <v>134</v>
      </c>
      <c r="AW380" s="14" t="s">
        <v>33</v>
      </c>
      <c r="AX380" s="14" t="s">
        <v>85</v>
      </c>
      <c r="AY380" s="166" t="s">
        <v>135</v>
      </c>
    </row>
    <row r="381" spans="2:65" s="1" customFormat="1" ht="16.5" customHeight="1">
      <c r="B381" s="32"/>
      <c r="C381" s="132" t="s">
        <v>615</v>
      </c>
      <c r="D381" s="132" t="s">
        <v>141</v>
      </c>
      <c r="E381" s="133" t="s">
        <v>616</v>
      </c>
      <c r="F381" s="134" t="s">
        <v>617</v>
      </c>
      <c r="G381" s="135" t="s">
        <v>251</v>
      </c>
      <c r="H381" s="136">
        <v>982.41</v>
      </c>
      <c r="I381" s="137"/>
      <c r="J381" s="138">
        <f>ROUND(I381*H381,2)</f>
        <v>0</v>
      </c>
      <c r="K381" s="134" t="s">
        <v>145</v>
      </c>
      <c r="L381" s="32"/>
      <c r="M381" s="139" t="s">
        <v>1</v>
      </c>
      <c r="N381" s="140" t="s">
        <v>42</v>
      </c>
      <c r="P381" s="141">
        <f>O381*H381</f>
        <v>0</v>
      </c>
      <c r="Q381" s="141">
        <v>0</v>
      </c>
      <c r="R381" s="141">
        <f>Q381*H381</f>
        <v>0</v>
      </c>
      <c r="S381" s="141">
        <v>0</v>
      </c>
      <c r="T381" s="142">
        <f>S381*H381</f>
        <v>0</v>
      </c>
      <c r="AR381" s="143" t="s">
        <v>134</v>
      </c>
      <c r="AT381" s="143" t="s">
        <v>141</v>
      </c>
      <c r="AU381" s="143" t="s">
        <v>87</v>
      </c>
      <c r="AY381" s="17" t="s">
        <v>135</v>
      </c>
      <c r="BE381" s="144">
        <f>IF(N381="základní",J381,0)</f>
        <v>0</v>
      </c>
      <c r="BF381" s="144">
        <f>IF(N381="snížená",J381,0)</f>
        <v>0</v>
      </c>
      <c r="BG381" s="144">
        <f>IF(N381="zákl. přenesená",J381,0)</f>
        <v>0</v>
      </c>
      <c r="BH381" s="144">
        <f>IF(N381="sníž. přenesená",J381,0)</f>
        <v>0</v>
      </c>
      <c r="BI381" s="144">
        <f>IF(N381="nulová",J381,0)</f>
        <v>0</v>
      </c>
      <c r="BJ381" s="17" t="s">
        <v>85</v>
      </c>
      <c r="BK381" s="144">
        <f>ROUND(I381*H381,2)</f>
        <v>0</v>
      </c>
      <c r="BL381" s="17" t="s">
        <v>134</v>
      </c>
      <c r="BM381" s="143" t="s">
        <v>618</v>
      </c>
    </row>
    <row r="382" spans="2:65" s="1" customFormat="1" ht="19.2">
      <c r="B382" s="32"/>
      <c r="D382" s="145" t="s">
        <v>148</v>
      </c>
      <c r="F382" s="146" t="s">
        <v>619</v>
      </c>
      <c r="I382" s="147"/>
      <c r="L382" s="32"/>
      <c r="M382" s="148"/>
      <c r="T382" s="56"/>
      <c r="AT382" s="17" t="s">
        <v>148</v>
      </c>
      <c r="AU382" s="17" t="s">
        <v>87</v>
      </c>
    </row>
    <row r="383" spans="2:65" s="12" customFormat="1" ht="10.199999999999999">
      <c r="B383" s="149"/>
      <c r="D383" s="145" t="s">
        <v>149</v>
      </c>
      <c r="E383" s="150" t="s">
        <v>1</v>
      </c>
      <c r="F383" s="151" t="s">
        <v>620</v>
      </c>
      <c r="H383" s="150" t="s">
        <v>1</v>
      </c>
      <c r="I383" s="152"/>
      <c r="L383" s="149"/>
      <c r="M383" s="153"/>
      <c r="T383" s="154"/>
      <c r="AT383" s="150" t="s">
        <v>149</v>
      </c>
      <c r="AU383" s="150" t="s">
        <v>87</v>
      </c>
      <c r="AV383" s="12" t="s">
        <v>85</v>
      </c>
      <c r="AW383" s="12" t="s">
        <v>33</v>
      </c>
      <c r="AX383" s="12" t="s">
        <v>77</v>
      </c>
      <c r="AY383" s="150" t="s">
        <v>135</v>
      </c>
    </row>
    <row r="384" spans="2:65" s="13" customFormat="1" ht="10.199999999999999">
      <c r="B384" s="155"/>
      <c r="D384" s="145" t="s">
        <v>149</v>
      </c>
      <c r="E384" s="156" t="s">
        <v>1</v>
      </c>
      <c r="F384" s="157" t="s">
        <v>621</v>
      </c>
      <c r="H384" s="158">
        <v>950.4</v>
      </c>
      <c r="I384" s="159"/>
      <c r="L384" s="155"/>
      <c r="M384" s="160"/>
      <c r="T384" s="161"/>
      <c r="AT384" s="156" t="s">
        <v>149</v>
      </c>
      <c r="AU384" s="156" t="s">
        <v>87</v>
      </c>
      <c r="AV384" s="13" t="s">
        <v>87</v>
      </c>
      <c r="AW384" s="13" t="s">
        <v>33</v>
      </c>
      <c r="AX384" s="13" t="s">
        <v>77</v>
      </c>
      <c r="AY384" s="156" t="s">
        <v>135</v>
      </c>
    </row>
    <row r="385" spans="2:65" s="13" customFormat="1" ht="10.199999999999999">
      <c r="B385" s="155"/>
      <c r="D385" s="145" t="s">
        <v>149</v>
      </c>
      <c r="E385" s="156" t="s">
        <v>1</v>
      </c>
      <c r="F385" s="157" t="s">
        <v>622</v>
      </c>
      <c r="H385" s="158">
        <v>32.01</v>
      </c>
      <c r="I385" s="159"/>
      <c r="L385" s="155"/>
      <c r="M385" s="160"/>
      <c r="T385" s="161"/>
      <c r="AT385" s="156" t="s">
        <v>149</v>
      </c>
      <c r="AU385" s="156" t="s">
        <v>87</v>
      </c>
      <c r="AV385" s="13" t="s">
        <v>87</v>
      </c>
      <c r="AW385" s="13" t="s">
        <v>33</v>
      </c>
      <c r="AX385" s="13" t="s">
        <v>77</v>
      </c>
      <c r="AY385" s="156" t="s">
        <v>135</v>
      </c>
    </row>
    <row r="386" spans="2:65" s="14" customFormat="1" ht="10.199999999999999">
      <c r="B386" s="165"/>
      <c r="D386" s="145" t="s">
        <v>149</v>
      </c>
      <c r="E386" s="166" t="s">
        <v>1</v>
      </c>
      <c r="F386" s="167" t="s">
        <v>257</v>
      </c>
      <c r="H386" s="168">
        <v>982.41</v>
      </c>
      <c r="I386" s="169"/>
      <c r="L386" s="165"/>
      <c r="M386" s="170"/>
      <c r="T386" s="171"/>
      <c r="AT386" s="166" t="s">
        <v>149</v>
      </c>
      <c r="AU386" s="166" t="s">
        <v>87</v>
      </c>
      <c r="AV386" s="14" t="s">
        <v>134</v>
      </c>
      <c r="AW386" s="14" t="s">
        <v>33</v>
      </c>
      <c r="AX386" s="14" t="s">
        <v>85</v>
      </c>
      <c r="AY386" s="166" t="s">
        <v>135</v>
      </c>
    </row>
    <row r="387" spans="2:65" s="1" customFormat="1" ht="21.75" customHeight="1">
      <c r="B387" s="32"/>
      <c r="C387" s="132" t="s">
        <v>623</v>
      </c>
      <c r="D387" s="132" t="s">
        <v>141</v>
      </c>
      <c r="E387" s="133" t="s">
        <v>624</v>
      </c>
      <c r="F387" s="134" t="s">
        <v>625</v>
      </c>
      <c r="G387" s="135" t="s">
        <v>251</v>
      </c>
      <c r="H387" s="136">
        <v>1013.7</v>
      </c>
      <c r="I387" s="137"/>
      <c r="J387" s="138">
        <f>ROUND(I387*H387,2)</f>
        <v>0</v>
      </c>
      <c r="K387" s="134" t="s">
        <v>145</v>
      </c>
      <c r="L387" s="32"/>
      <c r="M387" s="139" t="s">
        <v>1</v>
      </c>
      <c r="N387" s="140" t="s">
        <v>42</v>
      </c>
      <c r="P387" s="141">
        <f>O387*H387</f>
        <v>0</v>
      </c>
      <c r="Q387" s="141">
        <v>0</v>
      </c>
      <c r="R387" s="141">
        <f>Q387*H387</f>
        <v>0</v>
      </c>
      <c r="S387" s="141">
        <v>0</v>
      </c>
      <c r="T387" s="142">
        <f>S387*H387</f>
        <v>0</v>
      </c>
      <c r="AR387" s="143" t="s">
        <v>134</v>
      </c>
      <c r="AT387" s="143" t="s">
        <v>141</v>
      </c>
      <c r="AU387" s="143" t="s">
        <v>87</v>
      </c>
      <c r="AY387" s="17" t="s">
        <v>135</v>
      </c>
      <c r="BE387" s="144">
        <f>IF(N387="základní",J387,0)</f>
        <v>0</v>
      </c>
      <c r="BF387" s="144">
        <f>IF(N387="snížená",J387,0)</f>
        <v>0</v>
      </c>
      <c r="BG387" s="144">
        <f>IF(N387="zákl. přenesená",J387,0)</f>
        <v>0</v>
      </c>
      <c r="BH387" s="144">
        <f>IF(N387="sníž. přenesená",J387,0)</f>
        <v>0</v>
      </c>
      <c r="BI387" s="144">
        <f>IF(N387="nulová",J387,0)</f>
        <v>0</v>
      </c>
      <c r="BJ387" s="17" t="s">
        <v>85</v>
      </c>
      <c r="BK387" s="144">
        <f>ROUND(I387*H387,2)</f>
        <v>0</v>
      </c>
      <c r="BL387" s="17" t="s">
        <v>134</v>
      </c>
      <c r="BM387" s="143" t="s">
        <v>626</v>
      </c>
    </row>
    <row r="388" spans="2:65" s="1" customFormat="1" ht="19.2">
      <c r="B388" s="32"/>
      <c r="D388" s="145" t="s">
        <v>148</v>
      </c>
      <c r="F388" s="146" t="s">
        <v>627</v>
      </c>
      <c r="I388" s="147"/>
      <c r="L388" s="32"/>
      <c r="M388" s="148"/>
      <c r="T388" s="56"/>
      <c r="AT388" s="17" t="s">
        <v>148</v>
      </c>
      <c r="AU388" s="17" t="s">
        <v>87</v>
      </c>
    </row>
    <row r="389" spans="2:65" s="12" customFormat="1" ht="10.199999999999999">
      <c r="B389" s="149"/>
      <c r="D389" s="145" t="s">
        <v>149</v>
      </c>
      <c r="E389" s="150" t="s">
        <v>1</v>
      </c>
      <c r="F389" s="151" t="s">
        <v>628</v>
      </c>
      <c r="H389" s="150" t="s">
        <v>1</v>
      </c>
      <c r="I389" s="152"/>
      <c r="L389" s="149"/>
      <c r="M389" s="153"/>
      <c r="T389" s="154"/>
      <c r="AT389" s="150" t="s">
        <v>149</v>
      </c>
      <c r="AU389" s="150" t="s">
        <v>87</v>
      </c>
      <c r="AV389" s="12" t="s">
        <v>85</v>
      </c>
      <c r="AW389" s="12" t="s">
        <v>33</v>
      </c>
      <c r="AX389" s="12" t="s">
        <v>77</v>
      </c>
      <c r="AY389" s="150" t="s">
        <v>135</v>
      </c>
    </row>
    <row r="390" spans="2:65" s="12" customFormat="1" ht="10.199999999999999">
      <c r="B390" s="149"/>
      <c r="D390" s="145" t="s">
        <v>149</v>
      </c>
      <c r="E390" s="150" t="s">
        <v>1</v>
      </c>
      <c r="F390" s="151" t="s">
        <v>629</v>
      </c>
      <c r="H390" s="150" t="s">
        <v>1</v>
      </c>
      <c r="I390" s="152"/>
      <c r="L390" s="149"/>
      <c r="M390" s="153"/>
      <c r="T390" s="154"/>
      <c r="AT390" s="150" t="s">
        <v>149</v>
      </c>
      <c r="AU390" s="150" t="s">
        <v>87</v>
      </c>
      <c r="AV390" s="12" t="s">
        <v>85</v>
      </c>
      <c r="AW390" s="12" t="s">
        <v>33</v>
      </c>
      <c r="AX390" s="12" t="s">
        <v>77</v>
      </c>
      <c r="AY390" s="150" t="s">
        <v>135</v>
      </c>
    </row>
    <row r="391" spans="2:65" s="12" customFormat="1" ht="10.199999999999999">
      <c r="B391" s="149"/>
      <c r="D391" s="145" t="s">
        <v>149</v>
      </c>
      <c r="E391" s="150" t="s">
        <v>1</v>
      </c>
      <c r="F391" s="151" t="s">
        <v>630</v>
      </c>
      <c r="H391" s="150" t="s">
        <v>1</v>
      </c>
      <c r="I391" s="152"/>
      <c r="L391" s="149"/>
      <c r="M391" s="153"/>
      <c r="T391" s="154"/>
      <c r="AT391" s="150" t="s">
        <v>149</v>
      </c>
      <c r="AU391" s="150" t="s">
        <v>87</v>
      </c>
      <c r="AV391" s="12" t="s">
        <v>85</v>
      </c>
      <c r="AW391" s="12" t="s">
        <v>33</v>
      </c>
      <c r="AX391" s="12" t="s">
        <v>77</v>
      </c>
      <c r="AY391" s="150" t="s">
        <v>135</v>
      </c>
    </row>
    <row r="392" spans="2:65" s="13" customFormat="1" ht="10.199999999999999">
      <c r="B392" s="155"/>
      <c r="D392" s="145" t="s">
        <v>149</v>
      </c>
      <c r="E392" s="156" t="s">
        <v>1</v>
      </c>
      <c r="F392" s="157" t="s">
        <v>631</v>
      </c>
      <c r="H392" s="158">
        <v>1013.7</v>
      </c>
      <c r="I392" s="159"/>
      <c r="L392" s="155"/>
      <c r="M392" s="160"/>
      <c r="T392" s="161"/>
      <c r="AT392" s="156" t="s">
        <v>149</v>
      </c>
      <c r="AU392" s="156" t="s">
        <v>87</v>
      </c>
      <c r="AV392" s="13" t="s">
        <v>87</v>
      </c>
      <c r="AW392" s="13" t="s">
        <v>33</v>
      </c>
      <c r="AX392" s="13" t="s">
        <v>85</v>
      </c>
      <c r="AY392" s="156" t="s">
        <v>135</v>
      </c>
    </row>
    <row r="393" spans="2:65" s="1" customFormat="1" ht="24.15" customHeight="1">
      <c r="B393" s="32"/>
      <c r="C393" s="132" t="s">
        <v>632</v>
      </c>
      <c r="D393" s="132" t="s">
        <v>141</v>
      </c>
      <c r="E393" s="133" t="s">
        <v>633</v>
      </c>
      <c r="F393" s="134" t="s">
        <v>634</v>
      </c>
      <c r="G393" s="135" t="s">
        <v>251</v>
      </c>
      <c r="H393" s="136">
        <v>1013.7</v>
      </c>
      <c r="I393" s="137"/>
      <c r="J393" s="138">
        <f>ROUND(I393*H393,2)</f>
        <v>0</v>
      </c>
      <c r="K393" s="134" t="s">
        <v>145</v>
      </c>
      <c r="L393" s="32"/>
      <c r="M393" s="139" t="s">
        <v>1</v>
      </c>
      <c r="N393" s="140" t="s">
        <v>42</v>
      </c>
      <c r="P393" s="141">
        <f>O393*H393</f>
        <v>0</v>
      </c>
      <c r="Q393" s="141">
        <v>0</v>
      </c>
      <c r="R393" s="141">
        <f>Q393*H393</f>
        <v>0</v>
      </c>
      <c r="S393" s="141">
        <v>0</v>
      </c>
      <c r="T393" s="142">
        <f>S393*H393</f>
        <v>0</v>
      </c>
      <c r="AR393" s="143" t="s">
        <v>134</v>
      </c>
      <c r="AT393" s="143" t="s">
        <v>141</v>
      </c>
      <c r="AU393" s="143" t="s">
        <v>87</v>
      </c>
      <c r="AY393" s="17" t="s">
        <v>135</v>
      </c>
      <c r="BE393" s="144">
        <f>IF(N393="základní",J393,0)</f>
        <v>0</v>
      </c>
      <c r="BF393" s="144">
        <f>IF(N393="snížená",J393,0)</f>
        <v>0</v>
      </c>
      <c r="BG393" s="144">
        <f>IF(N393="zákl. přenesená",J393,0)</f>
        <v>0</v>
      </c>
      <c r="BH393" s="144">
        <f>IF(N393="sníž. přenesená",J393,0)</f>
        <v>0</v>
      </c>
      <c r="BI393" s="144">
        <f>IF(N393="nulová",J393,0)</f>
        <v>0</v>
      </c>
      <c r="BJ393" s="17" t="s">
        <v>85</v>
      </c>
      <c r="BK393" s="144">
        <f>ROUND(I393*H393,2)</f>
        <v>0</v>
      </c>
      <c r="BL393" s="17" t="s">
        <v>134</v>
      </c>
      <c r="BM393" s="143" t="s">
        <v>635</v>
      </c>
    </row>
    <row r="394" spans="2:65" s="1" customFormat="1" ht="19.2">
      <c r="B394" s="32"/>
      <c r="D394" s="145" t="s">
        <v>148</v>
      </c>
      <c r="F394" s="146" t="s">
        <v>636</v>
      </c>
      <c r="I394" s="147"/>
      <c r="L394" s="32"/>
      <c r="M394" s="148"/>
      <c r="T394" s="56"/>
      <c r="AT394" s="17" t="s">
        <v>148</v>
      </c>
      <c r="AU394" s="17" t="s">
        <v>87</v>
      </c>
    </row>
    <row r="395" spans="2:65" s="12" customFormat="1" ht="10.199999999999999">
      <c r="B395" s="149"/>
      <c r="D395" s="145" t="s">
        <v>149</v>
      </c>
      <c r="E395" s="150" t="s">
        <v>1</v>
      </c>
      <c r="F395" s="151" t="s">
        <v>637</v>
      </c>
      <c r="H395" s="150" t="s">
        <v>1</v>
      </c>
      <c r="I395" s="152"/>
      <c r="L395" s="149"/>
      <c r="M395" s="153"/>
      <c r="T395" s="154"/>
      <c r="AT395" s="150" t="s">
        <v>149</v>
      </c>
      <c r="AU395" s="150" t="s">
        <v>87</v>
      </c>
      <c r="AV395" s="12" t="s">
        <v>85</v>
      </c>
      <c r="AW395" s="12" t="s">
        <v>33</v>
      </c>
      <c r="AX395" s="12" t="s">
        <v>77</v>
      </c>
      <c r="AY395" s="150" t="s">
        <v>135</v>
      </c>
    </row>
    <row r="396" spans="2:65" s="12" customFormat="1" ht="10.199999999999999">
      <c r="B396" s="149"/>
      <c r="D396" s="145" t="s">
        <v>149</v>
      </c>
      <c r="E396" s="150" t="s">
        <v>1</v>
      </c>
      <c r="F396" s="151" t="s">
        <v>638</v>
      </c>
      <c r="H396" s="150" t="s">
        <v>1</v>
      </c>
      <c r="I396" s="152"/>
      <c r="L396" s="149"/>
      <c r="M396" s="153"/>
      <c r="T396" s="154"/>
      <c r="AT396" s="150" t="s">
        <v>149</v>
      </c>
      <c r="AU396" s="150" t="s">
        <v>87</v>
      </c>
      <c r="AV396" s="12" t="s">
        <v>85</v>
      </c>
      <c r="AW396" s="12" t="s">
        <v>33</v>
      </c>
      <c r="AX396" s="12" t="s">
        <v>77</v>
      </c>
      <c r="AY396" s="150" t="s">
        <v>135</v>
      </c>
    </row>
    <row r="397" spans="2:65" s="13" customFormat="1" ht="10.199999999999999">
      <c r="B397" s="155"/>
      <c r="D397" s="145" t="s">
        <v>149</v>
      </c>
      <c r="E397" s="156" t="s">
        <v>1</v>
      </c>
      <c r="F397" s="157" t="s">
        <v>631</v>
      </c>
      <c r="H397" s="158">
        <v>1013.7</v>
      </c>
      <c r="I397" s="159"/>
      <c r="L397" s="155"/>
      <c r="M397" s="160"/>
      <c r="T397" s="161"/>
      <c r="AT397" s="156" t="s">
        <v>149</v>
      </c>
      <c r="AU397" s="156" t="s">
        <v>87</v>
      </c>
      <c r="AV397" s="13" t="s">
        <v>87</v>
      </c>
      <c r="AW397" s="13" t="s">
        <v>33</v>
      </c>
      <c r="AX397" s="13" t="s">
        <v>85</v>
      </c>
      <c r="AY397" s="156" t="s">
        <v>135</v>
      </c>
    </row>
    <row r="398" spans="2:65" s="1" customFormat="1" ht="16.5" customHeight="1">
      <c r="B398" s="32"/>
      <c r="C398" s="172" t="s">
        <v>639</v>
      </c>
      <c r="D398" s="172" t="s">
        <v>427</v>
      </c>
      <c r="E398" s="173" t="s">
        <v>640</v>
      </c>
      <c r="F398" s="174" t="s">
        <v>641</v>
      </c>
      <c r="G398" s="175" t="s">
        <v>408</v>
      </c>
      <c r="H398" s="176">
        <v>22.300999999999998</v>
      </c>
      <c r="I398" s="177"/>
      <c r="J398" s="178">
        <f>ROUND(I398*H398,2)</f>
        <v>0</v>
      </c>
      <c r="K398" s="174" t="s">
        <v>145</v>
      </c>
      <c r="L398" s="179"/>
      <c r="M398" s="180" t="s">
        <v>1</v>
      </c>
      <c r="N398" s="181" t="s">
        <v>42</v>
      </c>
      <c r="P398" s="141">
        <f>O398*H398</f>
        <v>0</v>
      </c>
      <c r="Q398" s="141">
        <v>1</v>
      </c>
      <c r="R398" s="141">
        <f>Q398*H398</f>
        <v>22.300999999999998</v>
      </c>
      <c r="S398" s="141">
        <v>0</v>
      </c>
      <c r="T398" s="142">
        <f>S398*H398</f>
        <v>0</v>
      </c>
      <c r="AR398" s="143" t="s">
        <v>187</v>
      </c>
      <c r="AT398" s="143" t="s">
        <v>427</v>
      </c>
      <c r="AU398" s="143" t="s">
        <v>87</v>
      </c>
      <c r="AY398" s="17" t="s">
        <v>135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7" t="s">
        <v>85</v>
      </c>
      <c r="BK398" s="144">
        <f>ROUND(I398*H398,2)</f>
        <v>0</v>
      </c>
      <c r="BL398" s="17" t="s">
        <v>134</v>
      </c>
      <c r="BM398" s="143" t="s">
        <v>642</v>
      </c>
    </row>
    <row r="399" spans="2:65" s="1" customFormat="1" ht="10.199999999999999">
      <c r="B399" s="32"/>
      <c r="D399" s="145" t="s">
        <v>148</v>
      </c>
      <c r="F399" s="146" t="s">
        <v>641</v>
      </c>
      <c r="I399" s="147"/>
      <c r="L399" s="32"/>
      <c r="M399" s="148"/>
      <c r="T399" s="56"/>
      <c r="AT399" s="17" t="s">
        <v>148</v>
      </c>
      <c r="AU399" s="17" t="s">
        <v>87</v>
      </c>
    </row>
    <row r="400" spans="2:65" s="13" customFormat="1" ht="10.199999999999999">
      <c r="B400" s="155"/>
      <c r="D400" s="145" t="s">
        <v>149</v>
      </c>
      <c r="E400" s="156" t="s">
        <v>1</v>
      </c>
      <c r="F400" s="157" t="s">
        <v>643</v>
      </c>
      <c r="H400" s="158">
        <v>22.300999999999998</v>
      </c>
      <c r="I400" s="159"/>
      <c r="L400" s="155"/>
      <c r="M400" s="160"/>
      <c r="T400" s="161"/>
      <c r="AT400" s="156" t="s">
        <v>149</v>
      </c>
      <c r="AU400" s="156" t="s">
        <v>87</v>
      </c>
      <c r="AV400" s="13" t="s">
        <v>87</v>
      </c>
      <c r="AW400" s="13" t="s">
        <v>33</v>
      </c>
      <c r="AX400" s="13" t="s">
        <v>85</v>
      </c>
      <c r="AY400" s="156" t="s">
        <v>135</v>
      </c>
    </row>
    <row r="401" spans="2:65" s="1" customFormat="1" ht="16.5" customHeight="1">
      <c r="B401" s="32"/>
      <c r="C401" s="172" t="s">
        <v>644</v>
      </c>
      <c r="D401" s="172" t="s">
        <v>427</v>
      </c>
      <c r="E401" s="173" t="s">
        <v>645</v>
      </c>
      <c r="F401" s="174" t="s">
        <v>646</v>
      </c>
      <c r="G401" s="175" t="s">
        <v>408</v>
      </c>
      <c r="H401" s="176">
        <v>17.841000000000001</v>
      </c>
      <c r="I401" s="177"/>
      <c r="J401" s="178">
        <f>ROUND(I401*H401,2)</f>
        <v>0</v>
      </c>
      <c r="K401" s="174" t="s">
        <v>145</v>
      </c>
      <c r="L401" s="179"/>
      <c r="M401" s="180" t="s">
        <v>1</v>
      </c>
      <c r="N401" s="181" t="s">
        <v>42</v>
      </c>
      <c r="P401" s="141">
        <f>O401*H401</f>
        <v>0</v>
      </c>
      <c r="Q401" s="141">
        <v>1</v>
      </c>
      <c r="R401" s="141">
        <f>Q401*H401</f>
        <v>17.841000000000001</v>
      </c>
      <c r="S401" s="141">
        <v>0</v>
      </c>
      <c r="T401" s="142">
        <f>S401*H401</f>
        <v>0</v>
      </c>
      <c r="AR401" s="143" t="s">
        <v>187</v>
      </c>
      <c r="AT401" s="143" t="s">
        <v>427</v>
      </c>
      <c r="AU401" s="143" t="s">
        <v>87</v>
      </c>
      <c r="AY401" s="17" t="s">
        <v>135</v>
      </c>
      <c r="BE401" s="144">
        <f>IF(N401="základní",J401,0)</f>
        <v>0</v>
      </c>
      <c r="BF401" s="144">
        <f>IF(N401="snížená",J401,0)</f>
        <v>0</v>
      </c>
      <c r="BG401" s="144">
        <f>IF(N401="zákl. přenesená",J401,0)</f>
        <v>0</v>
      </c>
      <c r="BH401" s="144">
        <f>IF(N401="sníž. přenesená",J401,0)</f>
        <v>0</v>
      </c>
      <c r="BI401" s="144">
        <f>IF(N401="nulová",J401,0)</f>
        <v>0</v>
      </c>
      <c r="BJ401" s="17" t="s">
        <v>85</v>
      </c>
      <c r="BK401" s="144">
        <f>ROUND(I401*H401,2)</f>
        <v>0</v>
      </c>
      <c r="BL401" s="17" t="s">
        <v>134</v>
      </c>
      <c r="BM401" s="143" t="s">
        <v>647</v>
      </c>
    </row>
    <row r="402" spans="2:65" s="1" customFormat="1" ht="10.199999999999999">
      <c r="B402" s="32"/>
      <c r="D402" s="145" t="s">
        <v>148</v>
      </c>
      <c r="F402" s="146" t="s">
        <v>646</v>
      </c>
      <c r="I402" s="147"/>
      <c r="L402" s="32"/>
      <c r="M402" s="148"/>
      <c r="T402" s="56"/>
      <c r="AT402" s="17" t="s">
        <v>148</v>
      </c>
      <c r="AU402" s="17" t="s">
        <v>87</v>
      </c>
    </row>
    <row r="403" spans="2:65" s="13" customFormat="1" ht="10.199999999999999">
      <c r="B403" s="155"/>
      <c r="D403" s="145" t="s">
        <v>149</v>
      </c>
      <c r="E403" s="156" t="s">
        <v>1</v>
      </c>
      <c r="F403" s="157" t="s">
        <v>648</v>
      </c>
      <c r="H403" s="158">
        <v>17.841000000000001</v>
      </c>
      <c r="I403" s="159"/>
      <c r="L403" s="155"/>
      <c r="M403" s="160"/>
      <c r="T403" s="161"/>
      <c r="AT403" s="156" t="s">
        <v>149</v>
      </c>
      <c r="AU403" s="156" t="s">
        <v>87</v>
      </c>
      <c r="AV403" s="13" t="s">
        <v>87</v>
      </c>
      <c r="AW403" s="13" t="s">
        <v>33</v>
      </c>
      <c r="AX403" s="13" t="s">
        <v>85</v>
      </c>
      <c r="AY403" s="156" t="s">
        <v>135</v>
      </c>
    </row>
    <row r="404" spans="2:65" s="1" customFormat="1" ht="16.5" customHeight="1">
      <c r="B404" s="32"/>
      <c r="C404" s="172" t="s">
        <v>649</v>
      </c>
      <c r="D404" s="172" t="s">
        <v>427</v>
      </c>
      <c r="E404" s="173" t="s">
        <v>650</v>
      </c>
      <c r="F404" s="174" t="s">
        <v>651</v>
      </c>
      <c r="G404" s="175" t="s">
        <v>408</v>
      </c>
      <c r="H404" s="176">
        <v>38.561</v>
      </c>
      <c r="I404" s="177"/>
      <c r="J404" s="178">
        <f>ROUND(I404*H404,2)</f>
        <v>0</v>
      </c>
      <c r="K404" s="174" t="s">
        <v>145</v>
      </c>
      <c r="L404" s="179"/>
      <c r="M404" s="180" t="s">
        <v>1</v>
      </c>
      <c r="N404" s="181" t="s">
        <v>42</v>
      </c>
      <c r="P404" s="141">
        <f>O404*H404</f>
        <v>0</v>
      </c>
      <c r="Q404" s="141">
        <v>1</v>
      </c>
      <c r="R404" s="141">
        <f>Q404*H404</f>
        <v>38.561</v>
      </c>
      <c r="S404" s="141">
        <v>0</v>
      </c>
      <c r="T404" s="142">
        <f>S404*H404</f>
        <v>0</v>
      </c>
      <c r="AR404" s="143" t="s">
        <v>187</v>
      </c>
      <c r="AT404" s="143" t="s">
        <v>427</v>
      </c>
      <c r="AU404" s="143" t="s">
        <v>87</v>
      </c>
      <c r="AY404" s="17" t="s">
        <v>135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7" t="s">
        <v>85</v>
      </c>
      <c r="BK404" s="144">
        <f>ROUND(I404*H404,2)</f>
        <v>0</v>
      </c>
      <c r="BL404" s="17" t="s">
        <v>134</v>
      </c>
      <c r="BM404" s="143" t="s">
        <v>652</v>
      </c>
    </row>
    <row r="405" spans="2:65" s="1" customFormat="1" ht="10.199999999999999">
      <c r="B405" s="32"/>
      <c r="D405" s="145" t="s">
        <v>148</v>
      </c>
      <c r="F405" s="146" t="s">
        <v>651</v>
      </c>
      <c r="I405" s="147"/>
      <c r="L405" s="32"/>
      <c r="M405" s="148"/>
      <c r="T405" s="56"/>
      <c r="AT405" s="17" t="s">
        <v>148</v>
      </c>
      <c r="AU405" s="17" t="s">
        <v>87</v>
      </c>
    </row>
    <row r="406" spans="2:65" s="13" customFormat="1" ht="10.199999999999999">
      <c r="B406" s="155"/>
      <c r="D406" s="145" t="s">
        <v>149</v>
      </c>
      <c r="E406" s="156" t="s">
        <v>1</v>
      </c>
      <c r="F406" s="157" t="s">
        <v>653</v>
      </c>
      <c r="H406" s="158">
        <v>405.48</v>
      </c>
      <c r="I406" s="159"/>
      <c r="L406" s="155"/>
      <c r="M406" s="160"/>
      <c r="T406" s="161"/>
      <c r="AT406" s="156" t="s">
        <v>149</v>
      </c>
      <c r="AU406" s="156" t="s">
        <v>87</v>
      </c>
      <c r="AV406" s="13" t="s">
        <v>87</v>
      </c>
      <c r="AW406" s="13" t="s">
        <v>33</v>
      </c>
      <c r="AX406" s="13" t="s">
        <v>77</v>
      </c>
      <c r="AY406" s="156" t="s">
        <v>135</v>
      </c>
    </row>
    <row r="407" spans="2:65" s="12" customFormat="1" ht="10.199999999999999">
      <c r="B407" s="149"/>
      <c r="D407" s="145" t="s">
        <v>149</v>
      </c>
      <c r="E407" s="150" t="s">
        <v>1</v>
      </c>
      <c r="F407" s="151" t="s">
        <v>654</v>
      </c>
      <c r="H407" s="150" t="s">
        <v>1</v>
      </c>
      <c r="I407" s="152"/>
      <c r="L407" s="149"/>
      <c r="M407" s="153"/>
      <c r="T407" s="154"/>
      <c r="AT407" s="150" t="s">
        <v>149</v>
      </c>
      <c r="AU407" s="150" t="s">
        <v>87</v>
      </c>
      <c r="AV407" s="12" t="s">
        <v>85</v>
      </c>
      <c r="AW407" s="12" t="s">
        <v>33</v>
      </c>
      <c r="AX407" s="12" t="s">
        <v>77</v>
      </c>
      <c r="AY407" s="150" t="s">
        <v>135</v>
      </c>
    </row>
    <row r="408" spans="2:65" s="15" customFormat="1" ht="10.199999999999999">
      <c r="B408" s="182"/>
      <c r="D408" s="145" t="s">
        <v>149</v>
      </c>
      <c r="E408" s="183" t="s">
        <v>1</v>
      </c>
      <c r="F408" s="184" t="s">
        <v>433</v>
      </c>
      <c r="H408" s="185">
        <v>405.48</v>
      </c>
      <c r="I408" s="186"/>
      <c r="L408" s="182"/>
      <c r="M408" s="187"/>
      <c r="T408" s="188"/>
      <c r="AT408" s="183" t="s">
        <v>149</v>
      </c>
      <c r="AU408" s="183" t="s">
        <v>87</v>
      </c>
      <c r="AV408" s="15" t="s">
        <v>157</v>
      </c>
      <c r="AW408" s="15" t="s">
        <v>33</v>
      </c>
      <c r="AX408" s="15" t="s">
        <v>77</v>
      </c>
      <c r="AY408" s="183" t="s">
        <v>135</v>
      </c>
    </row>
    <row r="409" spans="2:65" s="13" customFormat="1" ht="10.199999999999999">
      <c r="B409" s="155"/>
      <c r="D409" s="145" t="s">
        <v>149</v>
      </c>
      <c r="E409" s="156" t="s">
        <v>1</v>
      </c>
      <c r="F409" s="157" t="s">
        <v>655</v>
      </c>
      <c r="H409" s="158">
        <v>-208.97800000000001</v>
      </c>
      <c r="I409" s="159"/>
      <c r="L409" s="155"/>
      <c r="M409" s="160"/>
      <c r="T409" s="161"/>
      <c r="AT409" s="156" t="s">
        <v>149</v>
      </c>
      <c r="AU409" s="156" t="s">
        <v>87</v>
      </c>
      <c r="AV409" s="13" t="s">
        <v>87</v>
      </c>
      <c r="AW409" s="13" t="s">
        <v>33</v>
      </c>
      <c r="AX409" s="13" t="s">
        <v>77</v>
      </c>
      <c r="AY409" s="156" t="s">
        <v>135</v>
      </c>
    </row>
    <row r="410" spans="2:65" s="13" customFormat="1" ht="10.199999999999999">
      <c r="B410" s="155"/>
      <c r="D410" s="145" t="s">
        <v>149</v>
      </c>
      <c r="E410" s="156" t="s">
        <v>1</v>
      </c>
      <c r="F410" s="157" t="s">
        <v>656</v>
      </c>
      <c r="H410" s="158">
        <v>-37.597999999999999</v>
      </c>
      <c r="I410" s="159"/>
      <c r="L410" s="155"/>
      <c r="M410" s="160"/>
      <c r="T410" s="161"/>
      <c r="AT410" s="156" t="s">
        <v>149</v>
      </c>
      <c r="AU410" s="156" t="s">
        <v>87</v>
      </c>
      <c r="AV410" s="13" t="s">
        <v>87</v>
      </c>
      <c r="AW410" s="13" t="s">
        <v>33</v>
      </c>
      <c r="AX410" s="13" t="s">
        <v>77</v>
      </c>
      <c r="AY410" s="156" t="s">
        <v>135</v>
      </c>
    </row>
    <row r="411" spans="2:65" s="13" customFormat="1" ht="10.199999999999999">
      <c r="B411" s="155"/>
      <c r="D411" s="145" t="s">
        <v>149</v>
      </c>
      <c r="E411" s="156" t="s">
        <v>1</v>
      </c>
      <c r="F411" s="157" t="s">
        <v>657</v>
      </c>
      <c r="H411" s="158">
        <v>-5.86</v>
      </c>
      <c r="I411" s="159"/>
      <c r="L411" s="155"/>
      <c r="M411" s="160"/>
      <c r="T411" s="161"/>
      <c r="AT411" s="156" t="s">
        <v>149</v>
      </c>
      <c r="AU411" s="156" t="s">
        <v>87</v>
      </c>
      <c r="AV411" s="13" t="s">
        <v>87</v>
      </c>
      <c r="AW411" s="13" t="s">
        <v>33</v>
      </c>
      <c r="AX411" s="13" t="s">
        <v>77</v>
      </c>
      <c r="AY411" s="156" t="s">
        <v>135</v>
      </c>
    </row>
    <row r="412" spans="2:65" s="13" customFormat="1" ht="10.199999999999999">
      <c r="B412" s="155"/>
      <c r="D412" s="145" t="s">
        <v>149</v>
      </c>
      <c r="E412" s="156" t="s">
        <v>1</v>
      </c>
      <c r="F412" s="157" t="s">
        <v>658</v>
      </c>
      <c r="H412" s="158">
        <v>-42.515999999999998</v>
      </c>
      <c r="I412" s="159"/>
      <c r="L412" s="155"/>
      <c r="M412" s="160"/>
      <c r="T412" s="161"/>
      <c r="AT412" s="156" t="s">
        <v>149</v>
      </c>
      <c r="AU412" s="156" t="s">
        <v>87</v>
      </c>
      <c r="AV412" s="13" t="s">
        <v>87</v>
      </c>
      <c r="AW412" s="13" t="s">
        <v>33</v>
      </c>
      <c r="AX412" s="13" t="s">
        <v>77</v>
      </c>
      <c r="AY412" s="156" t="s">
        <v>135</v>
      </c>
    </row>
    <row r="413" spans="2:65" s="13" customFormat="1" ht="20.399999999999999">
      <c r="B413" s="155"/>
      <c r="D413" s="145" t="s">
        <v>149</v>
      </c>
      <c r="E413" s="156" t="s">
        <v>1</v>
      </c>
      <c r="F413" s="157" t="s">
        <v>659</v>
      </c>
      <c r="H413" s="158">
        <v>-25.254000000000001</v>
      </c>
      <c r="I413" s="159"/>
      <c r="L413" s="155"/>
      <c r="M413" s="160"/>
      <c r="T413" s="161"/>
      <c r="AT413" s="156" t="s">
        <v>149</v>
      </c>
      <c r="AU413" s="156" t="s">
        <v>87</v>
      </c>
      <c r="AV413" s="13" t="s">
        <v>87</v>
      </c>
      <c r="AW413" s="13" t="s">
        <v>33</v>
      </c>
      <c r="AX413" s="13" t="s">
        <v>77</v>
      </c>
      <c r="AY413" s="156" t="s">
        <v>135</v>
      </c>
    </row>
    <row r="414" spans="2:65" s="13" customFormat="1" ht="10.199999999999999">
      <c r="B414" s="155"/>
      <c r="D414" s="145" t="s">
        <v>149</v>
      </c>
      <c r="E414" s="156" t="s">
        <v>1</v>
      </c>
      <c r="F414" s="157" t="s">
        <v>660</v>
      </c>
      <c r="H414" s="158">
        <v>-46.713000000000001</v>
      </c>
      <c r="I414" s="159"/>
      <c r="L414" s="155"/>
      <c r="M414" s="160"/>
      <c r="T414" s="161"/>
      <c r="AT414" s="156" t="s">
        <v>149</v>
      </c>
      <c r="AU414" s="156" t="s">
        <v>87</v>
      </c>
      <c r="AV414" s="13" t="s">
        <v>87</v>
      </c>
      <c r="AW414" s="13" t="s">
        <v>33</v>
      </c>
      <c r="AX414" s="13" t="s">
        <v>77</v>
      </c>
      <c r="AY414" s="156" t="s">
        <v>135</v>
      </c>
    </row>
    <row r="415" spans="2:65" s="15" customFormat="1" ht="10.199999999999999">
      <c r="B415" s="182"/>
      <c r="D415" s="145" t="s">
        <v>149</v>
      </c>
      <c r="E415" s="183" t="s">
        <v>1</v>
      </c>
      <c r="F415" s="184" t="s">
        <v>433</v>
      </c>
      <c r="H415" s="185">
        <v>-366.9190000000001</v>
      </c>
      <c r="I415" s="186"/>
      <c r="L415" s="182"/>
      <c r="M415" s="187"/>
      <c r="T415" s="188"/>
      <c r="AT415" s="183" t="s">
        <v>149</v>
      </c>
      <c r="AU415" s="183" t="s">
        <v>87</v>
      </c>
      <c r="AV415" s="15" t="s">
        <v>157</v>
      </c>
      <c r="AW415" s="15" t="s">
        <v>33</v>
      </c>
      <c r="AX415" s="15" t="s">
        <v>77</v>
      </c>
      <c r="AY415" s="183" t="s">
        <v>135</v>
      </c>
    </row>
    <row r="416" spans="2:65" s="14" customFormat="1" ht="10.199999999999999">
      <c r="B416" s="165"/>
      <c r="D416" s="145" t="s">
        <v>149</v>
      </c>
      <c r="E416" s="166" t="s">
        <v>1</v>
      </c>
      <c r="F416" s="167" t="s">
        <v>257</v>
      </c>
      <c r="H416" s="168">
        <v>38.560999999999986</v>
      </c>
      <c r="I416" s="169"/>
      <c r="L416" s="165"/>
      <c r="M416" s="170"/>
      <c r="T416" s="171"/>
      <c r="AT416" s="166" t="s">
        <v>149</v>
      </c>
      <c r="AU416" s="166" t="s">
        <v>87</v>
      </c>
      <c r="AV416" s="14" t="s">
        <v>134</v>
      </c>
      <c r="AW416" s="14" t="s">
        <v>33</v>
      </c>
      <c r="AX416" s="14" t="s">
        <v>85</v>
      </c>
      <c r="AY416" s="166" t="s">
        <v>135</v>
      </c>
    </row>
    <row r="417" spans="2:65" s="1" customFormat="1" ht="16.5" customHeight="1">
      <c r="B417" s="32"/>
      <c r="C417" s="132" t="s">
        <v>661</v>
      </c>
      <c r="D417" s="132" t="s">
        <v>141</v>
      </c>
      <c r="E417" s="133" t="s">
        <v>662</v>
      </c>
      <c r="F417" s="134" t="s">
        <v>663</v>
      </c>
      <c r="G417" s="135" t="s">
        <v>251</v>
      </c>
      <c r="H417" s="136">
        <v>86</v>
      </c>
      <c r="I417" s="137"/>
      <c r="J417" s="138">
        <f>ROUND(I417*H417,2)</f>
        <v>0</v>
      </c>
      <c r="K417" s="134" t="s">
        <v>145</v>
      </c>
      <c r="L417" s="32"/>
      <c r="M417" s="139" t="s">
        <v>1</v>
      </c>
      <c r="N417" s="140" t="s">
        <v>42</v>
      </c>
      <c r="P417" s="141">
        <f>O417*H417</f>
        <v>0</v>
      </c>
      <c r="Q417" s="141">
        <v>0</v>
      </c>
      <c r="R417" s="141">
        <f>Q417*H417</f>
        <v>0</v>
      </c>
      <c r="S417" s="141">
        <v>0</v>
      </c>
      <c r="T417" s="142">
        <f>S417*H417</f>
        <v>0</v>
      </c>
      <c r="AR417" s="143" t="s">
        <v>134</v>
      </c>
      <c r="AT417" s="143" t="s">
        <v>141</v>
      </c>
      <c r="AU417" s="143" t="s">
        <v>87</v>
      </c>
      <c r="AY417" s="17" t="s">
        <v>135</v>
      </c>
      <c r="BE417" s="144">
        <f>IF(N417="základní",J417,0)</f>
        <v>0</v>
      </c>
      <c r="BF417" s="144">
        <f>IF(N417="snížená",J417,0)</f>
        <v>0</v>
      </c>
      <c r="BG417" s="144">
        <f>IF(N417="zákl. přenesená",J417,0)</f>
        <v>0</v>
      </c>
      <c r="BH417" s="144">
        <f>IF(N417="sníž. přenesená",J417,0)</f>
        <v>0</v>
      </c>
      <c r="BI417" s="144">
        <f>IF(N417="nulová",J417,0)</f>
        <v>0</v>
      </c>
      <c r="BJ417" s="17" t="s">
        <v>85</v>
      </c>
      <c r="BK417" s="144">
        <f>ROUND(I417*H417,2)</f>
        <v>0</v>
      </c>
      <c r="BL417" s="17" t="s">
        <v>134</v>
      </c>
      <c r="BM417" s="143" t="s">
        <v>664</v>
      </c>
    </row>
    <row r="418" spans="2:65" s="1" customFormat="1" ht="10.199999999999999">
      <c r="B418" s="32"/>
      <c r="D418" s="145" t="s">
        <v>148</v>
      </c>
      <c r="F418" s="146" t="s">
        <v>665</v>
      </c>
      <c r="I418" s="147"/>
      <c r="L418" s="32"/>
      <c r="M418" s="148"/>
      <c r="T418" s="56"/>
      <c r="AT418" s="17" t="s">
        <v>148</v>
      </c>
      <c r="AU418" s="17" t="s">
        <v>87</v>
      </c>
    </row>
    <row r="419" spans="2:65" s="12" customFormat="1" ht="10.199999999999999">
      <c r="B419" s="149"/>
      <c r="D419" s="145" t="s">
        <v>149</v>
      </c>
      <c r="E419" s="150" t="s">
        <v>1</v>
      </c>
      <c r="F419" s="151" t="s">
        <v>666</v>
      </c>
      <c r="H419" s="150" t="s">
        <v>1</v>
      </c>
      <c r="I419" s="152"/>
      <c r="L419" s="149"/>
      <c r="M419" s="153"/>
      <c r="T419" s="154"/>
      <c r="AT419" s="150" t="s">
        <v>149</v>
      </c>
      <c r="AU419" s="150" t="s">
        <v>87</v>
      </c>
      <c r="AV419" s="12" t="s">
        <v>85</v>
      </c>
      <c r="AW419" s="12" t="s">
        <v>33</v>
      </c>
      <c r="AX419" s="12" t="s">
        <v>77</v>
      </c>
      <c r="AY419" s="150" t="s">
        <v>135</v>
      </c>
    </row>
    <row r="420" spans="2:65" s="13" customFormat="1" ht="10.199999999999999">
      <c r="B420" s="155"/>
      <c r="D420" s="145" t="s">
        <v>149</v>
      </c>
      <c r="E420" s="156" t="s">
        <v>1</v>
      </c>
      <c r="F420" s="157" t="s">
        <v>667</v>
      </c>
      <c r="H420" s="158">
        <v>86</v>
      </c>
      <c r="I420" s="159"/>
      <c r="L420" s="155"/>
      <c r="M420" s="160"/>
      <c r="T420" s="161"/>
      <c r="AT420" s="156" t="s">
        <v>149</v>
      </c>
      <c r="AU420" s="156" t="s">
        <v>87</v>
      </c>
      <c r="AV420" s="13" t="s">
        <v>87</v>
      </c>
      <c r="AW420" s="13" t="s">
        <v>33</v>
      </c>
      <c r="AX420" s="13" t="s">
        <v>85</v>
      </c>
      <c r="AY420" s="156" t="s">
        <v>135</v>
      </c>
    </row>
    <row r="421" spans="2:65" s="1" customFormat="1" ht="16.5" customHeight="1">
      <c r="B421" s="32"/>
      <c r="C421" s="132" t="s">
        <v>668</v>
      </c>
      <c r="D421" s="132" t="s">
        <v>141</v>
      </c>
      <c r="E421" s="133" t="s">
        <v>669</v>
      </c>
      <c r="F421" s="134" t="s">
        <v>670</v>
      </c>
      <c r="G421" s="135" t="s">
        <v>251</v>
      </c>
      <c r="H421" s="136">
        <v>174.4</v>
      </c>
      <c r="I421" s="137"/>
      <c r="J421" s="138">
        <f>ROUND(I421*H421,2)</f>
        <v>0</v>
      </c>
      <c r="K421" s="134" t="s">
        <v>145</v>
      </c>
      <c r="L421" s="32"/>
      <c r="M421" s="139" t="s">
        <v>1</v>
      </c>
      <c r="N421" s="140" t="s">
        <v>42</v>
      </c>
      <c r="P421" s="141">
        <f>O421*H421</f>
        <v>0</v>
      </c>
      <c r="Q421" s="141">
        <v>0</v>
      </c>
      <c r="R421" s="141">
        <f>Q421*H421</f>
        <v>0</v>
      </c>
      <c r="S421" s="141">
        <v>0</v>
      </c>
      <c r="T421" s="142">
        <f>S421*H421</f>
        <v>0</v>
      </c>
      <c r="AR421" s="143" t="s">
        <v>134</v>
      </c>
      <c r="AT421" s="143" t="s">
        <v>141</v>
      </c>
      <c r="AU421" s="143" t="s">
        <v>87</v>
      </c>
      <c r="AY421" s="17" t="s">
        <v>135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85</v>
      </c>
      <c r="BK421" s="144">
        <f>ROUND(I421*H421,2)</f>
        <v>0</v>
      </c>
      <c r="BL421" s="17" t="s">
        <v>134</v>
      </c>
      <c r="BM421" s="143" t="s">
        <v>671</v>
      </c>
    </row>
    <row r="422" spans="2:65" s="1" customFormat="1" ht="10.199999999999999">
      <c r="B422" s="32"/>
      <c r="D422" s="145" t="s">
        <v>148</v>
      </c>
      <c r="F422" s="146" t="s">
        <v>672</v>
      </c>
      <c r="I422" s="147"/>
      <c r="L422" s="32"/>
      <c r="M422" s="148"/>
      <c r="T422" s="56"/>
      <c r="AT422" s="17" t="s">
        <v>148</v>
      </c>
      <c r="AU422" s="17" t="s">
        <v>87</v>
      </c>
    </row>
    <row r="423" spans="2:65" s="12" customFormat="1" ht="10.199999999999999">
      <c r="B423" s="149"/>
      <c r="D423" s="145" t="s">
        <v>149</v>
      </c>
      <c r="E423" s="150" t="s">
        <v>1</v>
      </c>
      <c r="F423" s="151" t="s">
        <v>673</v>
      </c>
      <c r="H423" s="150" t="s">
        <v>1</v>
      </c>
      <c r="I423" s="152"/>
      <c r="L423" s="149"/>
      <c r="M423" s="153"/>
      <c r="T423" s="154"/>
      <c r="AT423" s="150" t="s">
        <v>149</v>
      </c>
      <c r="AU423" s="150" t="s">
        <v>87</v>
      </c>
      <c r="AV423" s="12" t="s">
        <v>85</v>
      </c>
      <c r="AW423" s="12" t="s">
        <v>33</v>
      </c>
      <c r="AX423" s="12" t="s">
        <v>77</v>
      </c>
      <c r="AY423" s="150" t="s">
        <v>135</v>
      </c>
    </row>
    <row r="424" spans="2:65" s="13" customFormat="1" ht="10.199999999999999">
      <c r="B424" s="155"/>
      <c r="D424" s="145" t="s">
        <v>149</v>
      </c>
      <c r="E424" s="156" t="s">
        <v>1</v>
      </c>
      <c r="F424" s="157" t="s">
        <v>674</v>
      </c>
      <c r="H424" s="158">
        <v>174.4</v>
      </c>
      <c r="I424" s="159"/>
      <c r="L424" s="155"/>
      <c r="M424" s="160"/>
      <c r="T424" s="161"/>
      <c r="AT424" s="156" t="s">
        <v>149</v>
      </c>
      <c r="AU424" s="156" t="s">
        <v>87</v>
      </c>
      <c r="AV424" s="13" t="s">
        <v>87</v>
      </c>
      <c r="AW424" s="13" t="s">
        <v>33</v>
      </c>
      <c r="AX424" s="13" t="s">
        <v>85</v>
      </c>
      <c r="AY424" s="156" t="s">
        <v>135</v>
      </c>
    </row>
    <row r="425" spans="2:65" s="1" customFormat="1" ht="16.5" customHeight="1">
      <c r="B425" s="32"/>
      <c r="C425" s="132" t="s">
        <v>675</v>
      </c>
      <c r="D425" s="132" t="s">
        <v>141</v>
      </c>
      <c r="E425" s="133" t="s">
        <v>676</v>
      </c>
      <c r="F425" s="134" t="s">
        <v>677</v>
      </c>
      <c r="G425" s="135" t="s">
        <v>251</v>
      </c>
      <c r="H425" s="136">
        <v>2028.52</v>
      </c>
      <c r="I425" s="137"/>
      <c r="J425" s="138">
        <f>ROUND(I425*H425,2)</f>
        <v>0</v>
      </c>
      <c r="K425" s="134" t="s">
        <v>145</v>
      </c>
      <c r="L425" s="32"/>
      <c r="M425" s="139" t="s">
        <v>1</v>
      </c>
      <c r="N425" s="140" t="s">
        <v>42</v>
      </c>
      <c r="P425" s="141">
        <f>O425*H425</f>
        <v>0</v>
      </c>
      <c r="Q425" s="141">
        <v>0</v>
      </c>
      <c r="R425" s="141">
        <f>Q425*H425</f>
        <v>0</v>
      </c>
      <c r="S425" s="141">
        <v>0</v>
      </c>
      <c r="T425" s="142">
        <f>S425*H425</f>
        <v>0</v>
      </c>
      <c r="AR425" s="143" t="s">
        <v>134</v>
      </c>
      <c r="AT425" s="143" t="s">
        <v>141</v>
      </c>
      <c r="AU425" s="143" t="s">
        <v>87</v>
      </c>
      <c r="AY425" s="17" t="s">
        <v>135</v>
      </c>
      <c r="BE425" s="144">
        <f>IF(N425="základní",J425,0)</f>
        <v>0</v>
      </c>
      <c r="BF425" s="144">
        <f>IF(N425="snížená",J425,0)</f>
        <v>0</v>
      </c>
      <c r="BG425" s="144">
        <f>IF(N425="zákl. přenesená",J425,0)</f>
        <v>0</v>
      </c>
      <c r="BH425" s="144">
        <f>IF(N425="sníž. přenesená",J425,0)</f>
        <v>0</v>
      </c>
      <c r="BI425" s="144">
        <f>IF(N425="nulová",J425,0)</f>
        <v>0</v>
      </c>
      <c r="BJ425" s="17" t="s">
        <v>85</v>
      </c>
      <c r="BK425" s="144">
        <f>ROUND(I425*H425,2)</f>
        <v>0</v>
      </c>
      <c r="BL425" s="17" t="s">
        <v>134</v>
      </c>
      <c r="BM425" s="143" t="s">
        <v>678</v>
      </c>
    </row>
    <row r="426" spans="2:65" s="1" customFormat="1" ht="10.199999999999999">
      <c r="B426" s="32"/>
      <c r="D426" s="145" t="s">
        <v>148</v>
      </c>
      <c r="F426" s="146" t="s">
        <v>679</v>
      </c>
      <c r="I426" s="147"/>
      <c r="L426" s="32"/>
      <c r="M426" s="148"/>
      <c r="T426" s="56"/>
      <c r="AT426" s="17" t="s">
        <v>148</v>
      </c>
      <c r="AU426" s="17" t="s">
        <v>87</v>
      </c>
    </row>
    <row r="427" spans="2:65" s="12" customFormat="1" ht="10.199999999999999">
      <c r="B427" s="149"/>
      <c r="D427" s="145" t="s">
        <v>149</v>
      </c>
      <c r="E427" s="150" t="s">
        <v>1</v>
      </c>
      <c r="F427" s="151" t="s">
        <v>680</v>
      </c>
      <c r="H427" s="150" t="s">
        <v>1</v>
      </c>
      <c r="I427" s="152"/>
      <c r="L427" s="149"/>
      <c r="M427" s="153"/>
      <c r="T427" s="154"/>
      <c r="AT427" s="150" t="s">
        <v>149</v>
      </c>
      <c r="AU427" s="150" t="s">
        <v>87</v>
      </c>
      <c r="AV427" s="12" t="s">
        <v>85</v>
      </c>
      <c r="AW427" s="12" t="s">
        <v>33</v>
      </c>
      <c r="AX427" s="12" t="s">
        <v>77</v>
      </c>
      <c r="AY427" s="150" t="s">
        <v>135</v>
      </c>
    </row>
    <row r="428" spans="2:65" s="13" customFormat="1" ht="10.199999999999999">
      <c r="B428" s="155"/>
      <c r="D428" s="145" t="s">
        <v>149</v>
      </c>
      <c r="E428" s="156" t="s">
        <v>1</v>
      </c>
      <c r="F428" s="157" t="s">
        <v>681</v>
      </c>
      <c r="H428" s="158">
        <v>950.4</v>
      </c>
      <c r="I428" s="159"/>
      <c r="L428" s="155"/>
      <c r="M428" s="160"/>
      <c r="T428" s="161"/>
      <c r="AT428" s="156" t="s">
        <v>149</v>
      </c>
      <c r="AU428" s="156" t="s">
        <v>87</v>
      </c>
      <c r="AV428" s="13" t="s">
        <v>87</v>
      </c>
      <c r="AW428" s="13" t="s">
        <v>33</v>
      </c>
      <c r="AX428" s="13" t="s">
        <v>77</v>
      </c>
      <c r="AY428" s="156" t="s">
        <v>135</v>
      </c>
    </row>
    <row r="429" spans="2:65" s="13" customFormat="1" ht="10.199999999999999">
      <c r="B429" s="155"/>
      <c r="D429" s="145" t="s">
        <v>149</v>
      </c>
      <c r="E429" s="156" t="s">
        <v>1</v>
      </c>
      <c r="F429" s="157" t="s">
        <v>682</v>
      </c>
      <c r="H429" s="158">
        <v>32.01</v>
      </c>
      <c r="I429" s="159"/>
      <c r="L429" s="155"/>
      <c r="M429" s="160"/>
      <c r="T429" s="161"/>
      <c r="AT429" s="156" t="s">
        <v>149</v>
      </c>
      <c r="AU429" s="156" t="s">
        <v>87</v>
      </c>
      <c r="AV429" s="13" t="s">
        <v>87</v>
      </c>
      <c r="AW429" s="13" t="s">
        <v>33</v>
      </c>
      <c r="AX429" s="13" t="s">
        <v>77</v>
      </c>
      <c r="AY429" s="156" t="s">
        <v>135</v>
      </c>
    </row>
    <row r="430" spans="2:65" s="13" customFormat="1" ht="10.199999999999999">
      <c r="B430" s="155"/>
      <c r="D430" s="145" t="s">
        <v>149</v>
      </c>
      <c r="E430" s="156" t="s">
        <v>1</v>
      </c>
      <c r="F430" s="157" t="s">
        <v>683</v>
      </c>
      <c r="H430" s="158">
        <v>950.4</v>
      </c>
      <c r="I430" s="159"/>
      <c r="L430" s="155"/>
      <c r="M430" s="160"/>
      <c r="T430" s="161"/>
      <c r="AT430" s="156" t="s">
        <v>149</v>
      </c>
      <c r="AU430" s="156" t="s">
        <v>87</v>
      </c>
      <c r="AV430" s="13" t="s">
        <v>87</v>
      </c>
      <c r="AW430" s="13" t="s">
        <v>33</v>
      </c>
      <c r="AX430" s="13" t="s">
        <v>77</v>
      </c>
      <c r="AY430" s="156" t="s">
        <v>135</v>
      </c>
    </row>
    <row r="431" spans="2:65" s="13" customFormat="1" ht="10.199999999999999">
      <c r="B431" s="155"/>
      <c r="D431" s="145" t="s">
        <v>149</v>
      </c>
      <c r="E431" s="156" t="s">
        <v>1</v>
      </c>
      <c r="F431" s="157" t="s">
        <v>684</v>
      </c>
      <c r="H431" s="158">
        <v>32.01</v>
      </c>
      <c r="I431" s="159"/>
      <c r="L431" s="155"/>
      <c r="M431" s="160"/>
      <c r="T431" s="161"/>
      <c r="AT431" s="156" t="s">
        <v>149</v>
      </c>
      <c r="AU431" s="156" t="s">
        <v>87</v>
      </c>
      <c r="AV431" s="13" t="s">
        <v>87</v>
      </c>
      <c r="AW431" s="13" t="s">
        <v>33</v>
      </c>
      <c r="AX431" s="13" t="s">
        <v>77</v>
      </c>
      <c r="AY431" s="156" t="s">
        <v>135</v>
      </c>
    </row>
    <row r="432" spans="2:65" s="13" customFormat="1" ht="10.199999999999999">
      <c r="B432" s="155"/>
      <c r="D432" s="145" t="s">
        <v>149</v>
      </c>
      <c r="E432" s="156" t="s">
        <v>1</v>
      </c>
      <c r="F432" s="157" t="s">
        <v>685</v>
      </c>
      <c r="H432" s="158">
        <v>63.7</v>
      </c>
      <c r="I432" s="159"/>
      <c r="L432" s="155"/>
      <c r="M432" s="160"/>
      <c r="T432" s="161"/>
      <c r="AT432" s="156" t="s">
        <v>149</v>
      </c>
      <c r="AU432" s="156" t="s">
        <v>87</v>
      </c>
      <c r="AV432" s="13" t="s">
        <v>87</v>
      </c>
      <c r="AW432" s="13" t="s">
        <v>33</v>
      </c>
      <c r="AX432" s="13" t="s">
        <v>77</v>
      </c>
      <c r="AY432" s="156" t="s">
        <v>135</v>
      </c>
    </row>
    <row r="433" spans="2:65" s="14" customFormat="1" ht="10.199999999999999">
      <c r="B433" s="165"/>
      <c r="D433" s="145" t="s">
        <v>149</v>
      </c>
      <c r="E433" s="166" t="s">
        <v>1</v>
      </c>
      <c r="F433" s="167" t="s">
        <v>257</v>
      </c>
      <c r="H433" s="168">
        <v>2028.52</v>
      </c>
      <c r="I433" s="169"/>
      <c r="L433" s="165"/>
      <c r="M433" s="170"/>
      <c r="T433" s="171"/>
      <c r="AT433" s="166" t="s">
        <v>149</v>
      </c>
      <c r="AU433" s="166" t="s">
        <v>87</v>
      </c>
      <c r="AV433" s="14" t="s">
        <v>134</v>
      </c>
      <c r="AW433" s="14" t="s">
        <v>33</v>
      </c>
      <c r="AX433" s="14" t="s">
        <v>85</v>
      </c>
      <c r="AY433" s="166" t="s">
        <v>135</v>
      </c>
    </row>
    <row r="434" spans="2:65" s="1" customFormat="1" ht="21.75" customHeight="1">
      <c r="B434" s="32"/>
      <c r="C434" s="132" t="s">
        <v>686</v>
      </c>
      <c r="D434" s="132" t="s">
        <v>141</v>
      </c>
      <c r="E434" s="133" t="s">
        <v>687</v>
      </c>
      <c r="F434" s="134" t="s">
        <v>688</v>
      </c>
      <c r="G434" s="135" t="s">
        <v>251</v>
      </c>
      <c r="H434" s="136">
        <v>174.4</v>
      </c>
      <c r="I434" s="137"/>
      <c r="J434" s="138">
        <f>ROUND(I434*H434,2)</f>
        <v>0</v>
      </c>
      <c r="K434" s="134" t="s">
        <v>145</v>
      </c>
      <c r="L434" s="32"/>
      <c r="M434" s="139" t="s">
        <v>1</v>
      </c>
      <c r="N434" s="140" t="s">
        <v>42</v>
      </c>
      <c r="P434" s="141">
        <f>O434*H434</f>
        <v>0</v>
      </c>
      <c r="Q434" s="141">
        <v>0</v>
      </c>
      <c r="R434" s="141">
        <f>Q434*H434</f>
        <v>0</v>
      </c>
      <c r="S434" s="141">
        <v>0</v>
      </c>
      <c r="T434" s="142">
        <f>S434*H434</f>
        <v>0</v>
      </c>
      <c r="AR434" s="143" t="s">
        <v>134</v>
      </c>
      <c r="AT434" s="143" t="s">
        <v>141</v>
      </c>
      <c r="AU434" s="143" t="s">
        <v>87</v>
      </c>
      <c r="AY434" s="17" t="s">
        <v>135</v>
      </c>
      <c r="BE434" s="144">
        <f>IF(N434="základní",J434,0)</f>
        <v>0</v>
      </c>
      <c r="BF434" s="144">
        <f>IF(N434="snížená",J434,0)</f>
        <v>0</v>
      </c>
      <c r="BG434" s="144">
        <f>IF(N434="zákl. přenesená",J434,0)</f>
        <v>0</v>
      </c>
      <c r="BH434" s="144">
        <f>IF(N434="sníž. přenesená",J434,0)</f>
        <v>0</v>
      </c>
      <c r="BI434" s="144">
        <f>IF(N434="nulová",J434,0)</f>
        <v>0</v>
      </c>
      <c r="BJ434" s="17" t="s">
        <v>85</v>
      </c>
      <c r="BK434" s="144">
        <f>ROUND(I434*H434,2)</f>
        <v>0</v>
      </c>
      <c r="BL434" s="17" t="s">
        <v>134</v>
      </c>
      <c r="BM434" s="143" t="s">
        <v>689</v>
      </c>
    </row>
    <row r="435" spans="2:65" s="1" customFormat="1" ht="19.2">
      <c r="B435" s="32"/>
      <c r="D435" s="145" t="s">
        <v>148</v>
      </c>
      <c r="F435" s="146" t="s">
        <v>690</v>
      </c>
      <c r="I435" s="147"/>
      <c r="L435" s="32"/>
      <c r="M435" s="148"/>
      <c r="T435" s="56"/>
      <c r="AT435" s="17" t="s">
        <v>148</v>
      </c>
      <c r="AU435" s="17" t="s">
        <v>87</v>
      </c>
    </row>
    <row r="436" spans="2:65" s="12" customFormat="1" ht="10.199999999999999">
      <c r="B436" s="149"/>
      <c r="D436" s="145" t="s">
        <v>149</v>
      </c>
      <c r="E436" s="150" t="s">
        <v>1</v>
      </c>
      <c r="F436" s="151" t="s">
        <v>691</v>
      </c>
      <c r="H436" s="150" t="s">
        <v>1</v>
      </c>
      <c r="I436" s="152"/>
      <c r="L436" s="149"/>
      <c r="M436" s="153"/>
      <c r="T436" s="154"/>
      <c r="AT436" s="150" t="s">
        <v>149</v>
      </c>
      <c r="AU436" s="150" t="s">
        <v>87</v>
      </c>
      <c r="AV436" s="12" t="s">
        <v>85</v>
      </c>
      <c r="AW436" s="12" t="s">
        <v>33</v>
      </c>
      <c r="AX436" s="12" t="s">
        <v>77</v>
      </c>
      <c r="AY436" s="150" t="s">
        <v>135</v>
      </c>
    </row>
    <row r="437" spans="2:65" s="13" customFormat="1" ht="10.199999999999999">
      <c r="B437" s="155"/>
      <c r="D437" s="145" t="s">
        <v>149</v>
      </c>
      <c r="E437" s="156" t="s">
        <v>1</v>
      </c>
      <c r="F437" s="157" t="s">
        <v>692</v>
      </c>
      <c r="H437" s="158">
        <v>174.4</v>
      </c>
      <c r="I437" s="159"/>
      <c r="L437" s="155"/>
      <c r="M437" s="160"/>
      <c r="T437" s="161"/>
      <c r="AT437" s="156" t="s">
        <v>149</v>
      </c>
      <c r="AU437" s="156" t="s">
        <v>87</v>
      </c>
      <c r="AV437" s="13" t="s">
        <v>87</v>
      </c>
      <c r="AW437" s="13" t="s">
        <v>33</v>
      </c>
      <c r="AX437" s="13" t="s">
        <v>85</v>
      </c>
      <c r="AY437" s="156" t="s">
        <v>135</v>
      </c>
    </row>
    <row r="438" spans="2:65" s="1" customFormat="1" ht="16.5" customHeight="1">
      <c r="B438" s="32"/>
      <c r="C438" s="132" t="s">
        <v>693</v>
      </c>
      <c r="D438" s="132" t="s">
        <v>141</v>
      </c>
      <c r="E438" s="133" t="s">
        <v>694</v>
      </c>
      <c r="F438" s="134" t="s">
        <v>695</v>
      </c>
      <c r="G438" s="135" t="s">
        <v>251</v>
      </c>
      <c r="H438" s="136">
        <v>66.400000000000006</v>
      </c>
      <c r="I438" s="137"/>
      <c r="J438" s="138">
        <f>ROUND(I438*H438,2)</f>
        <v>0</v>
      </c>
      <c r="K438" s="134" t="s">
        <v>145</v>
      </c>
      <c r="L438" s="32"/>
      <c r="M438" s="139" t="s">
        <v>1</v>
      </c>
      <c r="N438" s="140" t="s">
        <v>42</v>
      </c>
      <c r="P438" s="141">
        <f>O438*H438</f>
        <v>0</v>
      </c>
      <c r="Q438" s="141">
        <v>8.9219999999999994E-2</v>
      </c>
      <c r="R438" s="141">
        <f>Q438*H438</f>
        <v>5.9242080000000001</v>
      </c>
      <c r="S438" s="141">
        <v>0</v>
      </c>
      <c r="T438" s="142">
        <f>S438*H438</f>
        <v>0</v>
      </c>
      <c r="AR438" s="143" t="s">
        <v>134</v>
      </c>
      <c r="AT438" s="143" t="s">
        <v>141</v>
      </c>
      <c r="AU438" s="143" t="s">
        <v>87</v>
      </c>
      <c r="AY438" s="17" t="s">
        <v>135</v>
      </c>
      <c r="BE438" s="144">
        <f>IF(N438="základní",J438,0)</f>
        <v>0</v>
      </c>
      <c r="BF438" s="144">
        <f>IF(N438="snížená",J438,0)</f>
        <v>0</v>
      </c>
      <c r="BG438" s="144">
        <f>IF(N438="zákl. přenesená",J438,0)</f>
        <v>0</v>
      </c>
      <c r="BH438" s="144">
        <f>IF(N438="sníž. přenesená",J438,0)</f>
        <v>0</v>
      </c>
      <c r="BI438" s="144">
        <f>IF(N438="nulová",J438,0)</f>
        <v>0</v>
      </c>
      <c r="BJ438" s="17" t="s">
        <v>85</v>
      </c>
      <c r="BK438" s="144">
        <f>ROUND(I438*H438,2)</f>
        <v>0</v>
      </c>
      <c r="BL438" s="17" t="s">
        <v>134</v>
      </c>
      <c r="BM438" s="143" t="s">
        <v>696</v>
      </c>
    </row>
    <row r="439" spans="2:65" s="1" customFormat="1" ht="28.8">
      <c r="B439" s="32"/>
      <c r="D439" s="145" t="s">
        <v>148</v>
      </c>
      <c r="F439" s="146" t="s">
        <v>697</v>
      </c>
      <c r="I439" s="147"/>
      <c r="L439" s="32"/>
      <c r="M439" s="148"/>
      <c r="T439" s="56"/>
      <c r="AT439" s="17" t="s">
        <v>148</v>
      </c>
      <c r="AU439" s="17" t="s">
        <v>87</v>
      </c>
    </row>
    <row r="440" spans="2:65" s="12" customFormat="1" ht="10.199999999999999">
      <c r="B440" s="149"/>
      <c r="D440" s="145" t="s">
        <v>149</v>
      </c>
      <c r="E440" s="150" t="s">
        <v>1</v>
      </c>
      <c r="F440" s="151" t="s">
        <v>698</v>
      </c>
      <c r="H440" s="150" t="s">
        <v>1</v>
      </c>
      <c r="I440" s="152"/>
      <c r="L440" s="149"/>
      <c r="M440" s="153"/>
      <c r="T440" s="154"/>
      <c r="AT440" s="150" t="s">
        <v>149</v>
      </c>
      <c r="AU440" s="150" t="s">
        <v>87</v>
      </c>
      <c r="AV440" s="12" t="s">
        <v>85</v>
      </c>
      <c r="AW440" s="12" t="s">
        <v>33</v>
      </c>
      <c r="AX440" s="12" t="s">
        <v>77</v>
      </c>
      <c r="AY440" s="150" t="s">
        <v>135</v>
      </c>
    </row>
    <row r="441" spans="2:65" s="13" customFormat="1" ht="10.199999999999999">
      <c r="B441" s="155"/>
      <c r="D441" s="145" t="s">
        <v>149</v>
      </c>
      <c r="E441" s="156" t="s">
        <v>1</v>
      </c>
      <c r="F441" s="157" t="s">
        <v>699</v>
      </c>
      <c r="H441" s="158">
        <v>16.600000000000001</v>
      </c>
      <c r="I441" s="159"/>
      <c r="L441" s="155"/>
      <c r="M441" s="160"/>
      <c r="T441" s="161"/>
      <c r="AT441" s="156" t="s">
        <v>149</v>
      </c>
      <c r="AU441" s="156" t="s">
        <v>87</v>
      </c>
      <c r="AV441" s="13" t="s">
        <v>87</v>
      </c>
      <c r="AW441" s="13" t="s">
        <v>33</v>
      </c>
      <c r="AX441" s="13" t="s">
        <v>77</v>
      </c>
      <c r="AY441" s="156" t="s">
        <v>135</v>
      </c>
    </row>
    <row r="442" spans="2:65" s="13" customFormat="1" ht="10.199999999999999">
      <c r="B442" s="155"/>
      <c r="D442" s="145" t="s">
        <v>149</v>
      </c>
      <c r="E442" s="156" t="s">
        <v>1</v>
      </c>
      <c r="F442" s="157" t="s">
        <v>700</v>
      </c>
      <c r="H442" s="158">
        <v>14.3</v>
      </c>
      <c r="I442" s="159"/>
      <c r="L442" s="155"/>
      <c r="M442" s="160"/>
      <c r="T442" s="161"/>
      <c r="AT442" s="156" t="s">
        <v>149</v>
      </c>
      <c r="AU442" s="156" t="s">
        <v>87</v>
      </c>
      <c r="AV442" s="13" t="s">
        <v>87</v>
      </c>
      <c r="AW442" s="13" t="s">
        <v>33</v>
      </c>
      <c r="AX442" s="13" t="s">
        <v>77</v>
      </c>
      <c r="AY442" s="156" t="s">
        <v>135</v>
      </c>
    </row>
    <row r="443" spans="2:65" s="13" customFormat="1" ht="10.199999999999999">
      <c r="B443" s="155"/>
      <c r="D443" s="145" t="s">
        <v>149</v>
      </c>
      <c r="E443" s="156" t="s">
        <v>1</v>
      </c>
      <c r="F443" s="157" t="s">
        <v>701</v>
      </c>
      <c r="H443" s="158">
        <v>35.5</v>
      </c>
      <c r="I443" s="159"/>
      <c r="L443" s="155"/>
      <c r="M443" s="160"/>
      <c r="T443" s="161"/>
      <c r="AT443" s="156" t="s">
        <v>149</v>
      </c>
      <c r="AU443" s="156" t="s">
        <v>87</v>
      </c>
      <c r="AV443" s="13" t="s">
        <v>87</v>
      </c>
      <c r="AW443" s="13" t="s">
        <v>33</v>
      </c>
      <c r="AX443" s="13" t="s">
        <v>77</v>
      </c>
      <c r="AY443" s="156" t="s">
        <v>135</v>
      </c>
    </row>
    <row r="444" spans="2:65" s="14" customFormat="1" ht="10.199999999999999">
      <c r="B444" s="165"/>
      <c r="D444" s="145" t="s">
        <v>149</v>
      </c>
      <c r="E444" s="166" t="s">
        <v>1</v>
      </c>
      <c r="F444" s="167" t="s">
        <v>257</v>
      </c>
      <c r="H444" s="168">
        <v>66.400000000000006</v>
      </c>
      <c r="I444" s="169"/>
      <c r="L444" s="165"/>
      <c r="M444" s="170"/>
      <c r="T444" s="171"/>
      <c r="AT444" s="166" t="s">
        <v>149</v>
      </c>
      <c r="AU444" s="166" t="s">
        <v>87</v>
      </c>
      <c r="AV444" s="14" t="s">
        <v>134</v>
      </c>
      <c r="AW444" s="14" t="s">
        <v>33</v>
      </c>
      <c r="AX444" s="14" t="s">
        <v>85</v>
      </c>
      <c r="AY444" s="166" t="s">
        <v>135</v>
      </c>
    </row>
    <row r="445" spans="2:65" s="1" customFormat="1" ht="16.5" customHeight="1">
      <c r="B445" s="32"/>
      <c r="C445" s="172" t="s">
        <v>702</v>
      </c>
      <c r="D445" s="172" t="s">
        <v>427</v>
      </c>
      <c r="E445" s="173" t="s">
        <v>703</v>
      </c>
      <c r="F445" s="174" t="s">
        <v>704</v>
      </c>
      <c r="G445" s="175" t="s">
        <v>251</v>
      </c>
      <c r="H445" s="176">
        <v>31.827000000000002</v>
      </c>
      <c r="I445" s="177"/>
      <c r="J445" s="178">
        <f>ROUND(I445*H445,2)</f>
        <v>0</v>
      </c>
      <c r="K445" s="174" t="s">
        <v>145</v>
      </c>
      <c r="L445" s="179"/>
      <c r="M445" s="180" t="s">
        <v>1</v>
      </c>
      <c r="N445" s="181" t="s">
        <v>42</v>
      </c>
      <c r="P445" s="141">
        <f>O445*H445</f>
        <v>0</v>
      </c>
      <c r="Q445" s="141">
        <v>0.13100000000000001</v>
      </c>
      <c r="R445" s="141">
        <f>Q445*H445</f>
        <v>4.1693370000000005</v>
      </c>
      <c r="S445" s="141">
        <v>0</v>
      </c>
      <c r="T445" s="142">
        <f>S445*H445</f>
        <v>0</v>
      </c>
      <c r="AR445" s="143" t="s">
        <v>187</v>
      </c>
      <c r="AT445" s="143" t="s">
        <v>427</v>
      </c>
      <c r="AU445" s="143" t="s">
        <v>87</v>
      </c>
      <c r="AY445" s="17" t="s">
        <v>135</v>
      </c>
      <c r="BE445" s="144">
        <f>IF(N445="základní",J445,0)</f>
        <v>0</v>
      </c>
      <c r="BF445" s="144">
        <f>IF(N445="snížená",J445,0)</f>
        <v>0</v>
      </c>
      <c r="BG445" s="144">
        <f>IF(N445="zákl. přenesená",J445,0)</f>
        <v>0</v>
      </c>
      <c r="BH445" s="144">
        <f>IF(N445="sníž. přenesená",J445,0)</f>
        <v>0</v>
      </c>
      <c r="BI445" s="144">
        <f>IF(N445="nulová",J445,0)</f>
        <v>0</v>
      </c>
      <c r="BJ445" s="17" t="s">
        <v>85</v>
      </c>
      <c r="BK445" s="144">
        <f>ROUND(I445*H445,2)</f>
        <v>0</v>
      </c>
      <c r="BL445" s="17" t="s">
        <v>134</v>
      </c>
      <c r="BM445" s="143" t="s">
        <v>705</v>
      </c>
    </row>
    <row r="446" spans="2:65" s="1" customFormat="1" ht="10.199999999999999">
      <c r="B446" s="32"/>
      <c r="D446" s="145" t="s">
        <v>148</v>
      </c>
      <c r="F446" s="146" t="s">
        <v>704</v>
      </c>
      <c r="I446" s="147"/>
      <c r="L446" s="32"/>
      <c r="M446" s="148"/>
      <c r="T446" s="56"/>
      <c r="AT446" s="17" t="s">
        <v>148</v>
      </c>
      <c r="AU446" s="17" t="s">
        <v>87</v>
      </c>
    </row>
    <row r="447" spans="2:65" s="13" customFormat="1" ht="10.199999999999999">
      <c r="B447" s="155"/>
      <c r="D447" s="145" t="s">
        <v>149</v>
      </c>
      <c r="E447" s="156" t="s">
        <v>1</v>
      </c>
      <c r="F447" s="157" t="s">
        <v>706</v>
      </c>
      <c r="H447" s="158">
        <v>30.9</v>
      </c>
      <c r="I447" s="159"/>
      <c r="L447" s="155"/>
      <c r="M447" s="160"/>
      <c r="T447" s="161"/>
      <c r="AT447" s="156" t="s">
        <v>149</v>
      </c>
      <c r="AU447" s="156" t="s">
        <v>87</v>
      </c>
      <c r="AV447" s="13" t="s">
        <v>87</v>
      </c>
      <c r="AW447" s="13" t="s">
        <v>33</v>
      </c>
      <c r="AX447" s="13" t="s">
        <v>85</v>
      </c>
      <c r="AY447" s="156" t="s">
        <v>135</v>
      </c>
    </row>
    <row r="448" spans="2:65" s="12" customFormat="1" ht="10.199999999999999">
      <c r="B448" s="149"/>
      <c r="D448" s="145" t="s">
        <v>149</v>
      </c>
      <c r="E448" s="150" t="s">
        <v>1</v>
      </c>
      <c r="F448" s="151" t="s">
        <v>707</v>
      </c>
      <c r="H448" s="150" t="s">
        <v>1</v>
      </c>
      <c r="I448" s="152"/>
      <c r="L448" s="149"/>
      <c r="M448" s="153"/>
      <c r="T448" s="154"/>
      <c r="AT448" s="150" t="s">
        <v>149</v>
      </c>
      <c r="AU448" s="150" t="s">
        <v>87</v>
      </c>
      <c r="AV448" s="12" t="s">
        <v>85</v>
      </c>
      <c r="AW448" s="12" t="s">
        <v>33</v>
      </c>
      <c r="AX448" s="12" t="s">
        <v>77</v>
      </c>
      <c r="AY448" s="150" t="s">
        <v>135</v>
      </c>
    </row>
    <row r="449" spans="2:65" s="13" customFormat="1" ht="10.199999999999999">
      <c r="B449" s="155"/>
      <c r="D449" s="145" t="s">
        <v>149</v>
      </c>
      <c r="F449" s="157" t="s">
        <v>708</v>
      </c>
      <c r="H449" s="158">
        <v>31.827000000000002</v>
      </c>
      <c r="I449" s="159"/>
      <c r="L449" s="155"/>
      <c r="M449" s="160"/>
      <c r="T449" s="161"/>
      <c r="AT449" s="156" t="s">
        <v>149</v>
      </c>
      <c r="AU449" s="156" t="s">
        <v>87</v>
      </c>
      <c r="AV449" s="13" t="s">
        <v>87</v>
      </c>
      <c r="AW449" s="13" t="s">
        <v>4</v>
      </c>
      <c r="AX449" s="13" t="s">
        <v>85</v>
      </c>
      <c r="AY449" s="156" t="s">
        <v>135</v>
      </c>
    </row>
    <row r="450" spans="2:65" s="1" customFormat="1" ht="21.75" customHeight="1">
      <c r="B450" s="32"/>
      <c r="C450" s="132" t="s">
        <v>709</v>
      </c>
      <c r="D450" s="132" t="s">
        <v>141</v>
      </c>
      <c r="E450" s="133" t="s">
        <v>710</v>
      </c>
      <c r="F450" s="134" t="s">
        <v>711</v>
      </c>
      <c r="G450" s="135" t="s">
        <v>251</v>
      </c>
      <c r="H450" s="136">
        <v>92</v>
      </c>
      <c r="I450" s="137"/>
      <c r="J450" s="138">
        <f>ROUND(I450*H450,2)</f>
        <v>0</v>
      </c>
      <c r="K450" s="134" t="s">
        <v>145</v>
      </c>
      <c r="L450" s="32"/>
      <c r="M450" s="139" t="s">
        <v>1</v>
      </c>
      <c r="N450" s="140" t="s">
        <v>42</v>
      </c>
      <c r="P450" s="141">
        <f>O450*H450</f>
        <v>0</v>
      </c>
      <c r="Q450" s="141">
        <v>0.11162</v>
      </c>
      <c r="R450" s="141">
        <f>Q450*H450</f>
        <v>10.26904</v>
      </c>
      <c r="S450" s="141">
        <v>0</v>
      </c>
      <c r="T450" s="142">
        <f>S450*H450</f>
        <v>0</v>
      </c>
      <c r="AR450" s="143" t="s">
        <v>134</v>
      </c>
      <c r="AT450" s="143" t="s">
        <v>141</v>
      </c>
      <c r="AU450" s="143" t="s">
        <v>87</v>
      </c>
      <c r="AY450" s="17" t="s">
        <v>135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7" t="s">
        <v>85</v>
      </c>
      <c r="BK450" s="144">
        <f>ROUND(I450*H450,2)</f>
        <v>0</v>
      </c>
      <c r="BL450" s="17" t="s">
        <v>134</v>
      </c>
      <c r="BM450" s="143" t="s">
        <v>712</v>
      </c>
    </row>
    <row r="451" spans="2:65" s="1" customFormat="1" ht="28.8">
      <c r="B451" s="32"/>
      <c r="D451" s="145" t="s">
        <v>148</v>
      </c>
      <c r="F451" s="146" t="s">
        <v>713</v>
      </c>
      <c r="I451" s="147"/>
      <c r="L451" s="32"/>
      <c r="M451" s="148"/>
      <c r="T451" s="56"/>
      <c r="AT451" s="17" t="s">
        <v>148</v>
      </c>
      <c r="AU451" s="17" t="s">
        <v>87</v>
      </c>
    </row>
    <row r="452" spans="2:65" s="13" customFormat="1" ht="10.199999999999999">
      <c r="B452" s="155"/>
      <c r="D452" s="145" t="s">
        <v>149</v>
      </c>
      <c r="E452" s="156" t="s">
        <v>1</v>
      </c>
      <c r="F452" s="157" t="s">
        <v>714</v>
      </c>
      <c r="H452" s="158">
        <v>6</v>
      </c>
      <c r="I452" s="159"/>
      <c r="L452" s="155"/>
      <c r="M452" s="160"/>
      <c r="T452" s="161"/>
      <c r="AT452" s="156" t="s">
        <v>149</v>
      </c>
      <c r="AU452" s="156" t="s">
        <v>87</v>
      </c>
      <c r="AV452" s="13" t="s">
        <v>87</v>
      </c>
      <c r="AW452" s="13" t="s">
        <v>33</v>
      </c>
      <c r="AX452" s="13" t="s">
        <v>77</v>
      </c>
      <c r="AY452" s="156" t="s">
        <v>135</v>
      </c>
    </row>
    <row r="453" spans="2:65" s="13" customFormat="1" ht="10.199999999999999">
      <c r="B453" s="155"/>
      <c r="D453" s="145" t="s">
        <v>149</v>
      </c>
      <c r="E453" s="156" t="s">
        <v>1</v>
      </c>
      <c r="F453" s="157" t="s">
        <v>589</v>
      </c>
      <c r="H453" s="158">
        <v>86</v>
      </c>
      <c r="I453" s="159"/>
      <c r="L453" s="155"/>
      <c r="M453" s="160"/>
      <c r="T453" s="161"/>
      <c r="AT453" s="156" t="s">
        <v>149</v>
      </c>
      <c r="AU453" s="156" t="s">
        <v>87</v>
      </c>
      <c r="AV453" s="13" t="s">
        <v>87</v>
      </c>
      <c r="AW453" s="13" t="s">
        <v>33</v>
      </c>
      <c r="AX453" s="13" t="s">
        <v>77</v>
      </c>
      <c r="AY453" s="156" t="s">
        <v>135</v>
      </c>
    </row>
    <row r="454" spans="2:65" s="14" customFormat="1" ht="10.199999999999999">
      <c r="B454" s="165"/>
      <c r="D454" s="145" t="s">
        <v>149</v>
      </c>
      <c r="E454" s="166" t="s">
        <v>1</v>
      </c>
      <c r="F454" s="167" t="s">
        <v>257</v>
      </c>
      <c r="H454" s="168">
        <v>92</v>
      </c>
      <c r="I454" s="169"/>
      <c r="L454" s="165"/>
      <c r="M454" s="170"/>
      <c r="T454" s="171"/>
      <c r="AT454" s="166" t="s">
        <v>149</v>
      </c>
      <c r="AU454" s="166" t="s">
        <v>87</v>
      </c>
      <c r="AV454" s="14" t="s">
        <v>134</v>
      </c>
      <c r="AW454" s="14" t="s">
        <v>33</v>
      </c>
      <c r="AX454" s="14" t="s">
        <v>85</v>
      </c>
      <c r="AY454" s="166" t="s">
        <v>135</v>
      </c>
    </row>
    <row r="455" spans="2:65" s="1" customFormat="1" ht="16.5" customHeight="1">
      <c r="B455" s="32"/>
      <c r="C455" s="172" t="s">
        <v>715</v>
      </c>
      <c r="D455" s="172" t="s">
        <v>427</v>
      </c>
      <c r="E455" s="173" t="s">
        <v>716</v>
      </c>
      <c r="F455" s="174" t="s">
        <v>717</v>
      </c>
      <c r="G455" s="175" t="s">
        <v>251</v>
      </c>
      <c r="H455" s="176">
        <v>6.18</v>
      </c>
      <c r="I455" s="177"/>
      <c r="J455" s="178">
        <f>ROUND(I455*H455,2)</f>
        <v>0</v>
      </c>
      <c r="K455" s="174" t="s">
        <v>145</v>
      </c>
      <c r="L455" s="179"/>
      <c r="M455" s="180" t="s">
        <v>1</v>
      </c>
      <c r="N455" s="181" t="s">
        <v>42</v>
      </c>
      <c r="P455" s="141">
        <f>O455*H455</f>
        <v>0</v>
      </c>
      <c r="Q455" s="141">
        <v>0.17499999999999999</v>
      </c>
      <c r="R455" s="141">
        <f>Q455*H455</f>
        <v>1.0814999999999999</v>
      </c>
      <c r="S455" s="141">
        <v>0</v>
      </c>
      <c r="T455" s="142">
        <f>S455*H455</f>
        <v>0</v>
      </c>
      <c r="AR455" s="143" t="s">
        <v>187</v>
      </c>
      <c r="AT455" s="143" t="s">
        <v>427</v>
      </c>
      <c r="AU455" s="143" t="s">
        <v>87</v>
      </c>
      <c r="AY455" s="17" t="s">
        <v>135</v>
      </c>
      <c r="BE455" s="144">
        <f>IF(N455="základní",J455,0)</f>
        <v>0</v>
      </c>
      <c r="BF455" s="144">
        <f>IF(N455="snížená",J455,0)</f>
        <v>0</v>
      </c>
      <c r="BG455" s="144">
        <f>IF(N455="zákl. přenesená",J455,0)</f>
        <v>0</v>
      </c>
      <c r="BH455" s="144">
        <f>IF(N455="sníž. přenesená",J455,0)</f>
        <v>0</v>
      </c>
      <c r="BI455" s="144">
        <f>IF(N455="nulová",J455,0)</f>
        <v>0</v>
      </c>
      <c r="BJ455" s="17" t="s">
        <v>85</v>
      </c>
      <c r="BK455" s="144">
        <f>ROUND(I455*H455,2)</f>
        <v>0</v>
      </c>
      <c r="BL455" s="17" t="s">
        <v>134</v>
      </c>
      <c r="BM455" s="143" t="s">
        <v>718</v>
      </c>
    </row>
    <row r="456" spans="2:65" s="1" customFormat="1" ht="10.199999999999999">
      <c r="B456" s="32"/>
      <c r="D456" s="145" t="s">
        <v>148</v>
      </c>
      <c r="F456" s="146" t="s">
        <v>717</v>
      </c>
      <c r="I456" s="147"/>
      <c r="L456" s="32"/>
      <c r="M456" s="148"/>
      <c r="T456" s="56"/>
      <c r="AT456" s="17" t="s">
        <v>148</v>
      </c>
      <c r="AU456" s="17" t="s">
        <v>87</v>
      </c>
    </row>
    <row r="457" spans="2:65" s="13" customFormat="1" ht="10.199999999999999">
      <c r="B457" s="155"/>
      <c r="D457" s="145" t="s">
        <v>149</v>
      </c>
      <c r="E457" s="156" t="s">
        <v>1</v>
      </c>
      <c r="F457" s="157" t="s">
        <v>719</v>
      </c>
      <c r="H457" s="158">
        <v>6</v>
      </c>
      <c r="I457" s="159"/>
      <c r="L457" s="155"/>
      <c r="M457" s="160"/>
      <c r="T457" s="161"/>
      <c r="AT457" s="156" t="s">
        <v>149</v>
      </c>
      <c r="AU457" s="156" t="s">
        <v>87</v>
      </c>
      <c r="AV457" s="13" t="s">
        <v>87</v>
      </c>
      <c r="AW457" s="13" t="s">
        <v>33</v>
      </c>
      <c r="AX457" s="13" t="s">
        <v>85</v>
      </c>
      <c r="AY457" s="156" t="s">
        <v>135</v>
      </c>
    </row>
    <row r="458" spans="2:65" s="12" customFormat="1" ht="10.199999999999999">
      <c r="B458" s="149"/>
      <c r="D458" s="145" t="s">
        <v>149</v>
      </c>
      <c r="E458" s="150" t="s">
        <v>1</v>
      </c>
      <c r="F458" s="151" t="s">
        <v>707</v>
      </c>
      <c r="H458" s="150" t="s">
        <v>1</v>
      </c>
      <c r="I458" s="152"/>
      <c r="L458" s="149"/>
      <c r="M458" s="153"/>
      <c r="T458" s="154"/>
      <c r="AT458" s="150" t="s">
        <v>149</v>
      </c>
      <c r="AU458" s="150" t="s">
        <v>87</v>
      </c>
      <c r="AV458" s="12" t="s">
        <v>85</v>
      </c>
      <c r="AW458" s="12" t="s">
        <v>33</v>
      </c>
      <c r="AX458" s="12" t="s">
        <v>77</v>
      </c>
      <c r="AY458" s="150" t="s">
        <v>135</v>
      </c>
    </row>
    <row r="459" spans="2:65" s="13" customFormat="1" ht="10.199999999999999">
      <c r="B459" s="155"/>
      <c r="D459" s="145" t="s">
        <v>149</v>
      </c>
      <c r="F459" s="157" t="s">
        <v>720</v>
      </c>
      <c r="H459" s="158">
        <v>6.18</v>
      </c>
      <c r="I459" s="159"/>
      <c r="L459" s="155"/>
      <c r="M459" s="160"/>
      <c r="T459" s="161"/>
      <c r="AT459" s="156" t="s">
        <v>149</v>
      </c>
      <c r="AU459" s="156" t="s">
        <v>87</v>
      </c>
      <c r="AV459" s="13" t="s">
        <v>87</v>
      </c>
      <c r="AW459" s="13" t="s">
        <v>4</v>
      </c>
      <c r="AX459" s="13" t="s">
        <v>85</v>
      </c>
      <c r="AY459" s="156" t="s">
        <v>135</v>
      </c>
    </row>
    <row r="460" spans="2:65" s="1" customFormat="1" ht="16.5" customHeight="1">
      <c r="B460" s="32"/>
      <c r="C460" s="172" t="s">
        <v>721</v>
      </c>
      <c r="D460" s="172" t="s">
        <v>427</v>
      </c>
      <c r="E460" s="173" t="s">
        <v>722</v>
      </c>
      <c r="F460" s="174" t="s">
        <v>723</v>
      </c>
      <c r="G460" s="175" t="s">
        <v>251</v>
      </c>
      <c r="H460" s="176">
        <v>26.78</v>
      </c>
      <c r="I460" s="177"/>
      <c r="J460" s="178">
        <f>ROUND(I460*H460,2)</f>
        <v>0</v>
      </c>
      <c r="K460" s="174" t="s">
        <v>145</v>
      </c>
      <c r="L460" s="179"/>
      <c r="M460" s="180" t="s">
        <v>1</v>
      </c>
      <c r="N460" s="181" t="s">
        <v>42</v>
      </c>
      <c r="P460" s="141">
        <f>O460*H460</f>
        <v>0</v>
      </c>
      <c r="Q460" s="141">
        <v>0.152</v>
      </c>
      <c r="R460" s="141">
        <f>Q460*H460</f>
        <v>4.0705600000000004</v>
      </c>
      <c r="S460" s="141">
        <v>0</v>
      </c>
      <c r="T460" s="142">
        <f>S460*H460</f>
        <v>0</v>
      </c>
      <c r="AR460" s="143" t="s">
        <v>187</v>
      </c>
      <c r="AT460" s="143" t="s">
        <v>427</v>
      </c>
      <c r="AU460" s="143" t="s">
        <v>87</v>
      </c>
      <c r="AY460" s="17" t="s">
        <v>135</v>
      </c>
      <c r="BE460" s="144">
        <f>IF(N460="základní",J460,0)</f>
        <v>0</v>
      </c>
      <c r="BF460" s="144">
        <f>IF(N460="snížená",J460,0)</f>
        <v>0</v>
      </c>
      <c r="BG460" s="144">
        <f>IF(N460="zákl. přenesená",J460,0)</f>
        <v>0</v>
      </c>
      <c r="BH460" s="144">
        <f>IF(N460="sníž. přenesená",J460,0)</f>
        <v>0</v>
      </c>
      <c r="BI460" s="144">
        <f>IF(N460="nulová",J460,0)</f>
        <v>0</v>
      </c>
      <c r="BJ460" s="17" t="s">
        <v>85</v>
      </c>
      <c r="BK460" s="144">
        <f>ROUND(I460*H460,2)</f>
        <v>0</v>
      </c>
      <c r="BL460" s="17" t="s">
        <v>134</v>
      </c>
      <c r="BM460" s="143" t="s">
        <v>724</v>
      </c>
    </row>
    <row r="461" spans="2:65" s="1" customFormat="1" ht="10.199999999999999">
      <c r="B461" s="32"/>
      <c r="D461" s="145" t="s">
        <v>148</v>
      </c>
      <c r="F461" s="146" t="s">
        <v>723</v>
      </c>
      <c r="I461" s="147"/>
      <c r="L461" s="32"/>
      <c r="M461" s="148"/>
      <c r="T461" s="56"/>
      <c r="AT461" s="17" t="s">
        <v>148</v>
      </c>
      <c r="AU461" s="17" t="s">
        <v>87</v>
      </c>
    </row>
    <row r="462" spans="2:65" s="13" customFormat="1" ht="10.199999999999999">
      <c r="B462" s="155"/>
      <c r="D462" s="145" t="s">
        <v>149</v>
      </c>
      <c r="E462" s="156" t="s">
        <v>1</v>
      </c>
      <c r="F462" s="157" t="s">
        <v>725</v>
      </c>
      <c r="H462" s="158">
        <v>26</v>
      </c>
      <c r="I462" s="159"/>
      <c r="L462" s="155"/>
      <c r="M462" s="160"/>
      <c r="T462" s="161"/>
      <c r="AT462" s="156" t="s">
        <v>149</v>
      </c>
      <c r="AU462" s="156" t="s">
        <v>87</v>
      </c>
      <c r="AV462" s="13" t="s">
        <v>87</v>
      </c>
      <c r="AW462" s="13" t="s">
        <v>33</v>
      </c>
      <c r="AX462" s="13" t="s">
        <v>85</v>
      </c>
      <c r="AY462" s="156" t="s">
        <v>135</v>
      </c>
    </row>
    <row r="463" spans="2:65" s="13" customFormat="1" ht="10.199999999999999">
      <c r="B463" s="155"/>
      <c r="D463" s="145" t="s">
        <v>149</v>
      </c>
      <c r="F463" s="157" t="s">
        <v>726</v>
      </c>
      <c r="H463" s="158">
        <v>26.78</v>
      </c>
      <c r="I463" s="159"/>
      <c r="L463" s="155"/>
      <c r="M463" s="160"/>
      <c r="T463" s="161"/>
      <c r="AT463" s="156" t="s">
        <v>149</v>
      </c>
      <c r="AU463" s="156" t="s">
        <v>87</v>
      </c>
      <c r="AV463" s="13" t="s">
        <v>87</v>
      </c>
      <c r="AW463" s="13" t="s">
        <v>4</v>
      </c>
      <c r="AX463" s="13" t="s">
        <v>85</v>
      </c>
      <c r="AY463" s="156" t="s">
        <v>135</v>
      </c>
    </row>
    <row r="464" spans="2:65" s="1" customFormat="1" ht="16.5" customHeight="1">
      <c r="B464" s="32"/>
      <c r="C464" s="172" t="s">
        <v>727</v>
      </c>
      <c r="D464" s="172" t="s">
        <v>427</v>
      </c>
      <c r="E464" s="173" t="s">
        <v>728</v>
      </c>
      <c r="F464" s="174" t="s">
        <v>729</v>
      </c>
      <c r="G464" s="175" t="s">
        <v>251</v>
      </c>
      <c r="H464" s="176">
        <v>22.66</v>
      </c>
      <c r="I464" s="177"/>
      <c r="J464" s="178">
        <f>ROUND(I464*H464,2)</f>
        <v>0</v>
      </c>
      <c r="K464" s="174" t="s">
        <v>145</v>
      </c>
      <c r="L464" s="179"/>
      <c r="M464" s="180" t="s">
        <v>1</v>
      </c>
      <c r="N464" s="181" t="s">
        <v>42</v>
      </c>
      <c r="P464" s="141">
        <f>O464*H464</f>
        <v>0</v>
      </c>
      <c r="Q464" s="141">
        <v>0.152</v>
      </c>
      <c r="R464" s="141">
        <f>Q464*H464</f>
        <v>3.4443199999999998</v>
      </c>
      <c r="S464" s="141">
        <v>0</v>
      </c>
      <c r="T464" s="142">
        <f>S464*H464</f>
        <v>0</v>
      </c>
      <c r="AR464" s="143" t="s">
        <v>187</v>
      </c>
      <c r="AT464" s="143" t="s">
        <v>427</v>
      </c>
      <c r="AU464" s="143" t="s">
        <v>87</v>
      </c>
      <c r="AY464" s="17" t="s">
        <v>135</v>
      </c>
      <c r="BE464" s="144">
        <f>IF(N464="základní",J464,0)</f>
        <v>0</v>
      </c>
      <c r="BF464" s="144">
        <f>IF(N464="snížená",J464,0)</f>
        <v>0</v>
      </c>
      <c r="BG464" s="144">
        <f>IF(N464="zákl. přenesená",J464,0)</f>
        <v>0</v>
      </c>
      <c r="BH464" s="144">
        <f>IF(N464="sníž. přenesená",J464,0)</f>
        <v>0</v>
      </c>
      <c r="BI464" s="144">
        <f>IF(N464="nulová",J464,0)</f>
        <v>0</v>
      </c>
      <c r="BJ464" s="17" t="s">
        <v>85</v>
      </c>
      <c r="BK464" s="144">
        <f>ROUND(I464*H464,2)</f>
        <v>0</v>
      </c>
      <c r="BL464" s="17" t="s">
        <v>134</v>
      </c>
      <c r="BM464" s="143" t="s">
        <v>730</v>
      </c>
    </row>
    <row r="465" spans="2:65" s="1" customFormat="1" ht="10.199999999999999">
      <c r="B465" s="32"/>
      <c r="D465" s="145" t="s">
        <v>148</v>
      </c>
      <c r="F465" s="146" t="s">
        <v>729</v>
      </c>
      <c r="I465" s="147"/>
      <c r="L465" s="32"/>
      <c r="M465" s="148"/>
      <c r="T465" s="56"/>
      <c r="AT465" s="17" t="s">
        <v>148</v>
      </c>
      <c r="AU465" s="17" t="s">
        <v>87</v>
      </c>
    </row>
    <row r="466" spans="2:65" s="13" customFormat="1" ht="10.199999999999999">
      <c r="B466" s="155"/>
      <c r="D466" s="145" t="s">
        <v>149</v>
      </c>
      <c r="E466" s="156" t="s">
        <v>1</v>
      </c>
      <c r="F466" s="157" t="s">
        <v>731</v>
      </c>
      <c r="H466" s="158">
        <v>22</v>
      </c>
      <c r="I466" s="159"/>
      <c r="L466" s="155"/>
      <c r="M466" s="160"/>
      <c r="T466" s="161"/>
      <c r="AT466" s="156" t="s">
        <v>149</v>
      </c>
      <c r="AU466" s="156" t="s">
        <v>87</v>
      </c>
      <c r="AV466" s="13" t="s">
        <v>87</v>
      </c>
      <c r="AW466" s="13" t="s">
        <v>33</v>
      </c>
      <c r="AX466" s="13" t="s">
        <v>85</v>
      </c>
      <c r="AY466" s="156" t="s">
        <v>135</v>
      </c>
    </row>
    <row r="467" spans="2:65" s="12" customFormat="1" ht="10.199999999999999">
      <c r="B467" s="149"/>
      <c r="D467" s="145" t="s">
        <v>149</v>
      </c>
      <c r="E467" s="150" t="s">
        <v>1</v>
      </c>
      <c r="F467" s="151" t="s">
        <v>707</v>
      </c>
      <c r="H467" s="150" t="s">
        <v>1</v>
      </c>
      <c r="I467" s="152"/>
      <c r="L467" s="149"/>
      <c r="M467" s="153"/>
      <c r="T467" s="154"/>
      <c r="AT467" s="150" t="s">
        <v>149</v>
      </c>
      <c r="AU467" s="150" t="s">
        <v>87</v>
      </c>
      <c r="AV467" s="12" t="s">
        <v>85</v>
      </c>
      <c r="AW467" s="12" t="s">
        <v>33</v>
      </c>
      <c r="AX467" s="12" t="s">
        <v>77</v>
      </c>
      <c r="AY467" s="150" t="s">
        <v>135</v>
      </c>
    </row>
    <row r="468" spans="2:65" s="13" customFormat="1" ht="10.199999999999999">
      <c r="B468" s="155"/>
      <c r="D468" s="145" t="s">
        <v>149</v>
      </c>
      <c r="F468" s="157" t="s">
        <v>732</v>
      </c>
      <c r="H468" s="158">
        <v>22.66</v>
      </c>
      <c r="I468" s="159"/>
      <c r="L468" s="155"/>
      <c r="M468" s="160"/>
      <c r="T468" s="161"/>
      <c r="AT468" s="156" t="s">
        <v>149</v>
      </c>
      <c r="AU468" s="156" t="s">
        <v>87</v>
      </c>
      <c r="AV468" s="13" t="s">
        <v>87</v>
      </c>
      <c r="AW468" s="13" t="s">
        <v>4</v>
      </c>
      <c r="AX468" s="13" t="s">
        <v>85</v>
      </c>
      <c r="AY468" s="156" t="s">
        <v>135</v>
      </c>
    </row>
    <row r="469" spans="2:65" s="1" customFormat="1" ht="16.5" customHeight="1">
      <c r="B469" s="32"/>
      <c r="C469" s="172" t="s">
        <v>733</v>
      </c>
      <c r="D469" s="172" t="s">
        <v>427</v>
      </c>
      <c r="E469" s="173" t="s">
        <v>734</v>
      </c>
      <c r="F469" s="174" t="s">
        <v>735</v>
      </c>
      <c r="G469" s="175" t="s">
        <v>251</v>
      </c>
      <c r="H469" s="176">
        <v>39.14</v>
      </c>
      <c r="I469" s="177"/>
      <c r="J469" s="178">
        <f>ROUND(I469*H469,2)</f>
        <v>0</v>
      </c>
      <c r="K469" s="174" t="s">
        <v>145</v>
      </c>
      <c r="L469" s="179"/>
      <c r="M469" s="180" t="s">
        <v>1</v>
      </c>
      <c r="N469" s="181" t="s">
        <v>42</v>
      </c>
      <c r="P469" s="141">
        <f>O469*H469</f>
        <v>0</v>
      </c>
      <c r="Q469" s="141">
        <v>0.17599999999999999</v>
      </c>
      <c r="R469" s="141">
        <f>Q469*H469</f>
        <v>6.8886399999999997</v>
      </c>
      <c r="S469" s="141">
        <v>0</v>
      </c>
      <c r="T469" s="142">
        <f>S469*H469</f>
        <v>0</v>
      </c>
      <c r="AR469" s="143" t="s">
        <v>187</v>
      </c>
      <c r="AT469" s="143" t="s">
        <v>427</v>
      </c>
      <c r="AU469" s="143" t="s">
        <v>87</v>
      </c>
      <c r="AY469" s="17" t="s">
        <v>135</v>
      </c>
      <c r="BE469" s="144">
        <f>IF(N469="základní",J469,0)</f>
        <v>0</v>
      </c>
      <c r="BF469" s="144">
        <f>IF(N469="snížená",J469,0)</f>
        <v>0</v>
      </c>
      <c r="BG469" s="144">
        <f>IF(N469="zákl. přenesená",J469,0)</f>
        <v>0</v>
      </c>
      <c r="BH469" s="144">
        <f>IF(N469="sníž. přenesená",J469,0)</f>
        <v>0</v>
      </c>
      <c r="BI469" s="144">
        <f>IF(N469="nulová",J469,0)</f>
        <v>0</v>
      </c>
      <c r="BJ469" s="17" t="s">
        <v>85</v>
      </c>
      <c r="BK469" s="144">
        <f>ROUND(I469*H469,2)</f>
        <v>0</v>
      </c>
      <c r="BL469" s="17" t="s">
        <v>134</v>
      </c>
      <c r="BM469" s="143" t="s">
        <v>736</v>
      </c>
    </row>
    <row r="470" spans="2:65" s="1" customFormat="1" ht="10.199999999999999">
      <c r="B470" s="32"/>
      <c r="D470" s="145" t="s">
        <v>148</v>
      </c>
      <c r="F470" s="146" t="s">
        <v>735</v>
      </c>
      <c r="I470" s="147"/>
      <c r="L470" s="32"/>
      <c r="M470" s="148"/>
      <c r="T470" s="56"/>
      <c r="AT470" s="17" t="s">
        <v>148</v>
      </c>
      <c r="AU470" s="17" t="s">
        <v>87</v>
      </c>
    </row>
    <row r="471" spans="2:65" s="13" customFormat="1" ht="10.199999999999999">
      <c r="B471" s="155"/>
      <c r="D471" s="145" t="s">
        <v>149</v>
      </c>
      <c r="E471" s="156" t="s">
        <v>1</v>
      </c>
      <c r="F471" s="157" t="s">
        <v>737</v>
      </c>
      <c r="H471" s="158">
        <v>38</v>
      </c>
      <c r="I471" s="159"/>
      <c r="L471" s="155"/>
      <c r="M471" s="160"/>
      <c r="T471" s="161"/>
      <c r="AT471" s="156" t="s">
        <v>149</v>
      </c>
      <c r="AU471" s="156" t="s">
        <v>87</v>
      </c>
      <c r="AV471" s="13" t="s">
        <v>87</v>
      </c>
      <c r="AW471" s="13" t="s">
        <v>33</v>
      </c>
      <c r="AX471" s="13" t="s">
        <v>85</v>
      </c>
      <c r="AY471" s="156" t="s">
        <v>135</v>
      </c>
    </row>
    <row r="472" spans="2:65" s="13" customFormat="1" ht="10.199999999999999">
      <c r="B472" s="155"/>
      <c r="D472" s="145" t="s">
        <v>149</v>
      </c>
      <c r="F472" s="157" t="s">
        <v>738</v>
      </c>
      <c r="H472" s="158">
        <v>39.14</v>
      </c>
      <c r="I472" s="159"/>
      <c r="L472" s="155"/>
      <c r="M472" s="160"/>
      <c r="T472" s="161"/>
      <c r="AT472" s="156" t="s">
        <v>149</v>
      </c>
      <c r="AU472" s="156" t="s">
        <v>87</v>
      </c>
      <c r="AV472" s="13" t="s">
        <v>87</v>
      </c>
      <c r="AW472" s="13" t="s">
        <v>4</v>
      </c>
      <c r="AX472" s="13" t="s">
        <v>85</v>
      </c>
      <c r="AY472" s="156" t="s">
        <v>135</v>
      </c>
    </row>
    <row r="473" spans="2:65" s="11" customFormat="1" ht="22.8" customHeight="1">
      <c r="B473" s="120"/>
      <c r="D473" s="121" t="s">
        <v>76</v>
      </c>
      <c r="E473" s="130" t="s">
        <v>187</v>
      </c>
      <c r="F473" s="130" t="s">
        <v>739</v>
      </c>
      <c r="I473" s="123"/>
      <c r="J473" s="131">
        <f>BK473</f>
        <v>0</v>
      </c>
      <c r="L473" s="120"/>
      <c r="M473" s="125"/>
      <c r="P473" s="126">
        <f>SUM(P474:P562)</f>
        <v>0</v>
      </c>
      <c r="R473" s="126">
        <f>SUM(R474:R562)</f>
        <v>10.475919199999998</v>
      </c>
      <c r="T473" s="127">
        <f>SUM(T474:T562)</f>
        <v>7.9713599999999998</v>
      </c>
      <c r="AR473" s="121" t="s">
        <v>85</v>
      </c>
      <c r="AT473" s="128" t="s">
        <v>76</v>
      </c>
      <c r="AU473" s="128" t="s">
        <v>85</v>
      </c>
      <c r="AY473" s="121" t="s">
        <v>135</v>
      </c>
      <c r="BK473" s="129">
        <f>SUM(BK474:BK562)</f>
        <v>0</v>
      </c>
    </row>
    <row r="474" spans="2:65" s="1" customFormat="1" ht="16.5" customHeight="1">
      <c r="B474" s="32"/>
      <c r="C474" s="132" t="s">
        <v>740</v>
      </c>
      <c r="D474" s="132" t="s">
        <v>141</v>
      </c>
      <c r="E474" s="133" t="s">
        <v>741</v>
      </c>
      <c r="F474" s="134" t="s">
        <v>742</v>
      </c>
      <c r="G474" s="135" t="s">
        <v>306</v>
      </c>
      <c r="H474" s="136">
        <v>1.6</v>
      </c>
      <c r="I474" s="137"/>
      <c r="J474" s="138">
        <f>ROUND(I474*H474,2)</f>
        <v>0</v>
      </c>
      <c r="K474" s="134" t="s">
        <v>145</v>
      </c>
      <c r="L474" s="32"/>
      <c r="M474" s="139" t="s">
        <v>1</v>
      </c>
      <c r="N474" s="140" t="s">
        <v>42</v>
      </c>
      <c r="P474" s="141">
        <f>O474*H474</f>
        <v>0</v>
      </c>
      <c r="Q474" s="141">
        <v>1.0000000000000001E-5</v>
      </c>
      <c r="R474" s="141">
        <f>Q474*H474</f>
        <v>1.6000000000000003E-5</v>
      </c>
      <c r="S474" s="141">
        <v>0</v>
      </c>
      <c r="T474" s="142">
        <f>S474*H474</f>
        <v>0</v>
      </c>
      <c r="AR474" s="143" t="s">
        <v>134</v>
      </c>
      <c r="AT474" s="143" t="s">
        <v>141</v>
      </c>
      <c r="AU474" s="143" t="s">
        <v>87</v>
      </c>
      <c r="AY474" s="17" t="s">
        <v>135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7" t="s">
        <v>85</v>
      </c>
      <c r="BK474" s="144">
        <f>ROUND(I474*H474,2)</f>
        <v>0</v>
      </c>
      <c r="BL474" s="17" t="s">
        <v>134</v>
      </c>
      <c r="BM474" s="143" t="s">
        <v>743</v>
      </c>
    </row>
    <row r="475" spans="2:65" s="1" customFormat="1" ht="10.199999999999999">
      <c r="B475" s="32"/>
      <c r="D475" s="145" t="s">
        <v>148</v>
      </c>
      <c r="F475" s="146" t="s">
        <v>744</v>
      </c>
      <c r="I475" s="147"/>
      <c r="L475" s="32"/>
      <c r="M475" s="148"/>
      <c r="T475" s="56"/>
      <c r="AT475" s="17" t="s">
        <v>148</v>
      </c>
      <c r="AU475" s="17" t="s">
        <v>87</v>
      </c>
    </row>
    <row r="476" spans="2:65" s="13" customFormat="1" ht="10.199999999999999">
      <c r="B476" s="155"/>
      <c r="D476" s="145" t="s">
        <v>149</v>
      </c>
      <c r="E476" s="156" t="s">
        <v>1</v>
      </c>
      <c r="F476" s="157" t="s">
        <v>745</v>
      </c>
      <c r="H476" s="158">
        <v>1.6</v>
      </c>
      <c r="I476" s="159"/>
      <c r="L476" s="155"/>
      <c r="M476" s="160"/>
      <c r="T476" s="161"/>
      <c r="AT476" s="156" t="s">
        <v>149</v>
      </c>
      <c r="AU476" s="156" t="s">
        <v>87</v>
      </c>
      <c r="AV476" s="13" t="s">
        <v>87</v>
      </c>
      <c r="AW476" s="13" t="s">
        <v>33</v>
      </c>
      <c r="AX476" s="13" t="s">
        <v>85</v>
      </c>
      <c r="AY476" s="156" t="s">
        <v>135</v>
      </c>
    </row>
    <row r="477" spans="2:65" s="1" customFormat="1" ht="16.5" customHeight="1">
      <c r="B477" s="32"/>
      <c r="C477" s="172" t="s">
        <v>746</v>
      </c>
      <c r="D477" s="172" t="s">
        <v>427</v>
      </c>
      <c r="E477" s="173" t="s">
        <v>747</v>
      </c>
      <c r="F477" s="174" t="s">
        <v>748</v>
      </c>
      <c r="G477" s="175" t="s">
        <v>306</v>
      </c>
      <c r="H477" s="176">
        <v>1.6479999999999999</v>
      </c>
      <c r="I477" s="177"/>
      <c r="J477" s="178">
        <f>ROUND(I477*H477,2)</f>
        <v>0</v>
      </c>
      <c r="K477" s="174" t="s">
        <v>145</v>
      </c>
      <c r="L477" s="179"/>
      <c r="M477" s="180" t="s">
        <v>1</v>
      </c>
      <c r="N477" s="181" t="s">
        <v>42</v>
      </c>
      <c r="P477" s="141">
        <f>O477*H477</f>
        <v>0</v>
      </c>
      <c r="Q477" s="141">
        <v>4.1999999999999997E-3</v>
      </c>
      <c r="R477" s="141">
        <f>Q477*H477</f>
        <v>6.9215999999999991E-3</v>
      </c>
      <c r="S477" s="141">
        <v>0</v>
      </c>
      <c r="T477" s="142">
        <f>S477*H477</f>
        <v>0</v>
      </c>
      <c r="AR477" s="143" t="s">
        <v>187</v>
      </c>
      <c r="AT477" s="143" t="s">
        <v>427</v>
      </c>
      <c r="AU477" s="143" t="s">
        <v>87</v>
      </c>
      <c r="AY477" s="17" t="s">
        <v>135</v>
      </c>
      <c r="BE477" s="144">
        <f>IF(N477="základní",J477,0)</f>
        <v>0</v>
      </c>
      <c r="BF477" s="144">
        <f>IF(N477="snížená",J477,0)</f>
        <v>0</v>
      </c>
      <c r="BG477" s="144">
        <f>IF(N477="zákl. přenesená",J477,0)</f>
        <v>0</v>
      </c>
      <c r="BH477" s="144">
        <f>IF(N477="sníž. přenesená",J477,0)</f>
        <v>0</v>
      </c>
      <c r="BI477" s="144">
        <f>IF(N477="nulová",J477,0)</f>
        <v>0</v>
      </c>
      <c r="BJ477" s="17" t="s">
        <v>85</v>
      </c>
      <c r="BK477" s="144">
        <f>ROUND(I477*H477,2)</f>
        <v>0</v>
      </c>
      <c r="BL477" s="17" t="s">
        <v>134</v>
      </c>
      <c r="BM477" s="143" t="s">
        <v>749</v>
      </c>
    </row>
    <row r="478" spans="2:65" s="1" customFormat="1" ht="10.199999999999999">
      <c r="B478" s="32"/>
      <c r="D478" s="145" t="s">
        <v>148</v>
      </c>
      <c r="F478" s="146" t="s">
        <v>748</v>
      </c>
      <c r="I478" s="147"/>
      <c r="L478" s="32"/>
      <c r="M478" s="148"/>
      <c r="T478" s="56"/>
      <c r="AT478" s="17" t="s">
        <v>148</v>
      </c>
      <c r="AU478" s="17" t="s">
        <v>87</v>
      </c>
    </row>
    <row r="479" spans="2:65" s="13" customFormat="1" ht="10.199999999999999">
      <c r="B479" s="155"/>
      <c r="D479" s="145" t="s">
        <v>149</v>
      </c>
      <c r="E479" s="156" t="s">
        <v>1</v>
      </c>
      <c r="F479" s="157" t="s">
        <v>750</v>
      </c>
      <c r="H479" s="158">
        <v>1.6</v>
      </c>
      <c r="I479" s="159"/>
      <c r="L479" s="155"/>
      <c r="M479" s="160"/>
      <c r="T479" s="161"/>
      <c r="AT479" s="156" t="s">
        <v>149</v>
      </c>
      <c r="AU479" s="156" t="s">
        <v>87</v>
      </c>
      <c r="AV479" s="13" t="s">
        <v>87</v>
      </c>
      <c r="AW479" s="13" t="s">
        <v>33</v>
      </c>
      <c r="AX479" s="13" t="s">
        <v>85</v>
      </c>
      <c r="AY479" s="156" t="s">
        <v>135</v>
      </c>
    </row>
    <row r="480" spans="2:65" s="13" customFormat="1" ht="10.199999999999999">
      <c r="B480" s="155"/>
      <c r="D480" s="145" t="s">
        <v>149</v>
      </c>
      <c r="F480" s="157" t="s">
        <v>751</v>
      </c>
      <c r="H480" s="158">
        <v>1.6479999999999999</v>
      </c>
      <c r="I480" s="159"/>
      <c r="L480" s="155"/>
      <c r="M480" s="160"/>
      <c r="T480" s="161"/>
      <c r="AT480" s="156" t="s">
        <v>149</v>
      </c>
      <c r="AU480" s="156" t="s">
        <v>87</v>
      </c>
      <c r="AV480" s="13" t="s">
        <v>87</v>
      </c>
      <c r="AW480" s="13" t="s">
        <v>4</v>
      </c>
      <c r="AX480" s="13" t="s">
        <v>85</v>
      </c>
      <c r="AY480" s="156" t="s">
        <v>135</v>
      </c>
    </row>
    <row r="481" spans="2:65" s="1" customFormat="1" ht="16.5" customHeight="1">
      <c r="B481" s="32"/>
      <c r="C481" s="132" t="s">
        <v>752</v>
      </c>
      <c r="D481" s="132" t="s">
        <v>141</v>
      </c>
      <c r="E481" s="133" t="s">
        <v>753</v>
      </c>
      <c r="F481" s="134" t="s">
        <v>754</v>
      </c>
      <c r="G481" s="135" t="s">
        <v>306</v>
      </c>
      <c r="H481" s="136">
        <v>22.1</v>
      </c>
      <c r="I481" s="137"/>
      <c r="J481" s="138">
        <f>ROUND(I481*H481,2)</f>
        <v>0</v>
      </c>
      <c r="K481" s="134" t="s">
        <v>145</v>
      </c>
      <c r="L481" s="32"/>
      <c r="M481" s="139" t="s">
        <v>1</v>
      </c>
      <c r="N481" s="140" t="s">
        <v>42</v>
      </c>
      <c r="P481" s="141">
        <f>O481*H481</f>
        <v>0</v>
      </c>
      <c r="Q481" s="141">
        <v>1.0000000000000001E-5</v>
      </c>
      <c r="R481" s="141">
        <f>Q481*H481</f>
        <v>2.2100000000000003E-4</v>
      </c>
      <c r="S481" s="141">
        <v>0</v>
      </c>
      <c r="T481" s="142">
        <f>S481*H481</f>
        <v>0</v>
      </c>
      <c r="AR481" s="143" t="s">
        <v>134</v>
      </c>
      <c r="AT481" s="143" t="s">
        <v>141</v>
      </c>
      <c r="AU481" s="143" t="s">
        <v>87</v>
      </c>
      <c r="AY481" s="17" t="s">
        <v>135</v>
      </c>
      <c r="BE481" s="144">
        <f>IF(N481="základní",J481,0)</f>
        <v>0</v>
      </c>
      <c r="BF481" s="144">
        <f>IF(N481="snížená",J481,0)</f>
        <v>0</v>
      </c>
      <c r="BG481" s="144">
        <f>IF(N481="zákl. přenesená",J481,0)</f>
        <v>0</v>
      </c>
      <c r="BH481" s="144">
        <f>IF(N481="sníž. přenesená",J481,0)</f>
        <v>0</v>
      </c>
      <c r="BI481" s="144">
        <f>IF(N481="nulová",J481,0)</f>
        <v>0</v>
      </c>
      <c r="BJ481" s="17" t="s">
        <v>85</v>
      </c>
      <c r="BK481" s="144">
        <f>ROUND(I481*H481,2)</f>
        <v>0</v>
      </c>
      <c r="BL481" s="17" t="s">
        <v>134</v>
      </c>
      <c r="BM481" s="143" t="s">
        <v>755</v>
      </c>
    </row>
    <row r="482" spans="2:65" s="1" customFormat="1" ht="10.199999999999999">
      <c r="B482" s="32"/>
      <c r="D482" s="145" t="s">
        <v>148</v>
      </c>
      <c r="F482" s="146" t="s">
        <v>756</v>
      </c>
      <c r="I482" s="147"/>
      <c r="L482" s="32"/>
      <c r="M482" s="148"/>
      <c r="T482" s="56"/>
      <c r="AT482" s="17" t="s">
        <v>148</v>
      </c>
      <c r="AU482" s="17" t="s">
        <v>87</v>
      </c>
    </row>
    <row r="483" spans="2:65" s="13" customFormat="1" ht="10.199999999999999">
      <c r="B483" s="155"/>
      <c r="D483" s="145" t="s">
        <v>149</v>
      </c>
      <c r="E483" s="156" t="s">
        <v>1</v>
      </c>
      <c r="F483" s="157" t="s">
        <v>757</v>
      </c>
      <c r="H483" s="158">
        <v>22.1</v>
      </c>
      <c r="I483" s="159"/>
      <c r="L483" s="155"/>
      <c r="M483" s="160"/>
      <c r="T483" s="161"/>
      <c r="AT483" s="156" t="s">
        <v>149</v>
      </c>
      <c r="AU483" s="156" t="s">
        <v>87</v>
      </c>
      <c r="AV483" s="13" t="s">
        <v>87</v>
      </c>
      <c r="AW483" s="13" t="s">
        <v>33</v>
      </c>
      <c r="AX483" s="13" t="s">
        <v>85</v>
      </c>
      <c r="AY483" s="156" t="s">
        <v>135</v>
      </c>
    </row>
    <row r="484" spans="2:65" s="1" customFormat="1" ht="16.5" customHeight="1">
      <c r="B484" s="32"/>
      <c r="C484" s="172" t="s">
        <v>758</v>
      </c>
      <c r="D484" s="172" t="s">
        <v>427</v>
      </c>
      <c r="E484" s="173" t="s">
        <v>759</v>
      </c>
      <c r="F484" s="174" t="s">
        <v>760</v>
      </c>
      <c r="G484" s="175" t="s">
        <v>306</v>
      </c>
      <c r="H484" s="176">
        <v>22.763000000000002</v>
      </c>
      <c r="I484" s="177"/>
      <c r="J484" s="178">
        <f>ROUND(I484*H484,2)</f>
        <v>0</v>
      </c>
      <c r="K484" s="174" t="s">
        <v>145</v>
      </c>
      <c r="L484" s="179"/>
      <c r="M484" s="180" t="s">
        <v>1</v>
      </c>
      <c r="N484" s="181" t="s">
        <v>42</v>
      </c>
      <c r="P484" s="141">
        <f>O484*H484</f>
        <v>0</v>
      </c>
      <c r="Q484" s="141">
        <v>6.1999999999999998E-3</v>
      </c>
      <c r="R484" s="141">
        <f>Q484*H484</f>
        <v>0.14113059999999999</v>
      </c>
      <c r="S484" s="141">
        <v>0</v>
      </c>
      <c r="T484" s="142">
        <f>S484*H484</f>
        <v>0</v>
      </c>
      <c r="AR484" s="143" t="s">
        <v>187</v>
      </c>
      <c r="AT484" s="143" t="s">
        <v>427</v>
      </c>
      <c r="AU484" s="143" t="s">
        <v>87</v>
      </c>
      <c r="AY484" s="17" t="s">
        <v>135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7" t="s">
        <v>85</v>
      </c>
      <c r="BK484" s="144">
        <f>ROUND(I484*H484,2)</f>
        <v>0</v>
      </c>
      <c r="BL484" s="17" t="s">
        <v>134</v>
      </c>
      <c r="BM484" s="143" t="s">
        <v>761</v>
      </c>
    </row>
    <row r="485" spans="2:65" s="1" customFormat="1" ht="10.199999999999999">
      <c r="B485" s="32"/>
      <c r="D485" s="145" t="s">
        <v>148</v>
      </c>
      <c r="F485" s="146" t="s">
        <v>760</v>
      </c>
      <c r="I485" s="147"/>
      <c r="L485" s="32"/>
      <c r="M485" s="148"/>
      <c r="T485" s="56"/>
      <c r="AT485" s="17" t="s">
        <v>148</v>
      </c>
      <c r="AU485" s="17" t="s">
        <v>87</v>
      </c>
    </row>
    <row r="486" spans="2:65" s="13" customFormat="1" ht="10.199999999999999">
      <c r="B486" s="155"/>
      <c r="D486" s="145" t="s">
        <v>149</v>
      </c>
      <c r="E486" s="156" t="s">
        <v>1</v>
      </c>
      <c r="F486" s="157" t="s">
        <v>762</v>
      </c>
      <c r="H486" s="158">
        <v>22.1</v>
      </c>
      <c r="I486" s="159"/>
      <c r="L486" s="155"/>
      <c r="M486" s="160"/>
      <c r="T486" s="161"/>
      <c r="AT486" s="156" t="s">
        <v>149</v>
      </c>
      <c r="AU486" s="156" t="s">
        <v>87</v>
      </c>
      <c r="AV486" s="13" t="s">
        <v>87</v>
      </c>
      <c r="AW486" s="13" t="s">
        <v>33</v>
      </c>
      <c r="AX486" s="13" t="s">
        <v>85</v>
      </c>
      <c r="AY486" s="156" t="s">
        <v>135</v>
      </c>
    </row>
    <row r="487" spans="2:65" s="13" customFormat="1" ht="10.199999999999999">
      <c r="B487" s="155"/>
      <c r="D487" s="145" t="s">
        <v>149</v>
      </c>
      <c r="F487" s="157" t="s">
        <v>763</v>
      </c>
      <c r="H487" s="158">
        <v>22.763000000000002</v>
      </c>
      <c r="I487" s="159"/>
      <c r="L487" s="155"/>
      <c r="M487" s="160"/>
      <c r="T487" s="161"/>
      <c r="AT487" s="156" t="s">
        <v>149</v>
      </c>
      <c r="AU487" s="156" t="s">
        <v>87</v>
      </c>
      <c r="AV487" s="13" t="s">
        <v>87</v>
      </c>
      <c r="AW487" s="13" t="s">
        <v>4</v>
      </c>
      <c r="AX487" s="13" t="s">
        <v>85</v>
      </c>
      <c r="AY487" s="156" t="s">
        <v>135</v>
      </c>
    </row>
    <row r="488" spans="2:65" s="1" customFormat="1" ht="21.75" customHeight="1">
      <c r="B488" s="32"/>
      <c r="C488" s="132" t="s">
        <v>764</v>
      </c>
      <c r="D488" s="132" t="s">
        <v>141</v>
      </c>
      <c r="E488" s="133" t="s">
        <v>765</v>
      </c>
      <c r="F488" s="134" t="s">
        <v>766</v>
      </c>
      <c r="G488" s="135" t="s">
        <v>548</v>
      </c>
      <c r="H488" s="136">
        <v>1</v>
      </c>
      <c r="I488" s="137"/>
      <c r="J488" s="138">
        <f>ROUND(I488*H488,2)</f>
        <v>0</v>
      </c>
      <c r="K488" s="134" t="s">
        <v>145</v>
      </c>
      <c r="L488" s="32"/>
      <c r="M488" s="139" t="s">
        <v>1</v>
      </c>
      <c r="N488" s="140" t="s">
        <v>42</v>
      </c>
      <c r="P488" s="141">
        <f>O488*H488</f>
        <v>0</v>
      </c>
      <c r="Q488" s="141">
        <v>0</v>
      </c>
      <c r="R488" s="141">
        <f>Q488*H488</f>
        <v>0</v>
      </c>
      <c r="S488" s="141">
        <v>0</v>
      </c>
      <c r="T488" s="142">
        <f>S488*H488</f>
        <v>0</v>
      </c>
      <c r="AR488" s="143" t="s">
        <v>134</v>
      </c>
      <c r="AT488" s="143" t="s">
        <v>141</v>
      </c>
      <c r="AU488" s="143" t="s">
        <v>87</v>
      </c>
      <c r="AY488" s="17" t="s">
        <v>135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7" t="s">
        <v>85</v>
      </c>
      <c r="BK488" s="144">
        <f>ROUND(I488*H488,2)</f>
        <v>0</v>
      </c>
      <c r="BL488" s="17" t="s">
        <v>134</v>
      </c>
      <c r="BM488" s="143" t="s">
        <v>767</v>
      </c>
    </row>
    <row r="489" spans="2:65" s="1" customFormat="1" ht="19.2">
      <c r="B489" s="32"/>
      <c r="D489" s="145" t="s">
        <v>148</v>
      </c>
      <c r="F489" s="146" t="s">
        <v>768</v>
      </c>
      <c r="I489" s="147"/>
      <c r="L489" s="32"/>
      <c r="M489" s="148"/>
      <c r="T489" s="56"/>
      <c r="AT489" s="17" t="s">
        <v>148</v>
      </c>
      <c r="AU489" s="17" t="s">
        <v>87</v>
      </c>
    </row>
    <row r="490" spans="2:65" s="12" customFormat="1" ht="10.199999999999999">
      <c r="B490" s="149"/>
      <c r="D490" s="145" t="s">
        <v>149</v>
      </c>
      <c r="E490" s="150" t="s">
        <v>1</v>
      </c>
      <c r="F490" s="151" t="s">
        <v>769</v>
      </c>
      <c r="H490" s="150" t="s">
        <v>1</v>
      </c>
      <c r="I490" s="152"/>
      <c r="L490" s="149"/>
      <c r="M490" s="153"/>
      <c r="T490" s="154"/>
      <c r="AT490" s="150" t="s">
        <v>149</v>
      </c>
      <c r="AU490" s="150" t="s">
        <v>87</v>
      </c>
      <c r="AV490" s="12" t="s">
        <v>85</v>
      </c>
      <c r="AW490" s="12" t="s">
        <v>33</v>
      </c>
      <c r="AX490" s="12" t="s">
        <v>77</v>
      </c>
      <c r="AY490" s="150" t="s">
        <v>135</v>
      </c>
    </row>
    <row r="491" spans="2:65" s="13" customFormat="1" ht="10.199999999999999">
      <c r="B491" s="155"/>
      <c r="D491" s="145" t="s">
        <v>149</v>
      </c>
      <c r="E491" s="156" t="s">
        <v>1</v>
      </c>
      <c r="F491" s="157" t="s">
        <v>770</v>
      </c>
      <c r="H491" s="158">
        <v>1</v>
      </c>
      <c r="I491" s="159"/>
      <c r="L491" s="155"/>
      <c r="M491" s="160"/>
      <c r="T491" s="161"/>
      <c r="AT491" s="156" t="s">
        <v>149</v>
      </c>
      <c r="AU491" s="156" t="s">
        <v>87</v>
      </c>
      <c r="AV491" s="13" t="s">
        <v>87</v>
      </c>
      <c r="AW491" s="13" t="s">
        <v>33</v>
      </c>
      <c r="AX491" s="13" t="s">
        <v>85</v>
      </c>
      <c r="AY491" s="156" t="s">
        <v>135</v>
      </c>
    </row>
    <row r="492" spans="2:65" s="12" customFormat="1" ht="10.199999999999999">
      <c r="B492" s="149"/>
      <c r="D492" s="145" t="s">
        <v>149</v>
      </c>
      <c r="E492" s="150" t="s">
        <v>1</v>
      </c>
      <c r="F492" s="151" t="s">
        <v>771</v>
      </c>
      <c r="H492" s="150" t="s">
        <v>1</v>
      </c>
      <c r="I492" s="152"/>
      <c r="L492" s="149"/>
      <c r="M492" s="153"/>
      <c r="T492" s="154"/>
      <c r="AT492" s="150" t="s">
        <v>149</v>
      </c>
      <c r="AU492" s="150" t="s">
        <v>87</v>
      </c>
      <c r="AV492" s="12" t="s">
        <v>85</v>
      </c>
      <c r="AW492" s="12" t="s">
        <v>33</v>
      </c>
      <c r="AX492" s="12" t="s">
        <v>77</v>
      </c>
      <c r="AY492" s="150" t="s">
        <v>135</v>
      </c>
    </row>
    <row r="493" spans="2:65" s="1" customFormat="1" ht="16.5" customHeight="1">
      <c r="B493" s="32"/>
      <c r="C493" s="172" t="s">
        <v>772</v>
      </c>
      <c r="D493" s="172" t="s">
        <v>427</v>
      </c>
      <c r="E493" s="173" t="s">
        <v>773</v>
      </c>
      <c r="F493" s="174" t="s">
        <v>774</v>
      </c>
      <c r="G493" s="175" t="s">
        <v>548</v>
      </c>
      <c r="H493" s="176">
        <v>1</v>
      </c>
      <c r="I493" s="177"/>
      <c r="J493" s="178">
        <f>ROUND(I493*H493,2)</f>
        <v>0</v>
      </c>
      <c r="K493" s="174" t="s">
        <v>145</v>
      </c>
      <c r="L493" s="179"/>
      <c r="M493" s="180" t="s">
        <v>1</v>
      </c>
      <c r="N493" s="181" t="s">
        <v>42</v>
      </c>
      <c r="P493" s="141">
        <f>O493*H493</f>
        <v>0</v>
      </c>
      <c r="Q493" s="141">
        <v>8.0000000000000004E-4</v>
      </c>
      <c r="R493" s="141">
        <f>Q493*H493</f>
        <v>8.0000000000000004E-4</v>
      </c>
      <c r="S493" s="141">
        <v>0</v>
      </c>
      <c r="T493" s="142">
        <f>S493*H493</f>
        <v>0</v>
      </c>
      <c r="AR493" s="143" t="s">
        <v>187</v>
      </c>
      <c r="AT493" s="143" t="s">
        <v>427</v>
      </c>
      <c r="AU493" s="143" t="s">
        <v>87</v>
      </c>
      <c r="AY493" s="17" t="s">
        <v>135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7" t="s">
        <v>85</v>
      </c>
      <c r="BK493" s="144">
        <f>ROUND(I493*H493,2)</f>
        <v>0</v>
      </c>
      <c r="BL493" s="17" t="s">
        <v>134</v>
      </c>
      <c r="BM493" s="143" t="s">
        <v>775</v>
      </c>
    </row>
    <row r="494" spans="2:65" s="1" customFormat="1" ht="10.199999999999999">
      <c r="B494" s="32"/>
      <c r="D494" s="145" t="s">
        <v>148</v>
      </c>
      <c r="F494" s="146" t="s">
        <v>774</v>
      </c>
      <c r="I494" s="147"/>
      <c r="L494" s="32"/>
      <c r="M494" s="148"/>
      <c r="T494" s="56"/>
      <c r="AT494" s="17" t="s">
        <v>148</v>
      </c>
      <c r="AU494" s="17" t="s">
        <v>87</v>
      </c>
    </row>
    <row r="495" spans="2:65" s="13" customFormat="1" ht="10.199999999999999">
      <c r="B495" s="155"/>
      <c r="D495" s="145" t="s">
        <v>149</v>
      </c>
      <c r="E495" s="156" t="s">
        <v>1</v>
      </c>
      <c r="F495" s="157" t="s">
        <v>776</v>
      </c>
      <c r="H495" s="158">
        <v>1</v>
      </c>
      <c r="I495" s="159"/>
      <c r="L495" s="155"/>
      <c r="M495" s="160"/>
      <c r="T495" s="161"/>
      <c r="AT495" s="156" t="s">
        <v>149</v>
      </c>
      <c r="AU495" s="156" t="s">
        <v>87</v>
      </c>
      <c r="AV495" s="13" t="s">
        <v>87</v>
      </c>
      <c r="AW495" s="13" t="s">
        <v>33</v>
      </c>
      <c r="AX495" s="13" t="s">
        <v>85</v>
      </c>
      <c r="AY495" s="156" t="s">
        <v>135</v>
      </c>
    </row>
    <row r="496" spans="2:65" s="1" customFormat="1" ht="21.75" customHeight="1">
      <c r="B496" s="32"/>
      <c r="C496" s="132" t="s">
        <v>777</v>
      </c>
      <c r="D496" s="132" t="s">
        <v>141</v>
      </c>
      <c r="E496" s="133" t="s">
        <v>778</v>
      </c>
      <c r="F496" s="134" t="s">
        <v>779</v>
      </c>
      <c r="G496" s="135" t="s">
        <v>548</v>
      </c>
      <c r="H496" s="136">
        <v>6</v>
      </c>
      <c r="I496" s="137"/>
      <c r="J496" s="138">
        <f>ROUND(I496*H496,2)</f>
        <v>0</v>
      </c>
      <c r="K496" s="134" t="s">
        <v>145</v>
      </c>
      <c r="L496" s="32"/>
      <c r="M496" s="139" t="s">
        <v>1</v>
      </c>
      <c r="N496" s="140" t="s">
        <v>42</v>
      </c>
      <c r="P496" s="141">
        <f>O496*H496</f>
        <v>0</v>
      </c>
      <c r="Q496" s="141">
        <v>0</v>
      </c>
      <c r="R496" s="141">
        <f>Q496*H496</f>
        <v>0</v>
      </c>
      <c r="S496" s="141">
        <v>0</v>
      </c>
      <c r="T496" s="142">
        <f>S496*H496</f>
        <v>0</v>
      </c>
      <c r="AR496" s="143" t="s">
        <v>134</v>
      </c>
      <c r="AT496" s="143" t="s">
        <v>141</v>
      </c>
      <c r="AU496" s="143" t="s">
        <v>87</v>
      </c>
      <c r="AY496" s="17" t="s">
        <v>135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7" t="s">
        <v>85</v>
      </c>
      <c r="BK496" s="144">
        <f>ROUND(I496*H496,2)</f>
        <v>0</v>
      </c>
      <c r="BL496" s="17" t="s">
        <v>134</v>
      </c>
      <c r="BM496" s="143" t="s">
        <v>780</v>
      </c>
    </row>
    <row r="497" spans="2:65" s="1" customFormat="1" ht="19.2">
      <c r="B497" s="32"/>
      <c r="D497" s="145" t="s">
        <v>148</v>
      </c>
      <c r="F497" s="146" t="s">
        <v>781</v>
      </c>
      <c r="I497" s="147"/>
      <c r="L497" s="32"/>
      <c r="M497" s="148"/>
      <c r="T497" s="56"/>
      <c r="AT497" s="17" t="s">
        <v>148</v>
      </c>
      <c r="AU497" s="17" t="s">
        <v>87</v>
      </c>
    </row>
    <row r="498" spans="2:65" s="12" customFormat="1" ht="10.199999999999999">
      <c r="B498" s="149"/>
      <c r="D498" s="145" t="s">
        <v>149</v>
      </c>
      <c r="E498" s="150" t="s">
        <v>1</v>
      </c>
      <c r="F498" s="151" t="s">
        <v>782</v>
      </c>
      <c r="H498" s="150" t="s">
        <v>1</v>
      </c>
      <c r="I498" s="152"/>
      <c r="L498" s="149"/>
      <c r="M498" s="153"/>
      <c r="T498" s="154"/>
      <c r="AT498" s="150" t="s">
        <v>149</v>
      </c>
      <c r="AU498" s="150" t="s">
        <v>87</v>
      </c>
      <c r="AV498" s="12" t="s">
        <v>85</v>
      </c>
      <c r="AW498" s="12" t="s">
        <v>33</v>
      </c>
      <c r="AX498" s="12" t="s">
        <v>77</v>
      </c>
      <c r="AY498" s="150" t="s">
        <v>135</v>
      </c>
    </row>
    <row r="499" spans="2:65" s="13" customFormat="1" ht="10.199999999999999">
      <c r="B499" s="155"/>
      <c r="D499" s="145" t="s">
        <v>149</v>
      </c>
      <c r="E499" s="156" t="s">
        <v>1</v>
      </c>
      <c r="F499" s="157" t="s">
        <v>783</v>
      </c>
      <c r="H499" s="158">
        <v>6</v>
      </c>
      <c r="I499" s="159"/>
      <c r="L499" s="155"/>
      <c r="M499" s="160"/>
      <c r="T499" s="161"/>
      <c r="AT499" s="156" t="s">
        <v>149</v>
      </c>
      <c r="AU499" s="156" t="s">
        <v>87</v>
      </c>
      <c r="AV499" s="13" t="s">
        <v>87</v>
      </c>
      <c r="AW499" s="13" t="s">
        <v>33</v>
      </c>
      <c r="AX499" s="13" t="s">
        <v>85</v>
      </c>
      <c r="AY499" s="156" t="s">
        <v>135</v>
      </c>
    </row>
    <row r="500" spans="2:65" s="12" customFormat="1" ht="10.199999999999999">
      <c r="B500" s="149"/>
      <c r="D500" s="145" t="s">
        <v>149</v>
      </c>
      <c r="E500" s="150" t="s">
        <v>1</v>
      </c>
      <c r="F500" s="151" t="s">
        <v>771</v>
      </c>
      <c r="H500" s="150" t="s">
        <v>1</v>
      </c>
      <c r="I500" s="152"/>
      <c r="L500" s="149"/>
      <c r="M500" s="153"/>
      <c r="T500" s="154"/>
      <c r="AT500" s="150" t="s">
        <v>149</v>
      </c>
      <c r="AU500" s="150" t="s">
        <v>87</v>
      </c>
      <c r="AV500" s="12" t="s">
        <v>85</v>
      </c>
      <c r="AW500" s="12" t="s">
        <v>33</v>
      </c>
      <c r="AX500" s="12" t="s">
        <v>77</v>
      </c>
      <c r="AY500" s="150" t="s">
        <v>135</v>
      </c>
    </row>
    <row r="501" spans="2:65" s="1" customFormat="1" ht="16.5" customHeight="1">
      <c r="B501" s="32"/>
      <c r="C501" s="172" t="s">
        <v>784</v>
      </c>
      <c r="D501" s="172" t="s">
        <v>427</v>
      </c>
      <c r="E501" s="173" t="s">
        <v>785</v>
      </c>
      <c r="F501" s="174" t="s">
        <v>786</v>
      </c>
      <c r="G501" s="175" t="s">
        <v>548</v>
      </c>
      <c r="H501" s="176">
        <v>6</v>
      </c>
      <c r="I501" s="177"/>
      <c r="J501" s="178">
        <f>ROUND(I501*H501,2)</f>
        <v>0</v>
      </c>
      <c r="K501" s="174" t="s">
        <v>145</v>
      </c>
      <c r="L501" s="179"/>
      <c r="M501" s="180" t="s">
        <v>1</v>
      </c>
      <c r="N501" s="181" t="s">
        <v>42</v>
      </c>
      <c r="P501" s="141">
        <f>O501*H501</f>
        <v>0</v>
      </c>
      <c r="Q501" s="141">
        <v>1.5E-3</v>
      </c>
      <c r="R501" s="141">
        <f>Q501*H501</f>
        <v>9.0000000000000011E-3</v>
      </c>
      <c r="S501" s="141">
        <v>0</v>
      </c>
      <c r="T501" s="142">
        <f>S501*H501</f>
        <v>0</v>
      </c>
      <c r="AR501" s="143" t="s">
        <v>187</v>
      </c>
      <c r="AT501" s="143" t="s">
        <v>427</v>
      </c>
      <c r="AU501" s="143" t="s">
        <v>87</v>
      </c>
      <c r="AY501" s="17" t="s">
        <v>135</v>
      </c>
      <c r="BE501" s="144">
        <f>IF(N501="základní",J501,0)</f>
        <v>0</v>
      </c>
      <c r="BF501" s="144">
        <f>IF(N501="snížená",J501,0)</f>
        <v>0</v>
      </c>
      <c r="BG501" s="144">
        <f>IF(N501="zákl. přenesená",J501,0)</f>
        <v>0</v>
      </c>
      <c r="BH501" s="144">
        <f>IF(N501="sníž. přenesená",J501,0)</f>
        <v>0</v>
      </c>
      <c r="BI501" s="144">
        <f>IF(N501="nulová",J501,0)</f>
        <v>0</v>
      </c>
      <c r="BJ501" s="17" t="s">
        <v>85</v>
      </c>
      <c r="BK501" s="144">
        <f>ROUND(I501*H501,2)</f>
        <v>0</v>
      </c>
      <c r="BL501" s="17" t="s">
        <v>134</v>
      </c>
      <c r="BM501" s="143" t="s">
        <v>787</v>
      </c>
    </row>
    <row r="502" spans="2:65" s="1" customFormat="1" ht="10.199999999999999">
      <c r="B502" s="32"/>
      <c r="D502" s="145" t="s">
        <v>148</v>
      </c>
      <c r="F502" s="146" t="s">
        <v>786</v>
      </c>
      <c r="I502" s="147"/>
      <c r="L502" s="32"/>
      <c r="M502" s="148"/>
      <c r="T502" s="56"/>
      <c r="AT502" s="17" t="s">
        <v>148</v>
      </c>
      <c r="AU502" s="17" t="s">
        <v>87</v>
      </c>
    </row>
    <row r="503" spans="2:65" s="13" customFormat="1" ht="10.199999999999999">
      <c r="B503" s="155"/>
      <c r="D503" s="145" t="s">
        <v>149</v>
      </c>
      <c r="E503" s="156" t="s">
        <v>1</v>
      </c>
      <c r="F503" s="157" t="s">
        <v>788</v>
      </c>
      <c r="H503" s="158">
        <v>6</v>
      </c>
      <c r="I503" s="159"/>
      <c r="L503" s="155"/>
      <c r="M503" s="160"/>
      <c r="T503" s="161"/>
      <c r="AT503" s="156" t="s">
        <v>149</v>
      </c>
      <c r="AU503" s="156" t="s">
        <v>87</v>
      </c>
      <c r="AV503" s="13" t="s">
        <v>87</v>
      </c>
      <c r="AW503" s="13" t="s">
        <v>33</v>
      </c>
      <c r="AX503" s="13" t="s">
        <v>85</v>
      </c>
      <c r="AY503" s="156" t="s">
        <v>135</v>
      </c>
    </row>
    <row r="504" spans="2:65" s="1" customFormat="1" ht="16.5" customHeight="1">
      <c r="B504" s="32"/>
      <c r="C504" s="132" t="s">
        <v>789</v>
      </c>
      <c r="D504" s="132" t="s">
        <v>141</v>
      </c>
      <c r="E504" s="133" t="s">
        <v>790</v>
      </c>
      <c r="F504" s="134" t="s">
        <v>791</v>
      </c>
      <c r="G504" s="135" t="s">
        <v>337</v>
      </c>
      <c r="H504" s="136">
        <v>2.3079999999999998</v>
      </c>
      <c r="I504" s="137"/>
      <c r="J504" s="138">
        <f>ROUND(I504*H504,2)</f>
        <v>0</v>
      </c>
      <c r="K504" s="134" t="s">
        <v>145</v>
      </c>
      <c r="L504" s="32"/>
      <c r="M504" s="139" t="s">
        <v>1</v>
      </c>
      <c r="N504" s="140" t="s">
        <v>42</v>
      </c>
      <c r="P504" s="141">
        <f>O504*H504</f>
        <v>0</v>
      </c>
      <c r="Q504" s="141">
        <v>0</v>
      </c>
      <c r="R504" s="141">
        <f>Q504*H504</f>
        <v>0</v>
      </c>
      <c r="S504" s="141">
        <v>1.92</v>
      </c>
      <c r="T504" s="142">
        <f>S504*H504</f>
        <v>4.4313599999999997</v>
      </c>
      <c r="AR504" s="143" t="s">
        <v>134</v>
      </c>
      <c r="AT504" s="143" t="s">
        <v>141</v>
      </c>
      <c r="AU504" s="143" t="s">
        <v>87</v>
      </c>
      <c r="AY504" s="17" t="s">
        <v>135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7" t="s">
        <v>85</v>
      </c>
      <c r="BK504" s="144">
        <f>ROUND(I504*H504,2)</f>
        <v>0</v>
      </c>
      <c r="BL504" s="17" t="s">
        <v>134</v>
      </c>
      <c r="BM504" s="143" t="s">
        <v>792</v>
      </c>
    </row>
    <row r="505" spans="2:65" s="1" customFormat="1" ht="10.199999999999999">
      <c r="B505" s="32"/>
      <c r="D505" s="145" t="s">
        <v>148</v>
      </c>
      <c r="F505" s="146" t="s">
        <v>793</v>
      </c>
      <c r="I505" s="147"/>
      <c r="L505" s="32"/>
      <c r="M505" s="148"/>
      <c r="T505" s="56"/>
      <c r="AT505" s="17" t="s">
        <v>148</v>
      </c>
      <c r="AU505" s="17" t="s">
        <v>87</v>
      </c>
    </row>
    <row r="506" spans="2:65" s="13" customFormat="1" ht="10.199999999999999">
      <c r="B506" s="155"/>
      <c r="D506" s="145" t="s">
        <v>149</v>
      </c>
      <c r="E506" s="156" t="s">
        <v>1</v>
      </c>
      <c r="F506" s="157" t="s">
        <v>794</v>
      </c>
      <c r="H506" s="158">
        <v>2.3079999999999998</v>
      </c>
      <c r="I506" s="159"/>
      <c r="L506" s="155"/>
      <c r="M506" s="160"/>
      <c r="T506" s="161"/>
      <c r="AT506" s="156" t="s">
        <v>149</v>
      </c>
      <c r="AU506" s="156" t="s">
        <v>87</v>
      </c>
      <c r="AV506" s="13" t="s">
        <v>87</v>
      </c>
      <c r="AW506" s="13" t="s">
        <v>33</v>
      </c>
      <c r="AX506" s="13" t="s">
        <v>85</v>
      </c>
      <c r="AY506" s="156" t="s">
        <v>135</v>
      </c>
    </row>
    <row r="507" spans="2:65" s="1" customFormat="1" ht="16.5" customHeight="1">
      <c r="B507" s="32"/>
      <c r="C507" s="132" t="s">
        <v>795</v>
      </c>
      <c r="D507" s="132" t="s">
        <v>141</v>
      </c>
      <c r="E507" s="133" t="s">
        <v>796</v>
      </c>
      <c r="F507" s="134" t="s">
        <v>797</v>
      </c>
      <c r="G507" s="135" t="s">
        <v>548</v>
      </c>
      <c r="H507" s="136">
        <v>6</v>
      </c>
      <c r="I507" s="137"/>
      <c r="J507" s="138">
        <f>ROUND(I507*H507,2)</f>
        <v>0</v>
      </c>
      <c r="K507" s="134" t="s">
        <v>145</v>
      </c>
      <c r="L507" s="32"/>
      <c r="M507" s="139" t="s">
        <v>1</v>
      </c>
      <c r="N507" s="140" t="s">
        <v>42</v>
      </c>
      <c r="P507" s="141">
        <f>O507*H507</f>
        <v>0</v>
      </c>
      <c r="Q507" s="141">
        <v>0.12526000000000001</v>
      </c>
      <c r="R507" s="141">
        <f>Q507*H507</f>
        <v>0.75156000000000001</v>
      </c>
      <c r="S507" s="141">
        <v>0</v>
      </c>
      <c r="T507" s="142">
        <f>S507*H507</f>
        <v>0</v>
      </c>
      <c r="AR507" s="143" t="s">
        <v>134</v>
      </c>
      <c r="AT507" s="143" t="s">
        <v>141</v>
      </c>
      <c r="AU507" s="143" t="s">
        <v>87</v>
      </c>
      <c r="AY507" s="17" t="s">
        <v>135</v>
      </c>
      <c r="BE507" s="144">
        <f>IF(N507="základní",J507,0)</f>
        <v>0</v>
      </c>
      <c r="BF507" s="144">
        <f>IF(N507="snížená",J507,0)</f>
        <v>0</v>
      </c>
      <c r="BG507" s="144">
        <f>IF(N507="zákl. přenesená",J507,0)</f>
        <v>0</v>
      </c>
      <c r="BH507" s="144">
        <f>IF(N507="sníž. přenesená",J507,0)</f>
        <v>0</v>
      </c>
      <c r="BI507" s="144">
        <f>IF(N507="nulová",J507,0)</f>
        <v>0</v>
      </c>
      <c r="BJ507" s="17" t="s">
        <v>85</v>
      </c>
      <c r="BK507" s="144">
        <f>ROUND(I507*H507,2)</f>
        <v>0</v>
      </c>
      <c r="BL507" s="17" t="s">
        <v>134</v>
      </c>
      <c r="BM507" s="143" t="s">
        <v>798</v>
      </c>
    </row>
    <row r="508" spans="2:65" s="1" customFormat="1" ht="10.199999999999999">
      <c r="B508" s="32"/>
      <c r="D508" s="145" t="s">
        <v>148</v>
      </c>
      <c r="F508" s="146" t="s">
        <v>799</v>
      </c>
      <c r="I508" s="147"/>
      <c r="L508" s="32"/>
      <c r="M508" s="148"/>
      <c r="T508" s="56"/>
      <c r="AT508" s="17" t="s">
        <v>148</v>
      </c>
      <c r="AU508" s="17" t="s">
        <v>87</v>
      </c>
    </row>
    <row r="509" spans="2:65" s="13" customFormat="1" ht="10.199999999999999">
      <c r="B509" s="155"/>
      <c r="D509" s="145" t="s">
        <v>149</v>
      </c>
      <c r="E509" s="156" t="s">
        <v>1</v>
      </c>
      <c r="F509" s="157" t="s">
        <v>800</v>
      </c>
      <c r="H509" s="158">
        <v>6</v>
      </c>
      <c r="I509" s="159"/>
      <c r="L509" s="155"/>
      <c r="M509" s="160"/>
      <c r="T509" s="161"/>
      <c r="AT509" s="156" t="s">
        <v>149</v>
      </c>
      <c r="AU509" s="156" t="s">
        <v>87</v>
      </c>
      <c r="AV509" s="13" t="s">
        <v>87</v>
      </c>
      <c r="AW509" s="13" t="s">
        <v>33</v>
      </c>
      <c r="AX509" s="13" t="s">
        <v>85</v>
      </c>
      <c r="AY509" s="156" t="s">
        <v>135</v>
      </c>
    </row>
    <row r="510" spans="2:65" s="1" customFormat="1" ht="16.5" customHeight="1">
      <c r="B510" s="32"/>
      <c r="C510" s="172" t="s">
        <v>801</v>
      </c>
      <c r="D510" s="172" t="s">
        <v>427</v>
      </c>
      <c r="E510" s="173" t="s">
        <v>802</v>
      </c>
      <c r="F510" s="174" t="s">
        <v>803</v>
      </c>
      <c r="G510" s="175" t="s">
        <v>548</v>
      </c>
      <c r="H510" s="176">
        <v>6</v>
      </c>
      <c r="I510" s="177"/>
      <c r="J510" s="178">
        <f>ROUND(I510*H510,2)</f>
        <v>0</v>
      </c>
      <c r="K510" s="174" t="s">
        <v>145</v>
      </c>
      <c r="L510" s="179"/>
      <c r="M510" s="180" t="s">
        <v>1</v>
      </c>
      <c r="N510" s="181" t="s">
        <v>42</v>
      </c>
      <c r="P510" s="141">
        <f>O510*H510</f>
        <v>0</v>
      </c>
      <c r="Q510" s="141">
        <v>0.17499999999999999</v>
      </c>
      <c r="R510" s="141">
        <f>Q510*H510</f>
        <v>1.0499999999999998</v>
      </c>
      <c r="S510" s="141">
        <v>0</v>
      </c>
      <c r="T510" s="142">
        <f>S510*H510</f>
        <v>0</v>
      </c>
      <c r="AR510" s="143" t="s">
        <v>187</v>
      </c>
      <c r="AT510" s="143" t="s">
        <v>427</v>
      </c>
      <c r="AU510" s="143" t="s">
        <v>87</v>
      </c>
      <c r="AY510" s="17" t="s">
        <v>135</v>
      </c>
      <c r="BE510" s="144">
        <f>IF(N510="základní",J510,0)</f>
        <v>0</v>
      </c>
      <c r="BF510" s="144">
        <f>IF(N510="snížená",J510,0)</f>
        <v>0</v>
      </c>
      <c r="BG510" s="144">
        <f>IF(N510="zákl. přenesená",J510,0)</f>
        <v>0</v>
      </c>
      <c r="BH510" s="144">
        <f>IF(N510="sníž. přenesená",J510,0)</f>
        <v>0</v>
      </c>
      <c r="BI510" s="144">
        <f>IF(N510="nulová",J510,0)</f>
        <v>0</v>
      </c>
      <c r="BJ510" s="17" t="s">
        <v>85</v>
      </c>
      <c r="BK510" s="144">
        <f>ROUND(I510*H510,2)</f>
        <v>0</v>
      </c>
      <c r="BL510" s="17" t="s">
        <v>134</v>
      </c>
      <c r="BM510" s="143" t="s">
        <v>804</v>
      </c>
    </row>
    <row r="511" spans="2:65" s="1" customFormat="1" ht="10.199999999999999">
      <c r="B511" s="32"/>
      <c r="D511" s="145" t="s">
        <v>148</v>
      </c>
      <c r="F511" s="146" t="s">
        <v>803</v>
      </c>
      <c r="I511" s="147"/>
      <c r="L511" s="32"/>
      <c r="M511" s="148"/>
      <c r="T511" s="56"/>
      <c r="AT511" s="17" t="s">
        <v>148</v>
      </c>
      <c r="AU511" s="17" t="s">
        <v>87</v>
      </c>
    </row>
    <row r="512" spans="2:65" s="13" customFormat="1" ht="10.199999999999999">
      <c r="B512" s="155"/>
      <c r="D512" s="145" t="s">
        <v>149</v>
      </c>
      <c r="E512" s="156" t="s">
        <v>1</v>
      </c>
      <c r="F512" s="157" t="s">
        <v>557</v>
      </c>
      <c r="H512" s="158">
        <v>6</v>
      </c>
      <c r="I512" s="159"/>
      <c r="L512" s="155"/>
      <c r="M512" s="160"/>
      <c r="T512" s="161"/>
      <c r="AT512" s="156" t="s">
        <v>149</v>
      </c>
      <c r="AU512" s="156" t="s">
        <v>87</v>
      </c>
      <c r="AV512" s="13" t="s">
        <v>87</v>
      </c>
      <c r="AW512" s="13" t="s">
        <v>33</v>
      </c>
      <c r="AX512" s="13" t="s">
        <v>85</v>
      </c>
      <c r="AY512" s="156" t="s">
        <v>135</v>
      </c>
    </row>
    <row r="513" spans="2:65" s="1" customFormat="1" ht="16.5" customHeight="1">
      <c r="B513" s="32"/>
      <c r="C513" s="132" t="s">
        <v>805</v>
      </c>
      <c r="D513" s="132" t="s">
        <v>141</v>
      </c>
      <c r="E513" s="133" t="s">
        <v>806</v>
      </c>
      <c r="F513" s="134" t="s">
        <v>807</v>
      </c>
      <c r="G513" s="135" t="s">
        <v>548</v>
      </c>
      <c r="H513" s="136">
        <v>6</v>
      </c>
      <c r="I513" s="137"/>
      <c r="J513" s="138">
        <f>ROUND(I513*H513,2)</f>
        <v>0</v>
      </c>
      <c r="K513" s="134" t="s">
        <v>145</v>
      </c>
      <c r="L513" s="32"/>
      <c r="M513" s="139" t="s">
        <v>1</v>
      </c>
      <c r="N513" s="140" t="s">
        <v>42</v>
      </c>
      <c r="P513" s="141">
        <f>O513*H513</f>
        <v>0</v>
      </c>
      <c r="Q513" s="141">
        <v>3.0759999999999999E-2</v>
      </c>
      <c r="R513" s="141">
        <f>Q513*H513</f>
        <v>0.18456</v>
      </c>
      <c r="S513" s="141">
        <v>0</v>
      </c>
      <c r="T513" s="142">
        <f>S513*H513</f>
        <v>0</v>
      </c>
      <c r="AR513" s="143" t="s">
        <v>134</v>
      </c>
      <c r="AT513" s="143" t="s">
        <v>141</v>
      </c>
      <c r="AU513" s="143" t="s">
        <v>87</v>
      </c>
      <c r="AY513" s="17" t="s">
        <v>135</v>
      </c>
      <c r="BE513" s="144">
        <f>IF(N513="základní",J513,0)</f>
        <v>0</v>
      </c>
      <c r="BF513" s="144">
        <f>IF(N513="snížená",J513,0)</f>
        <v>0</v>
      </c>
      <c r="BG513" s="144">
        <f>IF(N513="zákl. přenesená",J513,0)</f>
        <v>0</v>
      </c>
      <c r="BH513" s="144">
        <f>IF(N513="sníž. přenesená",J513,0)</f>
        <v>0</v>
      </c>
      <c r="BI513" s="144">
        <f>IF(N513="nulová",J513,0)</f>
        <v>0</v>
      </c>
      <c r="BJ513" s="17" t="s">
        <v>85</v>
      </c>
      <c r="BK513" s="144">
        <f>ROUND(I513*H513,2)</f>
        <v>0</v>
      </c>
      <c r="BL513" s="17" t="s">
        <v>134</v>
      </c>
      <c r="BM513" s="143" t="s">
        <v>808</v>
      </c>
    </row>
    <row r="514" spans="2:65" s="1" customFormat="1" ht="10.199999999999999">
      <c r="B514" s="32"/>
      <c r="D514" s="145" t="s">
        <v>148</v>
      </c>
      <c r="F514" s="146" t="s">
        <v>809</v>
      </c>
      <c r="I514" s="147"/>
      <c r="L514" s="32"/>
      <c r="M514" s="148"/>
      <c r="T514" s="56"/>
      <c r="AT514" s="17" t="s">
        <v>148</v>
      </c>
      <c r="AU514" s="17" t="s">
        <v>87</v>
      </c>
    </row>
    <row r="515" spans="2:65" s="13" customFormat="1" ht="10.199999999999999">
      <c r="B515" s="155"/>
      <c r="D515" s="145" t="s">
        <v>149</v>
      </c>
      <c r="E515" s="156" t="s">
        <v>1</v>
      </c>
      <c r="F515" s="157" t="s">
        <v>800</v>
      </c>
      <c r="H515" s="158">
        <v>6</v>
      </c>
      <c r="I515" s="159"/>
      <c r="L515" s="155"/>
      <c r="M515" s="160"/>
      <c r="T515" s="161"/>
      <c r="AT515" s="156" t="s">
        <v>149</v>
      </c>
      <c r="AU515" s="156" t="s">
        <v>87</v>
      </c>
      <c r="AV515" s="13" t="s">
        <v>87</v>
      </c>
      <c r="AW515" s="13" t="s">
        <v>33</v>
      </c>
      <c r="AX515" s="13" t="s">
        <v>85</v>
      </c>
      <c r="AY515" s="156" t="s">
        <v>135</v>
      </c>
    </row>
    <row r="516" spans="2:65" s="1" customFormat="1" ht="16.5" customHeight="1">
      <c r="B516" s="32"/>
      <c r="C516" s="172" t="s">
        <v>810</v>
      </c>
      <c r="D516" s="172" t="s">
        <v>427</v>
      </c>
      <c r="E516" s="173" t="s">
        <v>811</v>
      </c>
      <c r="F516" s="174" t="s">
        <v>812</v>
      </c>
      <c r="G516" s="175" t="s">
        <v>548</v>
      </c>
      <c r="H516" s="176">
        <v>6</v>
      </c>
      <c r="I516" s="177"/>
      <c r="J516" s="178">
        <f>ROUND(I516*H516,2)</f>
        <v>0</v>
      </c>
      <c r="K516" s="174" t="s">
        <v>145</v>
      </c>
      <c r="L516" s="179"/>
      <c r="M516" s="180" t="s">
        <v>1</v>
      </c>
      <c r="N516" s="181" t="s">
        <v>42</v>
      </c>
      <c r="P516" s="141">
        <f>O516*H516</f>
        <v>0</v>
      </c>
      <c r="Q516" s="141">
        <v>7.5999999999999998E-2</v>
      </c>
      <c r="R516" s="141">
        <f>Q516*H516</f>
        <v>0.45599999999999996</v>
      </c>
      <c r="S516" s="141">
        <v>0</v>
      </c>
      <c r="T516" s="142">
        <f>S516*H516</f>
        <v>0</v>
      </c>
      <c r="AR516" s="143" t="s">
        <v>187</v>
      </c>
      <c r="AT516" s="143" t="s">
        <v>427</v>
      </c>
      <c r="AU516" s="143" t="s">
        <v>87</v>
      </c>
      <c r="AY516" s="17" t="s">
        <v>135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7" t="s">
        <v>85</v>
      </c>
      <c r="BK516" s="144">
        <f>ROUND(I516*H516,2)</f>
        <v>0</v>
      </c>
      <c r="BL516" s="17" t="s">
        <v>134</v>
      </c>
      <c r="BM516" s="143" t="s">
        <v>813</v>
      </c>
    </row>
    <row r="517" spans="2:65" s="1" customFormat="1" ht="10.199999999999999">
      <c r="B517" s="32"/>
      <c r="D517" s="145" t="s">
        <v>148</v>
      </c>
      <c r="F517" s="146" t="s">
        <v>812</v>
      </c>
      <c r="I517" s="147"/>
      <c r="L517" s="32"/>
      <c r="M517" s="148"/>
      <c r="T517" s="56"/>
      <c r="AT517" s="17" t="s">
        <v>148</v>
      </c>
      <c r="AU517" s="17" t="s">
        <v>87</v>
      </c>
    </row>
    <row r="518" spans="2:65" s="13" customFormat="1" ht="10.199999999999999">
      <c r="B518" s="155"/>
      <c r="D518" s="145" t="s">
        <v>149</v>
      </c>
      <c r="E518" s="156" t="s">
        <v>1</v>
      </c>
      <c r="F518" s="157" t="s">
        <v>557</v>
      </c>
      <c r="H518" s="158">
        <v>6</v>
      </c>
      <c r="I518" s="159"/>
      <c r="L518" s="155"/>
      <c r="M518" s="160"/>
      <c r="T518" s="161"/>
      <c r="AT518" s="156" t="s">
        <v>149</v>
      </c>
      <c r="AU518" s="156" t="s">
        <v>87</v>
      </c>
      <c r="AV518" s="13" t="s">
        <v>87</v>
      </c>
      <c r="AW518" s="13" t="s">
        <v>33</v>
      </c>
      <c r="AX518" s="13" t="s">
        <v>85</v>
      </c>
      <c r="AY518" s="156" t="s">
        <v>135</v>
      </c>
    </row>
    <row r="519" spans="2:65" s="1" customFormat="1" ht="16.5" customHeight="1">
      <c r="B519" s="32"/>
      <c r="C519" s="132" t="s">
        <v>814</v>
      </c>
      <c r="D519" s="132" t="s">
        <v>141</v>
      </c>
      <c r="E519" s="133" t="s">
        <v>815</v>
      </c>
      <c r="F519" s="134" t="s">
        <v>816</v>
      </c>
      <c r="G519" s="135" t="s">
        <v>548</v>
      </c>
      <c r="H519" s="136">
        <v>6</v>
      </c>
      <c r="I519" s="137"/>
      <c r="J519" s="138">
        <f>ROUND(I519*H519,2)</f>
        <v>0</v>
      </c>
      <c r="K519" s="134" t="s">
        <v>145</v>
      </c>
      <c r="L519" s="32"/>
      <c r="M519" s="139" t="s">
        <v>1</v>
      </c>
      <c r="N519" s="140" t="s">
        <v>42</v>
      </c>
      <c r="P519" s="141">
        <f>O519*H519</f>
        <v>0</v>
      </c>
      <c r="Q519" s="141">
        <v>3.0759999999999999E-2</v>
      </c>
      <c r="R519" s="141">
        <f>Q519*H519</f>
        <v>0.18456</v>
      </c>
      <c r="S519" s="141">
        <v>0</v>
      </c>
      <c r="T519" s="142">
        <f>S519*H519</f>
        <v>0</v>
      </c>
      <c r="AR519" s="143" t="s">
        <v>134</v>
      </c>
      <c r="AT519" s="143" t="s">
        <v>141</v>
      </c>
      <c r="AU519" s="143" t="s">
        <v>87</v>
      </c>
      <c r="AY519" s="17" t="s">
        <v>135</v>
      </c>
      <c r="BE519" s="144">
        <f>IF(N519="základní",J519,0)</f>
        <v>0</v>
      </c>
      <c r="BF519" s="144">
        <f>IF(N519="snížená",J519,0)</f>
        <v>0</v>
      </c>
      <c r="BG519" s="144">
        <f>IF(N519="zákl. přenesená",J519,0)</f>
        <v>0</v>
      </c>
      <c r="BH519" s="144">
        <f>IF(N519="sníž. přenesená",J519,0)</f>
        <v>0</v>
      </c>
      <c r="BI519" s="144">
        <f>IF(N519="nulová",J519,0)</f>
        <v>0</v>
      </c>
      <c r="BJ519" s="17" t="s">
        <v>85</v>
      </c>
      <c r="BK519" s="144">
        <f>ROUND(I519*H519,2)</f>
        <v>0</v>
      </c>
      <c r="BL519" s="17" t="s">
        <v>134</v>
      </c>
      <c r="BM519" s="143" t="s">
        <v>817</v>
      </c>
    </row>
    <row r="520" spans="2:65" s="1" customFormat="1" ht="10.199999999999999">
      <c r="B520" s="32"/>
      <c r="D520" s="145" t="s">
        <v>148</v>
      </c>
      <c r="F520" s="146" t="s">
        <v>818</v>
      </c>
      <c r="I520" s="147"/>
      <c r="L520" s="32"/>
      <c r="M520" s="148"/>
      <c r="T520" s="56"/>
      <c r="AT520" s="17" t="s">
        <v>148</v>
      </c>
      <c r="AU520" s="17" t="s">
        <v>87</v>
      </c>
    </row>
    <row r="521" spans="2:65" s="13" customFormat="1" ht="10.199999999999999">
      <c r="B521" s="155"/>
      <c r="D521" s="145" t="s">
        <v>149</v>
      </c>
      <c r="E521" s="156" t="s">
        <v>1</v>
      </c>
      <c r="F521" s="157" t="s">
        <v>819</v>
      </c>
      <c r="H521" s="158">
        <v>6</v>
      </c>
      <c r="I521" s="159"/>
      <c r="L521" s="155"/>
      <c r="M521" s="160"/>
      <c r="T521" s="161"/>
      <c r="AT521" s="156" t="s">
        <v>149</v>
      </c>
      <c r="AU521" s="156" t="s">
        <v>87</v>
      </c>
      <c r="AV521" s="13" t="s">
        <v>87</v>
      </c>
      <c r="AW521" s="13" t="s">
        <v>33</v>
      </c>
      <c r="AX521" s="13" t="s">
        <v>85</v>
      </c>
      <c r="AY521" s="156" t="s">
        <v>135</v>
      </c>
    </row>
    <row r="522" spans="2:65" s="1" customFormat="1" ht="16.5" customHeight="1">
      <c r="B522" s="32"/>
      <c r="C522" s="172" t="s">
        <v>820</v>
      </c>
      <c r="D522" s="172" t="s">
        <v>427</v>
      </c>
      <c r="E522" s="173" t="s">
        <v>821</v>
      </c>
      <c r="F522" s="174" t="s">
        <v>822</v>
      </c>
      <c r="G522" s="175" t="s">
        <v>548</v>
      </c>
      <c r="H522" s="176">
        <v>6</v>
      </c>
      <c r="I522" s="177"/>
      <c r="J522" s="178">
        <f>ROUND(I522*H522,2)</f>
        <v>0</v>
      </c>
      <c r="K522" s="174" t="s">
        <v>145</v>
      </c>
      <c r="L522" s="179"/>
      <c r="M522" s="180" t="s">
        <v>1</v>
      </c>
      <c r="N522" s="181" t="s">
        <v>42</v>
      </c>
      <c r="P522" s="141">
        <f>O522*H522</f>
        <v>0</v>
      </c>
      <c r="Q522" s="141">
        <v>0.155</v>
      </c>
      <c r="R522" s="141">
        <f>Q522*H522</f>
        <v>0.92999999999999994</v>
      </c>
      <c r="S522" s="141">
        <v>0</v>
      </c>
      <c r="T522" s="142">
        <f>S522*H522</f>
        <v>0</v>
      </c>
      <c r="AR522" s="143" t="s">
        <v>187</v>
      </c>
      <c r="AT522" s="143" t="s">
        <v>427</v>
      </c>
      <c r="AU522" s="143" t="s">
        <v>87</v>
      </c>
      <c r="AY522" s="17" t="s">
        <v>135</v>
      </c>
      <c r="BE522" s="144">
        <f>IF(N522="základní",J522,0)</f>
        <v>0</v>
      </c>
      <c r="BF522" s="144">
        <f>IF(N522="snížená",J522,0)</f>
        <v>0</v>
      </c>
      <c r="BG522" s="144">
        <f>IF(N522="zákl. přenesená",J522,0)</f>
        <v>0</v>
      </c>
      <c r="BH522" s="144">
        <f>IF(N522="sníž. přenesená",J522,0)</f>
        <v>0</v>
      </c>
      <c r="BI522" s="144">
        <f>IF(N522="nulová",J522,0)</f>
        <v>0</v>
      </c>
      <c r="BJ522" s="17" t="s">
        <v>85</v>
      </c>
      <c r="BK522" s="144">
        <f>ROUND(I522*H522,2)</f>
        <v>0</v>
      </c>
      <c r="BL522" s="17" t="s">
        <v>134</v>
      </c>
      <c r="BM522" s="143" t="s">
        <v>823</v>
      </c>
    </row>
    <row r="523" spans="2:65" s="1" customFormat="1" ht="10.199999999999999">
      <c r="B523" s="32"/>
      <c r="D523" s="145" t="s">
        <v>148</v>
      </c>
      <c r="F523" s="146" t="s">
        <v>822</v>
      </c>
      <c r="I523" s="147"/>
      <c r="L523" s="32"/>
      <c r="M523" s="148"/>
      <c r="T523" s="56"/>
      <c r="AT523" s="17" t="s">
        <v>148</v>
      </c>
      <c r="AU523" s="17" t="s">
        <v>87</v>
      </c>
    </row>
    <row r="524" spans="2:65" s="13" customFormat="1" ht="10.199999999999999">
      <c r="B524" s="155"/>
      <c r="D524" s="145" t="s">
        <v>149</v>
      </c>
      <c r="E524" s="156" t="s">
        <v>1</v>
      </c>
      <c r="F524" s="157" t="s">
        <v>557</v>
      </c>
      <c r="H524" s="158">
        <v>6</v>
      </c>
      <c r="I524" s="159"/>
      <c r="L524" s="155"/>
      <c r="M524" s="160"/>
      <c r="T524" s="161"/>
      <c r="AT524" s="156" t="s">
        <v>149</v>
      </c>
      <c r="AU524" s="156" t="s">
        <v>87</v>
      </c>
      <c r="AV524" s="13" t="s">
        <v>87</v>
      </c>
      <c r="AW524" s="13" t="s">
        <v>33</v>
      </c>
      <c r="AX524" s="13" t="s">
        <v>85</v>
      </c>
      <c r="AY524" s="156" t="s">
        <v>135</v>
      </c>
    </row>
    <row r="525" spans="2:65" s="1" customFormat="1" ht="16.5" customHeight="1">
      <c r="B525" s="32"/>
      <c r="C525" s="132" t="s">
        <v>824</v>
      </c>
      <c r="D525" s="132" t="s">
        <v>141</v>
      </c>
      <c r="E525" s="133" t="s">
        <v>825</v>
      </c>
      <c r="F525" s="134" t="s">
        <v>826</v>
      </c>
      <c r="G525" s="135" t="s">
        <v>548</v>
      </c>
      <c r="H525" s="136">
        <v>6</v>
      </c>
      <c r="I525" s="137"/>
      <c r="J525" s="138">
        <f>ROUND(I525*H525,2)</f>
        <v>0</v>
      </c>
      <c r="K525" s="134" t="s">
        <v>145</v>
      </c>
      <c r="L525" s="32"/>
      <c r="M525" s="139" t="s">
        <v>1</v>
      </c>
      <c r="N525" s="140" t="s">
        <v>42</v>
      </c>
      <c r="P525" s="141">
        <f>O525*H525</f>
        <v>0</v>
      </c>
      <c r="Q525" s="141">
        <v>3.0759999999999999E-2</v>
      </c>
      <c r="R525" s="141">
        <f>Q525*H525</f>
        <v>0.18456</v>
      </c>
      <c r="S525" s="141">
        <v>0</v>
      </c>
      <c r="T525" s="142">
        <f>S525*H525</f>
        <v>0</v>
      </c>
      <c r="AR525" s="143" t="s">
        <v>134</v>
      </c>
      <c r="AT525" s="143" t="s">
        <v>141</v>
      </c>
      <c r="AU525" s="143" t="s">
        <v>87</v>
      </c>
      <c r="AY525" s="17" t="s">
        <v>135</v>
      </c>
      <c r="BE525" s="144">
        <f>IF(N525="základní",J525,0)</f>
        <v>0</v>
      </c>
      <c r="BF525" s="144">
        <f>IF(N525="snížená",J525,0)</f>
        <v>0</v>
      </c>
      <c r="BG525" s="144">
        <f>IF(N525="zákl. přenesená",J525,0)</f>
        <v>0</v>
      </c>
      <c r="BH525" s="144">
        <f>IF(N525="sníž. přenesená",J525,0)</f>
        <v>0</v>
      </c>
      <c r="BI525" s="144">
        <f>IF(N525="nulová",J525,0)</f>
        <v>0</v>
      </c>
      <c r="BJ525" s="17" t="s">
        <v>85</v>
      </c>
      <c r="BK525" s="144">
        <f>ROUND(I525*H525,2)</f>
        <v>0</v>
      </c>
      <c r="BL525" s="17" t="s">
        <v>134</v>
      </c>
      <c r="BM525" s="143" t="s">
        <v>827</v>
      </c>
    </row>
    <row r="526" spans="2:65" s="1" customFormat="1" ht="10.199999999999999">
      <c r="B526" s="32"/>
      <c r="D526" s="145" t="s">
        <v>148</v>
      </c>
      <c r="F526" s="146" t="s">
        <v>828</v>
      </c>
      <c r="I526" s="147"/>
      <c r="L526" s="32"/>
      <c r="M526" s="148"/>
      <c r="T526" s="56"/>
      <c r="AT526" s="17" t="s">
        <v>148</v>
      </c>
      <c r="AU526" s="17" t="s">
        <v>87</v>
      </c>
    </row>
    <row r="527" spans="2:65" s="13" customFormat="1" ht="10.199999999999999">
      <c r="B527" s="155"/>
      <c r="D527" s="145" t="s">
        <v>149</v>
      </c>
      <c r="E527" s="156" t="s">
        <v>1</v>
      </c>
      <c r="F527" s="157" t="s">
        <v>800</v>
      </c>
      <c r="H527" s="158">
        <v>6</v>
      </c>
      <c r="I527" s="159"/>
      <c r="L527" s="155"/>
      <c r="M527" s="160"/>
      <c r="T527" s="161"/>
      <c r="AT527" s="156" t="s">
        <v>149</v>
      </c>
      <c r="AU527" s="156" t="s">
        <v>87</v>
      </c>
      <c r="AV527" s="13" t="s">
        <v>87</v>
      </c>
      <c r="AW527" s="13" t="s">
        <v>33</v>
      </c>
      <c r="AX527" s="13" t="s">
        <v>85</v>
      </c>
      <c r="AY527" s="156" t="s">
        <v>135</v>
      </c>
    </row>
    <row r="528" spans="2:65" s="1" customFormat="1" ht="16.5" customHeight="1">
      <c r="B528" s="32"/>
      <c r="C528" s="172" t="s">
        <v>829</v>
      </c>
      <c r="D528" s="172" t="s">
        <v>427</v>
      </c>
      <c r="E528" s="173" t="s">
        <v>830</v>
      </c>
      <c r="F528" s="174" t="s">
        <v>831</v>
      </c>
      <c r="G528" s="175" t="s">
        <v>548</v>
      </c>
      <c r="H528" s="176">
        <v>6</v>
      </c>
      <c r="I528" s="177"/>
      <c r="J528" s="178">
        <f>ROUND(I528*H528,2)</f>
        <v>0</v>
      </c>
      <c r="K528" s="174" t="s">
        <v>145</v>
      </c>
      <c r="L528" s="179"/>
      <c r="M528" s="180" t="s">
        <v>1</v>
      </c>
      <c r="N528" s="181" t="s">
        <v>42</v>
      </c>
      <c r="P528" s="141">
        <f>O528*H528</f>
        <v>0</v>
      </c>
      <c r="Q528" s="141">
        <v>0.17</v>
      </c>
      <c r="R528" s="141">
        <f>Q528*H528</f>
        <v>1.02</v>
      </c>
      <c r="S528" s="141">
        <v>0</v>
      </c>
      <c r="T528" s="142">
        <f>S528*H528</f>
        <v>0</v>
      </c>
      <c r="AR528" s="143" t="s">
        <v>187</v>
      </c>
      <c r="AT528" s="143" t="s">
        <v>427</v>
      </c>
      <c r="AU528" s="143" t="s">
        <v>87</v>
      </c>
      <c r="AY528" s="17" t="s">
        <v>135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7" t="s">
        <v>85</v>
      </c>
      <c r="BK528" s="144">
        <f>ROUND(I528*H528,2)</f>
        <v>0</v>
      </c>
      <c r="BL528" s="17" t="s">
        <v>134</v>
      </c>
      <c r="BM528" s="143" t="s">
        <v>832</v>
      </c>
    </row>
    <row r="529" spans="2:65" s="1" customFormat="1" ht="10.199999999999999">
      <c r="B529" s="32"/>
      <c r="D529" s="145" t="s">
        <v>148</v>
      </c>
      <c r="F529" s="146" t="s">
        <v>831</v>
      </c>
      <c r="I529" s="147"/>
      <c r="L529" s="32"/>
      <c r="M529" s="148"/>
      <c r="T529" s="56"/>
      <c r="AT529" s="17" t="s">
        <v>148</v>
      </c>
      <c r="AU529" s="17" t="s">
        <v>87</v>
      </c>
    </row>
    <row r="530" spans="2:65" s="13" customFormat="1" ht="10.199999999999999">
      <c r="B530" s="155"/>
      <c r="D530" s="145" t="s">
        <v>149</v>
      </c>
      <c r="E530" s="156" t="s">
        <v>1</v>
      </c>
      <c r="F530" s="157" t="s">
        <v>557</v>
      </c>
      <c r="H530" s="158">
        <v>6</v>
      </c>
      <c r="I530" s="159"/>
      <c r="L530" s="155"/>
      <c r="M530" s="160"/>
      <c r="T530" s="161"/>
      <c r="AT530" s="156" t="s">
        <v>149</v>
      </c>
      <c r="AU530" s="156" t="s">
        <v>87</v>
      </c>
      <c r="AV530" s="13" t="s">
        <v>87</v>
      </c>
      <c r="AW530" s="13" t="s">
        <v>33</v>
      </c>
      <c r="AX530" s="13" t="s">
        <v>85</v>
      </c>
      <c r="AY530" s="156" t="s">
        <v>135</v>
      </c>
    </row>
    <row r="531" spans="2:65" s="1" customFormat="1" ht="21.75" customHeight="1">
      <c r="B531" s="32"/>
      <c r="C531" s="132" t="s">
        <v>833</v>
      </c>
      <c r="D531" s="132" t="s">
        <v>141</v>
      </c>
      <c r="E531" s="133" t="s">
        <v>834</v>
      </c>
      <c r="F531" s="134" t="s">
        <v>835</v>
      </c>
      <c r="G531" s="135" t="s">
        <v>548</v>
      </c>
      <c r="H531" s="136">
        <v>1</v>
      </c>
      <c r="I531" s="137"/>
      <c r="J531" s="138">
        <f>ROUND(I531*H531,2)</f>
        <v>0</v>
      </c>
      <c r="K531" s="134" t="s">
        <v>145</v>
      </c>
      <c r="L531" s="32"/>
      <c r="M531" s="139" t="s">
        <v>1</v>
      </c>
      <c r="N531" s="140" t="s">
        <v>42</v>
      </c>
      <c r="P531" s="141">
        <f>O531*H531</f>
        <v>0</v>
      </c>
      <c r="Q531" s="141">
        <v>0.09</v>
      </c>
      <c r="R531" s="141">
        <f>Q531*H531</f>
        <v>0.09</v>
      </c>
      <c r="S531" s="141">
        <v>0</v>
      </c>
      <c r="T531" s="142">
        <f>S531*H531</f>
        <v>0</v>
      </c>
      <c r="AR531" s="143" t="s">
        <v>134</v>
      </c>
      <c r="AT531" s="143" t="s">
        <v>141</v>
      </c>
      <c r="AU531" s="143" t="s">
        <v>87</v>
      </c>
      <c r="AY531" s="17" t="s">
        <v>135</v>
      </c>
      <c r="BE531" s="144">
        <f>IF(N531="základní",J531,0)</f>
        <v>0</v>
      </c>
      <c r="BF531" s="144">
        <f>IF(N531="snížená",J531,0)</f>
        <v>0</v>
      </c>
      <c r="BG531" s="144">
        <f>IF(N531="zákl. přenesená",J531,0)</f>
        <v>0</v>
      </c>
      <c r="BH531" s="144">
        <f>IF(N531="sníž. přenesená",J531,0)</f>
        <v>0</v>
      </c>
      <c r="BI531" s="144">
        <f>IF(N531="nulová",J531,0)</f>
        <v>0</v>
      </c>
      <c r="BJ531" s="17" t="s">
        <v>85</v>
      </c>
      <c r="BK531" s="144">
        <f>ROUND(I531*H531,2)</f>
        <v>0</v>
      </c>
      <c r="BL531" s="17" t="s">
        <v>134</v>
      </c>
      <c r="BM531" s="143" t="s">
        <v>836</v>
      </c>
    </row>
    <row r="532" spans="2:65" s="1" customFormat="1" ht="10.199999999999999">
      <c r="B532" s="32"/>
      <c r="D532" s="145" t="s">
        <v>148</v>
      </c>
      <c r="F532" s="146" t="s">
        <v>837</v>
      </c>
      <c r="I532" s="147"/>
      <c r="L532" s="32"/>
      <c r="M532" s="148"/>
      <c r="T532" s="56"/>
      <c r="AT532" s="17" t="s">
        <v>148</v>
      </c>
      <c r="AU532" s="17" t="s">
        <v>87</v>
      </c>
    </row>
    <row r="533" spans="2:65" s="13" customFormat="1" ht="10.199999999999999">
      <c r="B533" s="155"/>
      <c r="D533" s="145" t="s">
        <v>149</v>
      </c>
      <c r="E533" s="156" t="s">
        <v>1</v>
      </c>
      <c r="F533" s="157" t="s">
        <v>838</v>
      </c>
      <c r="H533" s="158">
        <v>1</v>
      </c>
      <c r="I533" s="159"/>
      <c r="L533" s="155"/>
      <c r="M533" s="160"/>
      <c r="T533" s="161"/>
      <c r="AT533" s="156" t="s">
        <v>149</v>
      </c>
      <c r="AU533" s="156" t="s">
        <v>87</v>
      </c>
      <c r="AV533" s="13" t="s">
        <v>87</v>
      </c>
      <c r="AW533" s="13" t="s">
        <v>33</v>
      </c>
      <c r="AX533" s="13" t="s">
        <v>85</v>
      </c>
      <c r="AY533" s="156" t="s">
        <v>135</v>
      </c>
    </row>
    <row r="534" spans="2:65" s="1" customFormat="1" ht="16.5" customHeight="1">
      <c r="B534" s="32"/>
      <c r="C534" s="172" t="s">
        <v>839</v>
      </c>
      <c r="D534" s="172" t="s">
        <v>427</v>
      </c>
      <c r="E534" s="173" t="s">
        <v>840</v>
      </c>
      <c r="F534" s="174" t="s">
        <v>841</v>
      </c>
      <c r="G534" s="175" t="s">
        <v>548</v>
      </c>
      <c r="H534" s="176">
        <v>1</v>
      </c>
      <c r="I534" s="177"/>
      <c r="J534" s="178">
        <f>ROUND(I534*H534,2)</f>
        <v>0</v>
      </c>
      <c r="K534" s="174" t="s">
        <v>145</v>
      </c>
      <c r="L534" s="179"/>
      <c r="M534" s="180" t="s">
        <v>1</v>
      </c>
      <c r="N534" s="181" t="s">
        <v>42</v>
      </c>
      <c r="P534" s="141">
        <f>O534*H534</f>
        <v>0</v>
      </c>
      <c r="Q534" s="141">
        <v>0.19600000000000001</v>
      </c>
      <c r="R534" s="141">
        <f>Q534*H534</f>
        <v>0.19600000000000001</v>
      </c>
      <c r="S534" s="141">
        <v>0</v>
      </c>
      <c r="T534" s="142">
        <f>S534*H534</f>
        <v>0</v>
      </c>
      <c r="AR534" s="143" t="s">
        <v>187</v>
      </c>
      <c r="AT534" s="143" t="s">
        <v>427</v>
      </c>
      <c r="AU534" s="143" t="s">
        <v>87</v>
      </c>
      <c r="AY534" s="17" t="s">
        <v>135</v>
      </c>
      <c r="BE534" s="144">
        <f>IF(N534="základní",J534,0)</f>
        <v>0</v>
      </c>
      <c r="BF534" s="144">
        <f>IF(N534="snížená",J534,0)</f>
        <v>0</v>
      </c>
      <c r="BG534" s="144">
        <f>IF(N534="zákl. přenesená",J534,0)</f>
        <v>0</v>
      </c>
      <c r="BH534" s="144">
        <f>IF(N534="sníž. přenesená",J534,0)</f>
        <v>0</v>
      </c>
      <c r="BI534" s="144">
        <f>IF(N534="nulová",J534,0)</f>
        <v>0</v>
      </c>
      <c r="BJ534" s="17" t="s">
        <v>85</v>
      </c>
      <c r="BK534" s="144">
        <f>ROUND(I534*H534,2)</f>
        <v>0</v>
      </c>
      <c r="BL534" s="17" t="s">
        <v>134</v>
      </c>
      <c r="BM534" s="143" t="s">
        <v>842</v>
      </c>
    </row>
    <row r="535" spans="2:65" s="1" customFormat="1" ht="10.199999999999999">
      <c r="B535" s="32"/>
      <c r="D535" s="145" t="s">
        <v>148</v>
      </c>
      <c r="F535" s="146" t="s">
        <v>841</v>
      </c>
      <c r="I535" s="147"/>
      <c r="L535" s="32"/>
      <c r="M535" s="148"/>
      <c r="T535" s="56"/>
      <c r="AT535" s="17" t="s">
        <v>148</v>
      </c>
      <c r="AU535" s="17" t="s">
        <v>87</v>
      </c>
    </row>
    <row r="536" spans="2:65" s="13" customFormat="1" ht="10.199999999999999">
      <c r="B536" s="155"/>
      <c r="D536" s="145" t="s">
        <v>149</v>
      </c>
      <c r="E536" s="156" t="s">
        <v>1</v>
      </c>
      <c r="F536" s="157" t="s">
        <v>843</v>
      </c>
      <c r="H536" s="158">
        <v>1</v>
      </c>
      <c r="I536" s="159"/>
      <c r="L536" s="155"/>
      <c r="M536" s="160"/>
      <c r="T536" s="161"/>
      <c r="AT536" s="156" t="s">
        <v>149</v>
      </c>
      <c r="AU536" s="156" t="s">
        <v>87</v>
      </c>
      <c r="AV536" s="13" t="s">
        <v>87</v>
      </c>
      <c r="AW536" s="13" t="s">
        <v>33</v>
      </c>
      <c r="AX536" s="13" t="s">
        <v>85</v>
      </c>
      <c r="AY536" s="156" t="s">
        <v>135</v>
      </c>
    </row>
    <row r="537" spans="2:65" s="1" customFormat="1" ht="21.75" customHeight="1">
      <c r="B537" s="32"/>
      <c r="C537" s="132" t="s">
        <v>844</v>
      </c>
      <c r="D537" s="132" t="s">
        <v>141</v>
      </c>
      <c r="E537" s="133" t="s">
        <v>845</v>
      </c>
      <c r="F537" s="134" t="s">
        <v>846</v>
      </c>
      <c r="G537" s="135" t="s">
        <v>548</v>
      </c>
      <c r="H537" s="136">
        <v>4</v>
      </c>
      <c r="I537" s="137"/>
      <c r="J537" s="138">
        <f>ROUND(I537*H537,2)</f>
        <v>0</v>
      </c>
      <c r="K537" s="134" t="s">
        <v>145</v>
      </c>
      <c r="L537" s="32"/>
      <c r="M537" s="139" t="s">
        <v>1</v>
      </c>
      <c r="N537" s="140" t="s">
        <v>42</v>
      </c>
      <c r="P537" s="141">
        <f>O537*H537</f>
        <v>0</v>
      </c>
      <c r="Q537" s="141">
        <v>0.65847999999999995</v>
      </c>
      <c r="R537" s="141">
        <f>Q537*H537</f>
        <v>2.6339199999999998</v>
      </c>
      <c r="S537" s="141">
        <v>0.66</v>
      </c>
      <c r="T537" s="142">
        <f>S537*H537</f>
        <v>2.64</v>
      </c>
      <c r="AR537" s="143" t="s">
        <v>134</v>
      </c>
      <c r="AT537" s="143" t="s">
        <v>141</v>
      </c>
      <c r="AU537" s="143" t="s">
        <v>87</v>
      </c>
      <c r="AY537" s="17" t="s">
        <v>135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7" t="s">
        <v>85</v>
      </c>
      <c r="BK537" s="144">
        <f>ROUND(I537*H537,2)</f>
        <v>0</v>
      </c>
      <c r="BL537" s="17" t="s">
        <v>134</v>
      </c>
      <c r="BM537" s="143" t="s">
        <v>847</v>
      </c>
    </row>
    <row r="538" spans="2:65" s="1" customFormat="1" ht="10.199999999999999">
      <c r="B538" s="32"/>
      <c r="D538" s="145" t="s">
        <v>148</v>
      </c>
      <c r="F538" s="146" t="s">
        <v>848</v>
      </c>
      <c r="I538" s="147"/>
      <c r="L538" s="32"/>
      <c r="M538" s="148"/>
      <c r="T538" s="56"/>
      <c r="AT538" s="17" t="s">
        <v>148</v>
      </c>
      <c r="AU538" s="17" t="s">
        <v>87</v>
      </c>
    </row>
    <row r="539" spans="2:65" s="12" customFormat="1" ht="10.199999999999999">
      <c r="B539" s="149"/>
      <c r="D539" s="145" t="s">
        <v>149</v>
      </c>
      <c r="E539" s="150" t="s">
        <v>1</v>
      </c>
      <c r="F539" s="151" t="s">
        <v>849</v>
      </c>
      <c r="H539" s="150" t="s">
        <v>1</v>
      </c>
      <c r="I539" s="152"/>
      <c r="L539" s="149"/>
      <c r="M539" s="153"/>
      <c r="T539" s="154"/>
      <c r="AT539" s="150" t="s">
        <v>149</v>
      </c>
      <c r="AU539" s="150" t="s">
        <v>87</v>
      </c>
      <c r="AV539" s="12" t="s">
        <v>85</v>
      </c>
      <c r="AW539" s="12" t="s">
        <v>33</v>
      </c>
      <c r="AX539" s="12" t="s">
        <v>77</v>
      </c>
      <c r="AY539" s="150" t="s">
        <v>135</v>
      </c>
    </row>
    <row r="540" spans="2:65" s="13" customFormat="1" ht="10.199999999999999">
      <c r="B540" s="155"/>
      <c r="D540" s="145" t="s">
        <v>149</v>
      </c>
      <c r="E540" s="156" t="s">
        <v>1</v>
      </c>
      <c r="F540" s="157" t="s">
        <v>850</v>
      </c>
      <c r="H540" s="158">
        <v>4</v>
      </c>
      <c r="I540" s="159"/>
      <c r="L540" s="155"/>
      <c r="M540" s="160"/>
      <c r="T540" s="161"/>
      <c r="AT540" s="156" t="s">
        <v>149</v>
      </c>
      <c r="AU540" s="156" t="s">
        <v>87</v>
      </c>
      <c r="AV540" s="13" t="s">
        <v>87</v>
      </c>
      <c r="AW540" s="13" t="s">
        <v>33</v>
      </c>
      <c r="AX540" s="13" t="s">
        <v>85</v>
      </c>
      <c r="AY540" s="156" t="s">
        <v>135</v>
      </c>
    </row>
    <row r="541" spans="2:65" s="1" customFormat="1" ht="16.5" customHeight="1">
      <c r="B541" s="32"/>
      <c r="C541" s="132" t="s">
        <v>851</v>
      </c>
      <c r="D541" s="132" t="s">
        <v>141</v>
      </c>
      <c r="E541" s="133" t="s">
        <v>852</v>
      </c>
      <c r="F541" s="134" t="s">
        <v>853</v>
      </c>
      <c r="G541" s="135" t="s">
        <v>548</v>
      </c>
      <c r="H541" s="136">
        <v>1</v>
      </c>
      <c r="I541" s="137"/>
      <c r="J541" s="138">
        <f>ROUND(I541*H541,2)</f>
        <v>0</v>
      </c>
      <c r="K541" s="134" t="s">
        <v>854</v>
      </c>
      <c r="L541" s="32"/>
      <c r="M541" s="139" t="s">
        <v>1</v>
      </c>
      <c r="N541" s="140" t="s">
        <v>42</v>
      </c>
      <c r="P541" s="141">
        <f>O541*H541</f>
        <v>0</v>
      </c>
      <c r="Q541" s="141">
        <v>0.10037</v>
      </c>
      <c r="R541" s="141">
        <f>Q541*H541</f>
        <v>0.10037</v>
      </c>
      <c r="S541" s="141">
        <v>0.1</v>
      </c>
      <c r="T541" s="142">
        <f>S541*H541</f>
        <v>0.1</v>
      </c>
      <c r="AR541" s="143" t="s">
        <v>134</v>
      </c>
      <c r="AT541" s="143" t="s">
        <v>141</v>
      </c>
      <c r="AU541" s="143" t="s">
        <v>87</v>
      </c>
      <c r="AY541" s="17" t="s">
        <v>135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7" t="s">
        <v>85</v>
      </c>
      <c r="BK541" s="144">
        <f>ROUND(I541*H541,2)</f>
        <v>0</v>
      </c>
      <c r="BL541" s="17" t="s">
        <v>134</v>
      </c>
      <c r="BM541" s="143" t="s">
        <v>855</v>
      </c>
    </row>
    <row r="542" spans="2:65" s="1" customFormat="1" ht="10.199999999999999">
      <c r="B542" s="32"/>
      <c r="D542" s="145" t="s">
        <v>148</v>
      </c>
      <c r="F542" s="146" t="s">
        <v>853</v>
      </c>
      <c r="I542" s="147"/>
      <c r="L542" s="32"/>
      <c r="M542" s="148"/>
      <c r="T542" s="56"/>
      <c r="AT542" s="17" t="s">
        <v>148</v>
      </c>
      <c r="AU542" s="17" t="s">
        <v>87</v>
      </c>
    </row>
    <row r="543" spans="2:65" s="12" customFormat="1" ht="10.199999999999999">
      <c r="B543" s="149"/>
      <c r="D543" s="145" t="s">
        <v>149</v>
      </c>
      <c r="E543" s="150" t="s">
        <v>1</v>
      </c>
      <c r="F543" s="151" t="s">
        <v>856</v>
      </c>
      <c r="H543" s="150" t="s">
        <v>1</v>
      </c>
      <c r="I543" s="152"/>
      <c r="L543" s="149"/>
      <c r="M543" s="153"/>
      <c r="T543" s="154"/>
      <c r="AT543" s="150" t="s">
        <v>149</v>
      </c>
      <c r="AU543" s="150" t="s">
        <v>87</v>
      </c>
      <c r="AV543" s="12" t="s">
        <v>85</v>
      </c>
      <c r="AW543" s="12" t="s">
        <v>33</v>
      </c>
      <c r="AX543" s="12" t="s">
        <v>77</v>
      </c>
      <c r="AY543" s="150" t="s">
        <v>135</v>
      </c>
    </row>
    <row r="544" spans="2:65" s="13" customFormat="1" ht="10.199999999999999">
      <c r="B544" s="155"/>
      <c r="D544" s="145" t="s">
        <v>149</v>
      </c>
      <c r="E544" s="156" t="s">
        <v>1</v>
      </c>
      <c r="F544" s="157" t="s">
        <v>857</v>
      </c>
      <c r="H544" s="158">
        <v>1</v>
      </c>
      <c r="I544" s="159"/>
      <c r="L544" s="155"/>
      <c r="M544" s="160"/>
      <c r="T544" s="161"/>
      <c r="AT544" s="156" t="s">
        <v>149</v>
      </c>
      <c r="AU544" s="156" t="s">
        <v>87</v>
      </c>
      <c r="AV544" s="13" t="s">
        <v>87</v>
      </c>
      <c r="AW544" s="13" t="s">
        <v>33</v>
      </c>
      <c r="AX544" s="13" t="s">
        <v>85</v>
      </c>
      <c r="AY544" s="156" t="s">
        <v>135</v>
      </c>
    </row>
    <row r="545" spans="2:65" s="1" customFormat="1" ht="16.5" customHeight="1">
      <c r="B545" s="32"/>
      <c r="C545" s="132" t="s">
        <v>858</v>
      </c>
      <c r="D545" s="132" t="s">
        <v>141</v>
      </c>
      <c r="E545" s="133" t="s">
        <v>859</v>
      </c>
      <c r="F545" s="134" t="s">
        <v>860</v>
      </c>
      <c r="G545" s="135" t="s">
        <v>548</v>
      </c>
      <c r="H545" s="136">
        <v>1</v>
      </c>
      <c r="I545" s="137"/>
      <c r="J545" s="138">
        <f>ROUND(I545*H545,2)</f>
        <v>0</v>
      </c>
      <c r="K545" s="134" t="s">
        <v>145</v>
      </c>
      <c r="L545" s="32"/>
      <c r="M545" s="139" t="s">
        <v>1</v>
      </c>
      <c r="N545" s="140" t="s">
        <v>42</v>
      </c>
      <c r="P545" s="141">
        <f>O545*H545</f>
        <v>0</v>
      </c>
      <c r="Q545" s="141">
        <v>0.53325999999999996</v>
      </c>
      <c r="R545" s="141">
        <f>Q545*H545</f>
        <v>0.53325999999999996</v>
      </c>
      <c r="S545" s="141">
        <v>0.3</v>
      </c>
      <c r="T545" s="142">
        <f>S545*H545</f>
        <v>0.3</v>
      </c>
      <c r="AR545" s="143" t="s">
        <v>134</v>
      </c>
      <c r="AT545" s="143" t="s">
        <v>141</v>
      </c>
      <c r="AU545" s="143" t="s">
        <v>87</v>
      </c>
      <c r="AY545" s="17" t="s">
        <v>135</v>
      </c>
      <c r="BE545" s="144">
        <f>IF(N545="základní",J545,0)</f>
        <v>0</v>
      </c>
      <c r="BF545" s="144">
        <f>IF(N545="snížená",J545,0)</f>
        <v>0</v>
      </c>
      <c r="BG545" s="144">
        <f>IF(N545="zákl. přenesená",J545,0)</f>
        <v>0</v>
      </c>
      <c r="BH545" s="144">
        <f>IF(N545="sníž. přenesená",J545,0)</f>
        <v>0</v>
      </c>
      <c r="BI545" s="144">
        <f>IF(N545="nulová",J545,0)</f>
        <v>0</v>
      </c>
      <c r="BJ545" s="17" t="s">
        <v>85</v>
      </c>
      <c r="BK545" s="144">
        <f>ROUND(I545*H545,2)</f>
        <v>0</v>
      </c>
      <c r="BL545" s="17" t="s">
        <v>134</v>
      </c>
      <c r="BM545" s="143" t="s">
        <v>861</v>
      </c>
    </row>
    <row r="546" spans="2:65" s="1" customFormat="1" ht="10.199999999999999">
      <c r="B546" s="32"/>
      <c r="D546" s="145" t="s">
        <v>148</v>
      </c>
      <c r="F546" s="146" t="s">
        <v>862</v>
      </c>
      <c r="I546" s="147"/>
      <c r="L546" s="32"/>
      <c r="M546" s="148"/>
      <c r="T546" s="56"/>
      <c r="AT546" s="17" t="s">
        <v>148</v>
      </c>
      <c r="AU546" s="17" t="s">
        <v>87</v>
      </c>
    </row>
    <row r="547" spans="2:65" s="12" customFormat="1" ht="10.199999999999999">
      <c r="B547" s="149"/>
      <c r="D547" s="145" t="s">
        <v>149</v>
      </c>
      <c r="E547" s="150" t="s">
        <v>1</v>
      </c>
      <c r="F547" s="151" t="s">
        <v>863</v>
      </c>
      <c r="H547" s="150" t="s">
        <v>1</v>
      </c>
      <c r="I547" s="152"/>
      <c r="L547" s="149"/>
      <c r="M547" s="153"/>
      <c r="T547" s="154"/>
      <c r="AT547" s="150" t="s">
        <v>149</v>
      </c>
      <c r="AU547" s="150" t="s">
        <v>87</v>
      </c>
      <c r="AV547" s="12" t="s">
        <v>85</v>
      </c>
      <c r="AW547" s="12" t="s">
        <v>33</v>
      </c>
      <c r="AX547" s="12" t="s">
        <v>77</v>
      </c>
      <c r="AY547" s="150" t="s">
        <v>135</v>
      </c>
    </row>
    <row r="548" spans="2:65" s="13" customFormat="1" ht="10.199999999999999">
      <c r="B548" s="155"/>
      <c r="D548" s="145" t="s">
        <v>149</v>
      </c>
      <c r="E548" s="156" t="s">
        <v>1</v>
      </c>
      <c r="F548" s="157" t="s">
        <v>857</v>
      </c>
      <c r="H548" s="158">
        <v>1</v>
      </c>
      <c r="I548" s="159"/>
      <c r="L548" s="155"/>
      <c r="M548" s="160"/>
      <c r="T548" s="161"/>
      <c r="AT548" s="156" t="s">
        <v>149</v>
      </c>
      <c r="AU548" s="156" t="s">
        <v>87</v>
      </c>
      <c r="AV548" s="13" t="s">
        <v>87</v>
      </c>
      <c r="AW548" s="13" t="s">
        <v>33</v>
      </c>
      <c r="AX548" s="13" t="s">
        <v>85</v>
      </c>
      <c r="AY548" s="156" t="s">
        <v>135</v>
      </c>
    </row>
    <row r="549" spans="2:65" s="1" customFormat="1" ht="16.5" customHeight="1">
      <c r="B549" s="32"/>
      <c r="C549" s="132" t="s">
        <v>864</v>
      </c>
      <c r="D549" s="132" t="s">
        <v>141</v>
      </c>
      <c r="E549" s="133" t="s">
        <v>865</v>
      </c>
      <c r="F549" s="134" t="s">
        <v>866</v>
      </c>
      <c r="G549" s="135" t="s">
        <v>548</v>
      </c>
      <c r="H549" s="136">
        <v>5</v>
      </c>
      <c r="I549" s="137"/>
      <c r="J549" s="138">
        <f>ROUND(I549*H549,2)</f>
        <v>0</v>
      </c>
      <c r="K549" s="134" t="s">
        <v>145</v>
      </c>
      <c r="L549" s="32"/>
      <c r="M549" s="139" t="s">
        <v>1</v>
      </c>
      <c r="N549" s="140" t="s">
        <v>42</v>
      </c>
      <c r="P549" s="141">
        <f>O549*H549</f>
        <v>0</v>
      </c>
      <c r="Q549" s="141">
        <v>0</v>
      </c>
      <c r="R549" s="141">
        <f>Q549*H549</f>
        <v>0</v>
      </c>
      <c r="S549" s="141">
        <v>0.1</v>
      </c>
      <c r="T549" s="142">
        <f>S549*H549</f>
        <v>0.5</v>
      </c>
      <c r="AR549" s="143" t="s">
        <v>134</v>
      </c>
      <c r="AT549" s="143" t="s">
        <v>141</v>
      </c>
      <c r="AU549" s="143" t="s">
        <v>87</v>
      </c>
      <c r="AY549" s="17" t="s">
        <v>135</v>
      </c>
      <c r="BE549" s="144">
        <f>IF(N549="základní",J549,0)</f>
        <v>0</v>
      </c>
      <c r="BF549" s="144">
        <f>IF(N549="snížená",J549,0)</f>
        <v>0</v>
      </c>
      <c r="BG549" s="144">
        <f>IF(N549="zákl. přenesená",J549,0)</f>
        <v>0</v>
      </c>
      <c r="BH549" s="144">
        <f>IF(N549="sníž. přenesená",J549,0)</f>
        <v>0</v>
      </c>
      <c r="BI549" s="144">
        <f>IF(N549="nulová",J549,0)</f>
        <v>0</v>
      </c>
      <c r="BJ549" s="17" t="s">
        <v>85</v>
      </c>
      <c r="BK549" s="144">
        <f>ROUND(I549*H549,2)</f>
        <v>0</v>
      </c>
      <c r="BL549" s="17" t="s">
        <v>134</v>
      </c>
      <c r="BM549" s="143" t="s">
        <v>867</v>
      </c>
    </row>
    <row r="550" spans="2:65" s="1" customFormat="1" ht="10.199999999999999">
      <c r="B550" s="32"/>
      <c r="D550" s="145" t="s">
        <v>148</v>
      </c>
      <c r="F550" s="146" t="s">
        <v>868</v>
      </c>
      <c r="I550" s="147"/>
      <c r="L550" s="32"/>
      <c r="M550" s="148"/>
      <c r="T550" s="56"/>
      <c r="AT550" s="17" t="s">
        <v>148</v>
      </c>
      <c r="AU550" s="17" t="s">
        <v>87</v>
      </c>
    </row>
    <row r="551" spans="2:65" s="13" customFormat="1" ht="10.199999999999999">
      <c r="B551" s="155"/>
      <c r="D551" s="145" t="s">
        <v>149</v>
      </c>
      <c r="E551" s="156" t="s">
        <v>1</v>
      </c>
      <c r="F551" s="157" t="s">
        <v>869</v>
      </c>
      <c r="H551" s="158">
        <v>4</v>
      </c>
      <c r="I551" s="159"/>
      <c r="L551" s="155"/>
      <c r="M551" s="160"/>
      <c r="T551" s="161"/>
      <c r="AT551" s="156" t="s">
        <v>149</v>
      </c>
      <c r="AU551" s="156" t="s">
        <v>87</v>
      </c>
      <c r="AV551" s="13" t="s">
        <v>87</v>
      </c>
      <c r="AW551" s="13" t="s">
        <v>33</v>
      </c>
      <c r="AX551" s="13" t="s">
        <v>77</v>
      </c>
      <c r="AY551" s="156" t="s">
        <v>135</v>
      </c>
    </row>
    <row r="552" spans="2:65" s="13" customFormat="1" ht="10.199999999999999">
      <c r="B552" s="155"/>
      <c r="D552" s="145" t="s">
        <v>149</v>
      </c>
      <c r="E552" s="156" t="s">
        <v>1</v>
      </c>
      <c r="F552" s="157" t="s">
        <v>870</v>
      </c>
      <c r="H552" s="158">
        <v>1</v>
      </c>
      <c r="I552" s="159"/>
      <c r="L552" s="155"/>
      <c r="M552" s="160"/>
      <c r="T552" s="161"/>
      <c r="AT552" s="156" t="s">
        <v>149</v>
      </c>
      <c r="AU552" s="156" t="s">
        <v>87</v>
      </c>
      <c r="AV552" s="13" t="s">
        <v>87</v>
      </c>
      <c r="AW552" s="13" t="s">
        <v>33</v>
      </c>
      <c r="AX552" s="13" t="s">
        <v>77</v>
      </c>
      <c r="AY552" s="156" t="s">
        <v>135</v>
      </c>
    </row>
    <row r="553" spans="2:65" s="14" customFormat="1" ht="10.199999999999999">
      <c r="B553" s="165"/>
      <c r="D553" s="145" t="s">
        <v>149</v>
      </c>
      <c r="E553" s="166" t="s">
        <v>1</v>
      </c>
      <c r="F553" s="167" t="s">
        <v>257</v>
      </c>
      <c r="H553" s="168">
        <v>5</v>
      </c>
      <c r="I553" s="169"/>
      <c r="L553" s="165"/>
      <c r="M553" s="170"/>
      <c r="T553" s="171"/>
      <c r="AT553" s="166" t="s">
        <v>149</v>
      </c>
      <c r="AU553" s="166" t="s">
        <v>87</v>
      </c>
      <c r="AV553" s="14" t="s">
        <v>134</v>
      </c>
      <c r="AW553" s="14" t="s">
        <v>33</v>
      </c>
      <c r="AX553" s="14" t="s">
        <v>85</v>
      </c>
      <c r="AY553" s="166" t="s">
        <v>135</v>
      </c>
    </row>
    <row r="554" spans="2:65" s="1" customFormat="1" ht="16.5" customHeight="1">
      <c r="B554" s="32"/>
      <c r="C554" s="132" t="s">
        <v>871</v>
      </c>
      <c r="D554" s="132" t="s">
        <v>141</v>
      </c>
      <c r="E554" s="133" t="s">
        <v>872</v>
      </c>
      <c r="F554" s="134" t="s">
        <v>873</v>
      </c>
      <c r="G554" s="135" t="s">
        <v>548</v>
      </c>
      <c r="H554" s="136">
        <v>6</v>
      </c>
      <c r="I554" s="137"/>
      <c r="J554" s="138">
        <f>ROUND(I554*H554,2)</f>
        <v>0</v>
      </c>
      <c r="K554" s="134" t="s">
        <v>145</v>
      </c>
      <c r="L554" s="32"/>
      <c r="M554" s="139" t="s">
        <v>1</v>
      </c>
      <c r="N554" s="140" t="s">
        <v>42</v>
      </c>
      <c r="P554" s="141">
        <f>O554*H554</f>
        <v>0</v>
      </c>
      <c r="Q554" s="141">
        <v>0.21734000000000001</v>
      </c>
      <c r="R554" s="141">
        <f>Q554*H554</f>
        <v>1.3040400000000001</v>
      </c>
      <c r="S554" s="141">
        <v>0</v>
      </c>
      <c r="T554" s="142">
        <f>S554*H554</f>
        <v>0</v>
      </c>
      <c r="AR554" s="143" t="s">
        <v>134</v>
      </c>
      <c r="AT554" s="143" t="s">
        <v>141</v>
      </c>
      <c r="AU554" s="143" t="s">
        <v>87</v>
      </c>
      <c r="AY554" s="17" t="s">
        <v>135</v>
      </c>
      <c r="BE554" s="144">
        <f>IF(N554="základní",J554,0)</f>
        <v>0</v>
      </c>
      <c r="BF554" s="144">
        <f>IF(N554="snížená",J554,0)</f>
        <v>0</v>
      </c>
      <c r="BG554" s="144">
        <f>IF(N554="zákl. přenesená",J554,0)</f>
        <v>0</v>
      </c>
      <c r="BH554" s="144">
        <f>IF(N554="sníž. přenesená",J554,0)</f>
        <v>0</v>
      </c>
      <c r="BI554" s="144">
        <f>IF(N554="nulová",J554,0)</f>
        <v>0</v>
      </c>
      <c r="BJ554" s="17" t="s">
        <v>85</v>
      </c>
      <c r="BK554" s="144">
        <f>ROUND(I554*H554,2)</f>
        <v>0</v>
      </c>
      <c r="BL554" s="17" t="s">
        <v>134</v>
      </c>
      <c r="BM554" s="143" t="s">
        <v>874</v>
      </c>
    </row>
    <row r="555" spans="2:65" s="1" customFormat="1" ht="10.199999999999999">
      <c r="B555" s="32"/>
      <c r="D555" s="145" t="s">
        <v>148</v>
      </c>
      <c r="F555" s="146" t="s">
        <v>873</v>
      </c>
      <c r="I555" s="147"/>
      <c r="L555" s="32"/>
      <c r="M555" s="148"/>
      <c r="T555" s="56"/>
      <c r="AT555" s="17" t="s">
        <v>148</v>
      </c>
      <c r="AU555" s="17" t="s">
        <v>87</v>
      </c>
    </row>
    <row r="556" spans="2:65" s="13" customFormat="1" ht="10.199999999999999">
      <c r="B556" s="155"/>
      <c r="D556" s="145" t="s">
        <v>149</v>
      </c>
      <c r="E556" s="156" t="s">
        <v>1</v>
      </c>
      <c r="F556" s="157" t="s">
        <v>800</v>
      </c>
      <c r="H556" s="158">
        <v>6</v>
      </c>
      <c r="I556" s="159"/>
      <c r="L556" s="155"/>
      <c r="M556" s="160"/>
      <c r="T556" s="161"/>
      <c r="AT556" s="156" t="s">
        <v>149</v>
      </c>
      <c r="AU556" s="156" t="s">
        <v>87</v>
      </c>
      <c r="AV556" s="13" t="s">
        <v>87</v>
      </c>
      <c r="AW556" s="13" t="s">
        <v>33</v>
      </c>
      <c r="AX556" s="13" t="s">
        <v>85</v>
      </c>
      <c r="AY556" s="156" t="s">
        <v>135</v>
      </c>
    </row>
    <row r="557" spans="2:65" s="1" customFormat="1" ht="16.5" customHeight="1">
      <c r="B557" s="32"/>
      <c r="C557" s="172" t="s">
        <v>875</v>
      </c>
      <c r="D557" s="172" t="s">
        <v>427</v>
      </c>
      <c r="E557" s="173" t="s">
        <v>876</v>
      </c>
      <c r="F557" s="174" t="s">
        <v>877</v>
      </c>
      <c r="G557" s="175" t="s">
        <v>548</v>
      </c>
      <c r="H557" s="176">
        <v>6</v>
      </c>
      <c r="I557" s="177"/>
      <c r="J557" s="178">
        <f>ROUND(I557*H557,2)</f>
        <v>0</v>
      </c>
      <c r="K557" s="174" t="s">
        <v>145</v>
      </c>
      <c r="L557" s="179"/>
      <c r="M557" s="180" t="s">
        <v>1</v>
      </c>
      <c r="N557" s="181" t="s">
        <v>42</v>
      </c>
      <c r="P557" s="141">
        <f>O557*H557</f>
        <v>0</v>
      </c>
      <c r="Q557" s="141">
        <v>8.5000000000000006E-3</v>
      </c>
      <c r="R557" s="141">
        <f>Q557*H557</f>
        <v>5.1000000000000004E-2</v>
      </c>
      <c r="S557" s="141">
        <v>0</v>
      </c>
      <c r="T557" s="142">
        <f>S557*H557</f>
        <v>0</v>
      </c>
      <c r="AR557" s="143" t="s">
        <v>187</v>
      </c>
      <c r="AT557" s="143" t="s">
        <v>427</v>
      </c>
      <c r="AU557" s="143" t="s">
        <v>87</v>
      </c>
      <c r="AY557" s="17" t="s">
        <v>135</v>
      </c>
      <c r="BE557" s="144">
        <f>IF(N557="základní",J557,0)</f>
        <v>0</v>
      </c>
      <c r="BF557" s="144">
        <f>IF(N557="snížená",J557,0)</f>
        <v>0</v>
      </c>
      <c r="BG557" s="144">
        <f>IF(N557="zákl. přenesená",J557,0)</f>
        <v>0</v>
      </c>
      <c r="BH557" s="144">
        <f>IF(N557="sníž. přenesená",J557,0)</f>
        <v>0</v>
      </c>
      <c r="BI557" s="144">
        <f>IF(N557="nulová",J557,0)</f>
        <v>0</v>
      </c>
      <c r="BJ557" s="17" t="s">
        <v>85</v>
      </c>
      <c r="BK557" s="144">
        <f>ROUND(I557*H557,2)</f>
        <v>0</v>
      </c>
      <c r="BL557" s="17" t="s">
        <v>134</v>
      </c>
      <c r="BM557" s="143" t="s">
        <v>878</v>
      </c>
    </row>
    <row r="558" spans="2:65" s="1" customFormat="1" ht="10.199999999999999">
      <c r="B558" s="32"/>
      <c r="D558" s="145" t="s">
        <v>148</v>
      </c>
      <c r="F558" s="146" t="s">
        <v>877</v>
      </c>
      <c r="I558" s="147"/>
      <c r="L558" s="32"/>
      <c r="M558" s="148"/>
      <c r="T558" s="56"/>
      <c r="AT558" s="17" t="s">
        <v>148</v>
      </c>
      <c r="AU558" s="17" t="s">
        <v>87</v>
      </c>
    </row>
    <row r="559" spans="2:65" s="13" customFormat="1" ht="10.199999999999999">
      <c r="B559" s="155"/>
      <c r="D559" s="145" t="s">
        <v>149</v>
      </c>
      <c r="E559" s="156" t="s">
        <v>1</v>
      </c>
      <c r="F559" s="157" t="s">
        <v>557</v>
      </c>
      <c r="H559" s="158">
        <v>6</v>
      </c>
      <c r="I559" s="159"/>
      <c r="L559" s="155"/>
      <c r="M559" s="160"/>
      <c r="T559" s="161"/>
      <c r="AT559" s="156" t="s">
        <v>149</v>
      </c>
      <c r="AU559" s="156" t="s">
        <v>87</v>
      </c>
      <c r="AV559" s="13" t="s">
        <v>87</v>
      </c>
      <c r="AW559" s="13" t="s">
        <v>33</v>
      </c>
      <c r="AX559" s="13" t="s">
        <v>85</v>
      </c>
      <c r="AY559" s="156" t="s">
        <v>135</v>
      </c>
    </row>
    <row r="560" spans="2:65" s="1" customFormat="1" ht="16.5" customHeight="1">
      <c r="B560" s="32"/>
      <c r="C560" s="172" t="s">
        <v>879</v>
      </c>
      <c r="D560" s="172" t="s">
        <v>427</v>
      </c>
      <c r="E560" s="173" t="s">
        <v>880</v>
      </c>
      <c r="F560" s="174" t="s">
        <v>881</v>
      </c>
      <c r="G560" s="175" t="s">
        <v>548</v>
      </c>
      <c r="H560" s="176">
        <v>6</v>
      </c>
      <c r="I560" s="177"/>
      <c r="J560" s="178">
        <f>ROUND(I560*H560,2)</f>
        <v>0</v>
      </c>
      <c r="K560" s="174" t="s">
        <v>145</v>
      </c>
      <c r="L560" s="179"/>
      <c r="M560" s="180" t="s">
        <v>1</v>
      </c>
      <c r="N560" s="181" t="s">
        <v>42</v>
      </c>
      <c r="P560" s="141">
        <f>O560*H560</f>
        <v>0</v>
      </c>
      <c r="Q560" s="141">
        <v>0.108</v>
      </c>
      <c r="R560" s="141">
        <f>Q560*H560</f>
        <v>0.64800000000000002</v>
      </c>
      <c r="S560" s="141">
        <v>0</v>
      </c>
      <c r="T560" s="142">
        <f>S560*H560</f>
        <v>0</v>
      </c>
      <c r="AR560" s="143" t="s">
        <v>187</v>
      </c>
      <c r="AT560" s="143" t="s">
        <v>427</v>
      </c>
      <c r="AU560" s="143" t="s">
        <v>87</v>
      </c>
      <c r="AY560" s="17" t="s">
        <v>135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7" t="s">
        <v>85</v>
      </c>
      <c r="BK560" s="144">
        <f>ROUND(I560*H560,2)</f>
        <v>0</v>
      </c>
      <c r="BL560" s="17" t="s">
        <v>134</v>
      </c>
      <c r="BM560" s="143" t="s">
        <v>882</v>
      </c>
    </row>
    <row r="561" spans="2:65" s="1" customFormat="1" ht="10.199999999999999">
      <c r="B561" s="32"/>
      <c r="D561" s="145" t="s">
        <v>148</v>
      </c>
      <c r="F561" s="146" t="s">
        <v>881</v>
      </c>
      <c r="I561" s="147"/>
      <c r="L561" s="32"/>
      <c r="M561" s="148"/>
      <c r="T561" s="56"/>
      <c r="AT561" s="17" t="s">
        <v>148</v>
      </c>
      <c r="AU561" s="17" t="s">
        <v>87</v>
      </c>
    </row>
    <row r="562" spans="2:65" s="13" customFormat="1" ht="10.199999999999999">
      <c r="B562" s="155"/>
      <c r="D562" s="145" t="s">
        <v>149</v>
      </c>
      <c r="E562" s="156" t="s">
        <v>1</v>
      </c>
      <c r="F562" s="157" t="s">
        <v>883</v>
      </c>
      <c r="H562" s="158">
        <v>6</v>
      </c>
      <c r="I562" s="159"/>
      <c r="L562" s="155"/>
      <c r="M562" s="160"/>
      <c r="T562" s="161"/>
      <c r="AT562" s="156" t="s">
        <v>149</v>
      </c>
      <c r="AU562" s="156" t="s">
        <v>87</v>
      </c>
      <c r="AV562" s="13" t="s">
        <v>87</v>
      </c>
      <c r="AW562" s="13" t="s">
        <v>33</v>
      </c>
      <c r="AX562" s="13" t="s">
        <v>85</v>
      </c>
      <c r="AY562" s="156" t="s">
        <v>135</v>
      </c>
    </row>
    <row r="563" spans="2:65" s="11" customFormat="1" ht="22.8" customHeight="1">
      <c r="B563" s="120"/>
      <c r="D563" s="121" t="s">
        <v>76</v>
      </c>
      <c r="E563" s="130" t="s">
        <v>192</v>
      </c>
      <c r="F563" s="130" t="s">
        <v>884</v>
      </c>
      <c r="I563" s="123"/>
      <c r="J563" s="131">
        <f>BK563</f>
        <v>0</v>
      </c>
      <c r="L563" s="120"/>
      <c r="M563" s="125"/>
      <c r="P563" s="126">
        <f>SUM(P564:P662)</f>
        <v>0</v>
      </c>
      <c r="R563" s="126">
        <f>SUM(R564:R662)</f>
        <v>100.60447536000001</v>
      </c>
      <c r="T563" s="127">
        <f>SUM(T564:T662)</f>
        <v>1.4080000000000001</v>
      </c>
      <c r="AR563" s="121" t="s">
        <v>85</v>
      </c>
      <c r="AT563" s="128" t="s">
        <v>76</v>
      </c>
      <c r="AU563" s="128" t="s">
        <v>85</v>
      </c>
      <c r="AY563" s="121" t="s">
        <v>135</v>
      </c>
      <c r="BK563" s="129">
        <f>SUM(BK564:BK662)</f>
        <v>0</v>
      </c>
    </row>
    <row r="564" spans="2:65" s="1" customFormat="1" ht="16.5" customHeight="1">
      <c r="B564" s="32"/>
      <c r="C564" s="132" t="s">
        <v>885</v>
      </c>
      <c r="D564" s="132" t="s">
        <v>141</v>
      </c>
      <c r="E564" s="133" t="s">
        <v>886</v>
      </c>
      <c r="F564" s="134" t="s">
        <v>887</v>
      </c>
      <c r="G564" s="135" t="s">
        <v>548</v>
      </c>
      <c r="H564" s="136">
        <v>10</v>
      </c>
      <c r="I564" s="137"/>
      <c r="J564" s="138">
        <f>ROUND(I564*H564,2)</f>
        <v>0</v>
      </c>
      <c r="K564" s="134" t="s">
        <v>145</v>
      </c>
      <c r="L564" s="32"/>
      <c r="M564" s="139" t="s">
        <v>1</v>
      </c>
      <c r="N564" s="140" t="s">
        <v>42</v>
      </c>
      <c r="P564" s="141">
        <f>O564*H564</f>
        <v>0</v>
      </c>
      <c r="Q564" s="141">
        <v>0.10931</v>
      </c>
      <c r="R564" s="141">
        <f>Q564*H564</f>
        <v>1.0931</v>
      </c>
      <c r="S564" s="141">
        <v>0</v>
      </c>
      <c r="T564" s="142">
        <f>S564*H564</f>
        <v>0</v>
      </c>
      <c r="AR564" s="143" t="s">
        <v>134</v>
      </c>
      <c r="AT564" s="143" t="s">
        <v>141</v>
      </c>
      <c r="AU564" s="143" t="s">
        <v>87</v>
      </c>
      <c r="AY564" s="17" t="s">
        <v>135</v>
      </c>
      <c r="BE564" s="144">
        <f>IF(N564="základní",J564,0)</f>
        <v>0</v>
      </c>
      <c r="BF564" s="144">
        <f>IF(N564="snížená",J564,0)</f>
        <v>0</v>
      </c>
      <c r="BG564" s="144">
        <f>IF(N564="zákl. přenesená",J564,0)</f>
        <v>0</v>
      </c>
      <c r="BH564" s="144">
        <f>IF(N564="sníž. přenesená",J564,0)</f>
        <v>0</v>
      </c>
      <c r="BI564" s="144">
        <f>IF(N564="nulová",J564,0)</f>
        <v>0</v>
      </c>
      <c r="BJ564" s="17" t="s">
        <v>85</v>
      </c>
      <c r="BK564" s="144">
        <f>ROUND(I564*H564,2)</f>
        <v>0</v>
      </c>
      <c r="BL564" s="17" t="s">
        <v>134</v>
      </c>
      <c r="BM564" s="143" t="s">
        <v>888</v>
      </c>
    </row>
    <row r="565" spans="2:65" s="1" customFormat="1" ht="10.199999999999999">
      <c r="B565" s="32"/>
      <c r="D565" s="145" t="s">
        <v>148</v>
      </c>
      <c r="F565" s="146" t="s">
        <v>889</v>
      </c>
      <c r="I565" s="147"/>
      <c r="L565" s="32"/>
      <c r="M565" s="148"/>
      <c r="T565" s="56"/>
      <c r="AT565" s="17" t="s">
        <v>148</v>
      </c>
      <c r="AU565" s="17" t="s">
        <v>87</v>
      </c>
    </row>
    <row r="566" spans="2:65" s="13" customFormat="1" ht="10.199999999999999">
      <c r="B566" s="155"/>
      <c r="D566" s="145" t="s">
        <v>149</v>
      </c>
      <c r="E566" s="156" t="s">
        <v>1</v>
      </c>
      <c r="F566" s="157" t="s">
        <v>890</v>
      </c>
      <c r="H566" s="158">
        <v>10</v>
      </c>
      <c r="I566" s="159"/>
      <c r="L566" s="155"/>
      <c r="M566" s="160"/>
      <c r="T566" s="161"/>
      <c r="AT566" s="156" t="s">
        <v>149</v>
      </c>
      <c r="AU566" s="156" t="s">
        <v>87</v>
      </c>
      <c r="AV566" s="13" t="s">
        <v>87</v>
      </c>
      <c r="AW566" s="13" t="s">
        <v>33</v>
      </c>
      <c r="AX566" s="13" t="s">
        <v>85</v>
      </c>
      <c r="AY566" s="156" t="s">
        <v>135</v>
      </c>
    </row>
    <row r="567" spans="2:65" s="12" customFormat="1" ht="10.199999999999999">
      <c r="B567" s="149"/>
      <c r="D567" s="145" t="s">
        <v>149</v>
      </c>
      <c r="E567" s="150" t="s">
        <v>1</v>
      </c>
      <c r="F567" s="151" t="s">
        <v>891</v>
      </c>
      <c r="H567" s="150" t="s">
        <v>1</v>
      </c>
      <c r="I567" s="152"/>
      <c r="L567" s="149"/>
      <c r="M567" s="153"/>
      <c r="T567" s="154"/>
      <c r="AT567" s="150" t="s">
        <v>149</v>
      </c>
      <c r="AU567" s="150" t="s">
        <v>87</v>
      </c>
      <c r="AV567" s="12" t="s">
        <v>85</v>
      </c>
      <c r="AW567" s="12" t="s">
        <v>33</v>
      </c>
      <c r="AX567" s="12" t="s">
        <v>77</v>
      </c>
      <c r="AY567" s="150" t="s">
        <v>135</v>
      </c>
    </row>
    <row r="568" spans="2:65" s="1" customFormat="1" ht="16.5" customHeight="1">
      <c r="B568" s="32"/>
      <c r="C568" s="132" t="s">
        <v>892</v>
      </c>
      <c r="D568" s="132" t="s">
        <v>141</v>
      </c>
      <c r="E568" s="133" t="s">
        <v>893</v>
      </c>
      <c r="F568" s="134" t="s">
        <v>894</v>
      </c>
      <c r="G568" s="135" t="s">
        <v>548</v>
      </c>
      <c r="H568" s="136">
        <v>4</v>
      </c>
      <c r="I568" s="137"/>
      <c r="J568" s="138">
        <f>ROUND(I568*H568,2)</f>
        <v>0</v>
      </c>
      <c r="K568" s="134" t="s">
        <v>145</v>
      </c>
      <c r="L568" s="32"/>
      <c r="M568" s="139" t="s">
        <v>1</v>
      </c>
      <c r="N568" s="140" t="s">
        <v>42</v>
      </c>
      <c r="P568" s="141">
        <f>O568*H568</f>
        <v>0</v>
      </c>
      <c r="Q568" s="141">
        <v>0.11241</v>
      </c>
      <c r="R568" s="141">
        <f>Q568*H568</f>
        <v>0.44963999999999998</v>
      </c>
      <c r="S568" s="141">
        <v>0</v>
      </c>
      <c r="T568" s="142">
        <f>S568*H568</f>
        <v>0</v>
      </c>
      <c r="AR568" s="143" t="s">
        <v>134</v>
      </c>
      <c r="AT568" s="143" t="s">
        <v>141</v>
      </c>
      <c r="AU568" s="143" t="s">
        <v>87</v>
      </c>
      <c r="AY568" s="17" t="s">
        <v>135</v>
      </c>
      <c r="BE568" s="144">
        <f>IF(N568="základní",J568,0)</f>
        <v>0</v>
      </c>
      <c r="BF568" s="144">
        <f>IF(N568="snížená",J568,0)</f>
        <v>0</v>
      </c>
      <c r="BG568" s="144">
        <f>IF(N568="zákl. přenesená",J568,0)</f>
        <v>0</v>
      </c>
      <c r="BH568" s="144">
        <f>IF(N568="sníž. přenesená",J568,0)</f>
        <v>0</v>
      </c>
      <c r="BI568" s="144">
        <f>IF(N568="nulová",J568,0)</f>
        <v>0</v>
      </c>
      <c r="BJ568" s="17" t="s">
        <v>85</v>
      </c>
      <c r="BK568" s="144">
        <f>ROUND(I568*H568,2)</f>
        <v>0</v>
      </c>
      <c r="BL568" s="17" t="s">
        <v>134</v>
      </c>
      <c r="BM568" s="143" t="s">
        <v>895</v>
      </c>
    </row>
    <row r="569" spans="2:65" s="1" customFormat="1" ht="10.199999999999999">
      <c r="B569" s="32"/>
      <c r="D569" s="145" t="s">
        <v>148</v>
      </c>
      <c r="F569" s="146" t="s">
        <v>896</v>
      </c>
      <c r="I569" s="147"/>
      <c r="L569" s="32"/>
      <c r="M569" s="148"/>
      <c r="T569" s="56"/>
      <c r="AT569" s="17" t="s">
        <v>148</v>
      </c>
      <c r="AU569" s="17" t="s">
        <v>87</v>
      </c>
    </row>
    <row r="570" spans="2:65" s="13" customFormat="1" ht="10.199999999999999">
      <c r="B570" s="155"/>
      <c r="D570" s="145" t="s">
        <v>149</v>
      </c>
      <c r="E570" s="156" t="s">
        <v>1</v>
      </c>
      <c r="F570" s="157" t="s">
        <v>897</v>
      </c>
      <c r="H570" s="158">
        <v>1</v>
      </c>
      <c r="I570" s="159"/>
      <c r="L570" s="155"/>
      <c r="M570" s="160"/>
      <c r="T570" s="161"/>
      <c r="AT570" s="156" t="s">
        <v>149</v>
      </c>
      <c r="AU570" s="156" t="s">
        <v>87</v>
      </c>
      <c r="AV570" s="13" t="s">
        <v>87</v>
      </c>
      <c r="AW570" s="13" t="s">
        <v>33</v>
      </c>
      <c r="AX570" s="13" t="s">
        <v>77</v>
      </c>
      <c r="AY570" s="156" t="s">
        <v>135</v>
      </c>
    </row>
    <row r="571" spans="2:65" s="13" customFormat="1" ht="10.199999999999999">
      <c r="B571" s="155"/>
      <c r="D571" s="145" t="s">
        <v>149</v>
      </c>
      <c r="E571" s="156" t="s">
        <v>1</v>
      </c>
      <c r="F571" s="157" t="s">
        <v>898</v>
      </c>
      <c r="H571" s="158">
        <v>3</v>
      </c>
      <c r="I571" s="159"/>
      <c r="L571" s="155"/>
      <c r="M571" s="160"/>
      <c r="T571" s="161"/>
      <c r="AT571" s="156" t="s">
        <v>149</v>
      </c>
      <c r="AU571" s="156" t="s">
        <v>87</v>
      </c>
      <c r="AV571" s="13" t="s">
        <v>87</v>
      </c>
      <c r="AW571" s="13" t="s">
        <v>33</v>
      </c>
      <c r="AX571" s="13" t="s">
        <v>77</v>
      </c>
      <c r="AY571" s="156" t="s">
        <v>135</v>
      </c>
    </row>
    <row r="572" spans="2:65" s="14" customFormat="1" ht="10.199999999999999">
      <c r="B572" s="165"/>
      <c r="D572" s="145" t="s">
        <v>149</v>
      </c>
      <c r="E572" s="166" t="s">
        <v>1</v>
      </c>
      <c r="F572" s="167" t="s">
        <v>257</v>
      </c>
      <c r="H572" s="168">
        <v>4</v>
      </c>
      <c r="I572" s="169"/>
      <c r="L572" s="165"/>
      <c r="M572" s="170"/>
      <c r="T572" s="171"/>
      <c r="AT572" s="166" t="s">
        <v>149</v>
      </c>
      <c r="AU572" s="166" t="s">
        <v>87</v>
      </c>
      <c r="AV572" s="14" t="s">
        <v>134</v>
      </c>
      <c r="AW572" s="14" t="s">
        <v>33</v>
      </c>
      <c r="AX572" s="14" t="s">
        <v>85</v>
      </c>
      <c r="AY572" s="166" t="s">
        <v>135</v>
      </c>
    </row>
    <row r="573" spans="2:65" s="1" customFormat="1" ht="16.5" customHeight="1">
      <c r="B573" s="32"/>
      <c r="C573" s="132" t="s">
        <v>899</v>
      </c>
      <c r="D573" s="132" t="s">
        <v>141</v>
      </c>
      <c r="E573" s="133" t="s">
        <v>900</v>
      </c>
      <c r="F573" s="134" t="s">
        <v>901</v>
      </c>
      <c r="G573" s="135" t="s">
        <v>306</v>
      </c>
      <c r="H573" s="136">
        <v>33.1</v>
      </c>
      <c r="I573" s="137"/>
      <c r="J573" s="138">
        <f>ROUND(I573*H573,2)</f>
        <v>0</v>
      </c>
      <c r="K573" s="134" t="s">
        <v>145</v>
      </c>
      <c r="L573" s="32"/>
      <c r="M573" s="139" t="s">
        <v>1</v>
      </c>
      <c r="N573" s="140" t="s">
        <v>42</v>
      </c>
      <c r="P573" s="141">
        <f>O573*H573</f>
        <v>0</v>
      </c>
      <c r="Q573" s="141">
        <v>1.6000000000000001E-4</v>
      </c>
      <c r="R573" s="141">
        <f>Q573*H573</f>
        <v>5.2960000000000004E-3</v>
      </c>
      <c r="S573" s="141">
        <v>0</v>
      </c>
      <c r="T573" s="142">
        <f>S573*H573</f>
        <v>0</v>
      </c>
      <c r="AR573" s="143" t="s">
        <v>134</v>
      </c>
      <c r="AT573" s="143" t="s">
        <v>141</v>
      </c>
      <c r="AU573" s="143" t="s">
        <v>87</v>
      </c>
      <c r="AY573" s="17" t="s">
        <v>135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7" t="s">
        <v>85</v>
      </c>
      <c r="BK573" s="144">
        <f>ROUND(I573*H573,2)</f>
        <v>0</v>
      </c>
      <c r="BL573" s="17" t="s">
        <v>134</v>
      </c>
      <c r="BM573" s="143" t="s">
        <v>902</v>
      </c>
    </row>
    <row r="574" spans="2:65" s="1" customFormat="1" ht="10.199999999999999">
      <c r="B574" s="32"/>
      <c r="D574" s="145" t="s">
        <v>148</v>
      </c>
      <c r="F574" s="146" t="s">
        <v>903</v>
      </c>
      <c r="I574" s="147"/>
      <c r="L574" s="32"/>
      <c r="M574" s="148"/>
      <c r="T574" s="56"/>
      <c r="AT574" s="17" t="s">
        <v>148</v>
      </c>
      <c r="AU574" s="17" t="s">
        <v>87</v>
      </c>
    </row>
    <row r="575" spans="2:65" s="13" customFormat="1" ht="10.199999999999999">
      <c r="B575" s="155"/>
      <c r="D575" s="145" t="s">
        <v>149</v>
      </c>
      <c r="E575" s="156" t="s">
        <v>1</v>
      </c>
      <c r="F575" s="157" t="s">
        <v>904</v>
      </c>
      <c r="H575" s="158">
        <v>33.1</v>
      </c>
      <c r="I575" s="159"/>
      <c r="L575" s="155"/>
      <c r="M575" s="160"/>
      <c r="T575" s="161"/>
      <c r="AT575" s="156" t="s">
        <v>149</v>
      </c>
      <c r="AU575" s="156" t="s">
        <v>87</v>
      </c>
      <c r="AV575" s="13" t="s">
        <v>87</v>
      </c>
      <c r="AW575" s="13" t="s">
        <v>33</v>
      </c>
      <c r="AX575" s="13" t="s">
        <v>85</v>
      </c>
      <c r="AY575" s="156" t="s">
        <v>135</v>
      </c>
    </row>
    <row r="576" spans="2:65" s="1" customFormat="1" ht="16.5" customHeight="1">
      <c r="B576" s="32"/>
      <c r="C576" s="132" t="s">
        <v>905</v>
      </c>
      <c r="D576" s="132" t="s">
        <v>141</v>
      </c>
      <c r="E576" s="133" t="s">
        <v>906</v>
      </c>
      <c r="F576" s="134" t="s">
        <v>907</v>
      </c>
      <c r="G576" s="135" t="s">
        <v>306</v>
      </c>
      <c r="H576" s="136">
        <v>33.1</v>
      </c>
      <c r="I576" s="137"/>
      <c r="J576" s="138">
        <f>ROUND(I576*H576,2)</f>
        <v>0</v>
      </c>
      <c r="K576" s="134" t="s">
        <v>145</v>
      </c>
      <c r="L576" s="32"/>
      <c r="M576" s="139" t="s">
        <v>1</v>
      </c>
      <c r="N576" s="140" t="s">
        <v>42</v>
      </c>
      <c r="P576" s="141">
        <f>O576*H576</f>
        <v>0</v>
      </c>
      <c r="Q576" s="141">
        <v>0</v>
      </c>
      <c r="R576" s="141">
        <f>Q576*H576</f>
        <v>0</v>
      </c>
      <c r="S576" s="141">
        <v>0</v>
      </c>
      <c r="T576" s="142">
        <f>S576*H576</f>
        <v>0</v>
      </c>
      <c r="AR576" s="143" t="s">
        <v>134</v>
      </c>
      <c r="AT576" s="143" t="s">
        <v>141</v>
      </c>
      <c r="AU576" s="143" t="s">
        <v>87</v>
      </c>
      <c r="AY576" s="17" t="s">
        <v>135</v>
      </c>
      <c r="BE576" s="144">
        <f>IF(N576="základní",J576,0)</f>
        <v>0</v>
      </c>
      <c r="BF576" s="144">
        <f>IF(N576="snížená",J576,0)</f>
        <v>0</v>
      </c>
      <c r="BG576" s="144">
        <f>IF(N576="zákl. přenesená",J576,0)</f>
        <v>0</v>
      </c>
      <c r="BH576" s="144">
        <f>IF(N576="sníž. přenesená",J576,0)</f>
        <v>0</v>
      </c>
      <c r="BI576" s="144">
        <f>IF(N576="nulová",J576,0)</f>
        <v>0</v>
      </c>
      <c r="BJ576" s="17" t="s">
        <v>85</v>
      </c>
      <c r="BK576" s="144">
        <f>ROUND(I576*H576,2)</f>
        <v>0</v>
      </c>
      <c r="BL576" s="17" t="s">
        <v>134</v>
      </c>
      <c r="BM576" s="143" t="s">
        <v>908</v>
      </c>
    </row>
    <row r="577" spans="2:65" s="1" customFormat="1" ht="10.199999999999999">
      <c r="B577" s="32"/>
      <c r="D577" s="145" t="s">
        <v>148</v>
      </c>
      <c r="F577" s="146" t="s">
        <v>909</v>
      </c>
      <c r="I577" s="147"/>
      <c r="L577" s="32"/>
      <c r="M577" s="148"/>
      <c r="T577" s="56"/>
      <c r="AT577" s="17" t="s">
        <v>148</v>
      </c>
      <c r="AU577" s="17" t="s">
        <v>87</v>
      </c>
    </row>
    <row r="578" spans="2:65" s="13" customFormat="1" ht="10.199999999999999">
      <c r="B578" s="155"/>
      <c r="D578" s="145" t="s">
        <v>149</v>
      </c>
      <c r="E578" s="156" t="s">
        <v>1</v>
      </c>
      <c r="F578" s="157" t="s">
        <v>910</v>
      </c>
      <c r="H578" s="158">
        <v>33.1</v>
      </c>
      <c r="I578" s="159"/>
      <c r="L578" s="155"/>
      <c r="M578" s="160"/>
      <c r="T578" s="161"/>
      <c r="AT578" s="156" t="s">
        <v>149</v>
      </c>
      <c r="AU578" s="156" t="s">
        <v>87</v>
      </c>
      <c r="AV578" s="13" t="s">
        <v>87</v>
      </c>
      <c r="AW578" s="13" t="s">
        <v>33</v>
      </c>
      <c r="AX578" s="13" t="s">
        <v>85</v>
      </c>
      <c r="AY578" s="156" t="s">
        <v>135</v>
      </c>
    </row>
    <row r="579" spans="2:65" s="1" customFormat="1" ht="16.5" customHeight="1">
      <c r="B579" s="32"/>
      <c r="C579" s="132" t="s">
        <v>911</v>
      </c>
      <c r="D579" s="132" t="s">
        <v>141</v>
      </c>
      <c r="E579" s="133" t="s">
        <v>912</v>
      </c>
      <c r="F579" s="134" t="s">
        <v>913</v>
      </c>
      <c r="G579" s="135" t="s">
        <v>306</v>
      </c>
      <c r="H579" s="136">
        <v>187.2</v>
      </c>
      <c r="I579" s="137"/>
      <c r="J579" s="138">
        <f>ROUND(I579*H579,2)</f>
        <v>0</v>
      </c>
      <c r="K579" s="134" t="s">
        <v>145</v>
      </c>
      <c r="L579" s="32"/>
      <c r="M579" s="139" t="s">
        <v>1</v>
      </c>
      <c r="N579" s="140" t="s">
        <v>42</v>
      </c>
      <c r="P579" s="141">
        <f>O579*H579</f>
        <v>0</v>
      </c>
      <c r="Q579" s="141">
        <v>0.16850000000000001</v>
      </c>
      <c r="R579" s="141">
        <f>Q579*H579</f>
        <v>31.543199999999999</v>
      </c>
      <c r="S579" s="141">
        <v>0</v>
      </c>
      <c r="T579" s="142">
        <f>S579*H579</f>
        <v>0</v>
      </c>
      <c r="AR579" s="143" t="s">
        <v>134</v>
      </c>
      <c r="AT579" s="143" t="s">
        <v>141</v>
      </c>
      <c r="AU579" s="143" t="s">
        <v>87</v>
      </c>
      <c r="AY579" s="17" t="s">
        <v>135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7" t="s">
        <v>85</v>
      </c>
      <c r="BK579" s="144">
        <f>ROUND(I579*H579,2)</f>
        <v>0</v>
      </c>
      <c r="BL579" s="17" t="s">
        <v>134</v>
      </c>
      <c r="BM579" s="143" t="s">
        <v>914</v>
      </c>
    </row>
    <row r="580" spans="2:65" s="1" customFormat="1" ht="19.2">
      <c r="B580" s="32"/>
      <c r="D580" s="145" t="s">
        <v>148</v>
      </c>
      <c r="F580" s="146" t="s">
        <v>915</v>
      </c>
      <c r="I580" s="147"/>
      <c r="L580" s="32"/>
      <c r="M580" s="148"/>
      <c r="T580" s="56"/>
      <c r="AT580" s="17" t="s">
        <v>148</v>
      </c>
      <c r="AU580" s="17" t="s">
        <v>87</v>
      </c>
    </row>
    <row r="581" spans="2:65" s="13" customFormat="1" ht="10.199999999999999">
      <c r="B581" s="155"/>
      <c r="D581" s="145" t="s">
        <v>149</v>
      </c>
      <c r="E581" s="156" t="s">
        <v>1</v>
      </c>
      <c r="F581" s="157" t="s">
        <v>916</v>
      </c>
      <c r="H581" s="158">
        <v>151.69999999999999</v>
      </c>
      <c r="I581" s="159"/>
      <c r="L581" s="155"/>
      <c r="M581" s="160"/>
      <c r="T581" s="161"/>
      <c r="AT581" s="156" t="s">
        <v>149</v>
      </c>
      <c r="AU581" s="156" t="s">
        <v>87</v>
      </c>
      <c r="AV581" s="13" t="s">
        <v>87</v>
      </c>
      <c r="AW581" s="13" t="s">
        <v>33</v>
      </c>
      <c r="AX581" s="13" t="s">
        <v>77</v>
      </c>
      <c r="AY581" s="156" t="s">
        <v>135</v>
      </c>
    </row>
    <row r="582" spans="2:65" s="13" customFormat="1" ht="10.199999999999999">
      <c r="B582" s="155"/>
      <c r="D582" s="145" t="s">
        <v>149</v>
      </c>
      <c r="E582" s="156" t="s">
        <v>1</v>
      </c>
      <c r="F582" s="157" t="s">
        <v>917</v>
      </c>
      <c r="H582" s="158">
        <v>35.5</v>
      </c>
      <c r="I582" s="159"/>
      <c r="L582" s="155"/>
      <c r="M582" s="160"/>
      <c r="T582" s="161"/>
      <c r="AT582" s="156" t="s">
        <v>149</v>
      </c>
      <c r="AU582" s="156" t="s">
        <v>87</v>
      </c>
      <c r="AV582" s="13" t="s">
        <v>87</v>
      </c>
      <c r="AW582" s="13" t="s">
        <v>33</v>
      </c>
      <c r="AX582" s="13" t="s">
        <v>77</v>
      </c>
      <c r="AY582" s="156" t="s">
        <v>135</v>
      </c>
    </row>
    <row r="583" spans="2:65" s="14" customFormat="1" ht="10.199999999999999">
      <c r="B583" s="165"/>
      <c r="D583" s="145" t="s">
        <v>149</v>
      </c>
      <c r="E583" s="166" t="s">
        <v>1</v>
      </c>
      <c r="F583" s="167" t="s">
        <v>257</v>
      </c>
      <c r="H583" s="168">
        <v>187.2</v>
      </c>
      <c r="I583" s="169"/>
      <c r="L583" s="165"/>
      <c r="M583" s="170"/>
      <c r="T583" s="171"/>
      <c r="AT583" s="166" t="s">
        <v>149</v>
      </c>
      <c r="AU583" s="166" t="s">
        <v>87</v>
      </c>
      <c r="AV583" s="14" t="s">
        <v>134</v>
      </c>
      <c r="AW583" s="14" t="s">
        <v>33</v>
      </c>
      <c r="AX583" s="14" t="s">
        <v>85</v>
      </c>
      <c r="AY583" s="166" t="s">
        <v>135</v>
      </c>
    </row>
    <row r="584" spans="2:65" s="1" customFormat="1" ht="16.5" customHeight="1">
      <c r="B584" s="32"/>
      <c r="C584" s="172" t="s">
        <v>918</v>
      </c>
      <c r="D584" s="172" t="s">
        <v>427</v>
      </c>
      <c r="E584" s="173" t="s">
        <v>919</v>
      </c>
      <c r="F584" s="174" t="s">
        <v>920</v>
      </c>
      <c r="G584" s="175" t="s">
        <v>306</v>
      </c>
      <c r="H584" s="176">
        <v>95.2</v>
      </c>
      <c r="I584" s="177"/>
      <c r="J584" s="178">
        <f>ROUND(I584*H584,2)</f>
        <v>0</v>
      </c>
      <c r="K584" s="174" t="s">
        <v>145</v>
      </c>
      <c r="L584" s="179"/>
      <c r="M584" s="180" t="s">
        <v>1</v>
      </c>
      <c r="N584" s="181" t="s">
        <v>42</v>
      </c>
      <c r="P584" s="141">
        <f>O584*H584</f>
        <v>0</v>
      </c>
      <c r="Q584" s="141">
        <v>0.08</v>
      </c>
      <c r="R584" s="141">
        <f>Q584*H584</f>
        <v>7.6160000000000005</v>
      </c>
      <c r="S584" s="141">
        <v>0</v>
      </c>
      <c r="T584" s="142">
        <f>S584*H584</f>
        <v>0</v>
      </c>
      <c r="AR584" s="143" t="s">
        <v>187</v>
      </c>
      <c r="AT584" s="143" t="s">
        <v>427</v>
      </c>
      <c r="AU584" s="143" t="s">
        <v>87</v>
      </c>
      <c r="AY584" s="17" t="s">
        <v>135</v>
      </c>
      <c r="BE584" s="144">
        <f>IF(N584="základní",J584,0)</f>
        <v>0</v>
      </c>
      <c r="BF584" s="144">
        <f>IF(N584="snížená",J584,0)</f>
        <v>0</v>
      </c>
      <c r="BG584" s="144">
        <f>IF(N584="zákl. přenesená",J584,0)</f>
        <v>0</v>
      </c>
      <c r="BH584" s="144">
        <f>IF(N584="sníž. přenesená",J584,0)</f>
        <v>0</v>
      </c>
      <c r="BI584" s="144">
        <f>IF(N584="nulová",J584,0)</f>
        <v>0</v>
      </c>
      <c r="BJ584" s="17" t="s">
        <v>85</v>
      </c>
      <c r="BK584" s="144">
        <f>ROUND(I584*H584,2)</f>
        <v>0</v>
      </c>
      <c r="BL584" s="17" t="s">
        <v>134</v>
      </c>
      <c r="BM584" s="143" t="s">
        <v>921</v>
      </c>
    </row>
    <row r="585" spans="2:65" s="1" customFormat="1" ht="10.199999999999999">
      <c r="B585" s="32"/>
      <c r="D585" s="145" t="s">
        <v>148</v>
      </c>
      <c r="F585" s="146" t="s">
        <v>920</v>
      </c>
      <c r="I585" s="147"/>
      <c r="L585" s="32"/>
      <c r="M585" s="148"/>
      <c r="T585" s="56"/>
      <c r="AT585" s="17" t="s">
        <v>148</v>
      </c>
      <c r="AU585" s="17" t="s">
        <v>87</v>
      </c>
    </row>
    <row r="586" spans="2:65" s="13" customFormat="1" ht="10.199999999999999">
      <c r="B586" s="155"/>
      <c r="D586" s="145" t="s">
        <v>149</v>
      </c>
      <c r="E586" s="156" t="s">
        <v>1</v>
      </c>
      <c r="F586" s="157" t="s">
        <v>922</v>
      </c>
      <c r="H586" s="158">
        <v>187.2</v>
      </c>
      <c r="I586" s="159"/>
      <c r="L586" s="155"/>
      <c r="M586" s="160"/>
      <c r="T586" s="161"/>
      <c r="AT586" s="156" t="s">
        <v>149</v>
      </c>
      <c r="AU586" s="156" t="s">
        <v>87</v>
      </c>
      <c r="AV586" s="13" t="s">
        <v>87</v>
      </c>
      <c r="AW586" s="13" t="s">
        <v>33</v>
      </c>
      <c r="AX586" s="13" t="s">
        <v>77</v>
      </c>
      <c r="AY586" s="156" t="s">
        <v>135</v>
      </c>
    </row>
    <row r="587" spans="2:65" s="13" customFormat="1" ht="10.199999999999999">
      <c r="B587" s="155"/>
      <c r="D587" s="145" t="s">
        <v>149</v>
      </c>
      <c r="E587" s="156" t="s">
        <v>1</v>
      </c>
      <c r="F587" s="157" t="s">
        <v>923</v>
      </c>
      <c r="H587" s="158">
        <v>-38.5</v>
      </c>
      <c r="I587" s="159"/>
      <c r="L587" s="155"/>
      <c r="M587" s="160"/>
      <c r="T587" s="161"/>
      <c r="AT587" s="156" t="s">
        <v>149</v>
      </c>
      <c r="AU587" s="156" t="s">
        <v>87</v>
      </c>
      <c r="AV587" s="13" t="s">
        <v>87</v>
      </c>
      <c r="AW587" s="13" t="s">
        <v>33</v>
      </c>
      <c r="AX587" s="13" t="s">
        <v>77</v>
      </c>
      <c r="AY587" s="156" t="s">
        <v>135</v>
      </c>
    </row>
    <row r="588" spans="2:65" s="13" customFormat="1" ht="10.199999999999999">
      <c r="B588" s="155"/>
      <c r="D588" s="145" t="s">
        <v>149</v>
      </c>
      <c r="E588" s="156" t="s">
        <v>1</v>
      </c>
      <c r="F588" s="157" t="s">
        <v>924</v>
      </c>
      <c r="H588" s="158">
        <v>-18</v>
      </c>
      <c r="I588" s="159"/>
      <c r="L588" s="155"/>
      <c r="M588" s="160"/>
      <c r="T588" s="161"/>
      <c r="AT588" s="156" t="s">
        <v>149</v>
      </c>
      <c r="AU588" s="156" t="s">
        <v>87</v>
      </c>
      <c r="AV588" s="13" t="s">
        <v>87</v>
      </c>
      <c r="AW588" s="13" t="s">
        <v>33</v>
      </c>
      <c r="AX588" s="13" t="s">
        <v>77</v>
      </c>
      <c r="AY588" s="156" t="s">
        <v>135</v>
      </c>
    </row>
    <row r="589" spans="2:65" s="13" customFormat="1" ht="10.199999999999999">
      <c r="B589" s="155"/>
      <c r="D589" s="145" t="s">
        <v>149</v>
      </c>
      <c r="E589" s="156" t="s">
        <v>1</v>
      </c>
      <c r="F589" s="157" t="s">
        <v>925</v>
      </c>
      <c r="H589" s="158">
        <v>-35.5</v>
      </c>
      <c r="I589" s="159"/>
      <c r="L589" s="155"/>
      <c r="M589" s="160"/>
      <c r="T589" s="161"/>
      <c r="AT589" s="156" t="s">
        <v>149</v>
      </c>
      <c r="AU589" s="156" t="s">
        <v>87</v>
      </c>
      <c r="AV589" s="13" t="s">
        <v>87</v>
      </c>
      <c r="AW589" s="13" t="s">
        <v>33</v>
      </c>
      <c r="AX589" s="13" t="s">
        <v>77</v>
      </c>
      <c r="AY589" s="156" t="s">
        <v>135</v>
      </c>
    </row>
    <row r="590" spans="2:65" s="12" customFormat="1" ht="10.199999999999999">
      <c r="B590" s="149"/>
      <c r="D590" s="145" t="s">
        <v>149</v>
      </c>
      <c r="E590" s="150" t="s">
        <v>1</v>
      </c>
      <c r="F590" s="151" t="s">
        <v>926</v>
      </c>
      <c r="H590" s="150" t="s">
        <v>1</v>
      </c>
      <c r="I590" s="152"/>
      <c r="L590" s="149"/>
      <c r="M590" s="153"/>
      <c r="T590" s="154"/>
      <c r="AT590" s="150" t="s">
        <v>149</v>
      </c>
      <c r="AU590" s="150" t="s">
        <v>87</v>
      </c>
      <c r="AV590" s="12" t="s">
        <v>85</v>
      </c>
      <c r="AW590" s="12" t="s">
        <v>33</v>
      </c>
      <c r="AX590" s="12" t="s">
        <v>77</v>
      </c>
      <c r="AY590" s="150" t="s">
        <v>135</v>
      </c>
    </row>
    <row r="591" spans="2:65" s="14" customFormat="1" ht="10.199999999999999">
      <c r="B591" s="165"/>
      <c r="D591" s="145" t="s">
        <v>149</v>
      </c>
      <c r="E591" s="166" t="s">
        <v>1</v>
      </c>
      <c r="F591" s="167" t="s">
        <v>257</v>
      </c>
      <c r="H591" s="168">
        <v>95.199999999999989</v>
      </c>
      <c r="I591" s="169"/>
      <c r="L591" s="165"/>
      <c r="M591" s="170"/>
      <c r="T591" s="171"/>
      <c r="AT591" s="166" t="s">
        <v>149</v>
      </c>
      <c r="AU591" s="166" t="s">
        <v>87</v>
      </c>
      <c r="AV591" s="14" t="s">
        <v>134</v>
      </c>
      <c r="AW591" s="14" t="s">
        <v>33</v>
      </c>
      <c r="AX591" s="14" t="s">
        <v>85</v>
      </c>
      <c r="AY591" s="166" t="s">
        <v>135</v>
      </c>
    </row>
    <row r="592" spans="2:65" s="1" customFormat="1" ht="16.5" customHeight="1">
      <c r="B592" s="32"/>
      <c r="C592" s="172" t="s">
        <v>927</v>
      </c>
      <c r="D592" s="172" t="s">
        <v>427</v>
      </c>
      <c r="E592" s="173" t="s">
        <v>928</v>
      </c>
      <c r="F592" s="174" t="s">
        <v>929</v>
      </c>
      <c r="G592" s="175" t="s">
        <v>306</v>
      </c>
      <c r="H592" s="176">
        <v>38.5</v>
      </c>
      <c r="I592" s="177"/>
      <c r="J592" s="178">
        <f>ROUND(I592*H592,2)</f>
        <v>0</v>
      </c>
      <c r="K592" s="174" t="s">
        <v>145</v>
      </c>
      <c r="L592" s="179"/>
      <c r="M592" s="180" t="s">
        <v>1</v>
      </c>
      <c r="N592" s="181" t="s">
        <v>42</v>
      </c>
      <c r="P592" s="141">
        <f>O592*H592</f>
        <v>0</v>
      </c>
      <c r="Q592" s="141">
        <v>4.8300000000000003E-2</v>
      </c>
      <c r="R592" s="141">
        <f>Q592*H592</f>
        <v>1.85955</v>
      </c>
      <c r="S592" s="141">
        <v>0</v>
      </c>
      <c r="T592" s="142">
        <f>S592*H592</f>
        <v>0</v>
      </c>
      <c r="AR592" s="143" t="s">
        <v>187</v>
      </c>
      <c r="AT592" s="143" t="s">
        <v>427</v>
      </c>
      <c r="AU592" s="143" t="s">
        <v>87</v>
      </c>
      <c r="AY592" s="17" t="s">
        <v>135</v>
      </c>
      <c r="BE592" s="144">
        <f>IF(N592="základní",J592,0)</f>
        <v>0</v>
      </c>
      <c r="BF592" s="144">
        <f>IF(N592="snížená",J592,0)</f>
        <v>0</v>
      </c>
      <c r="BG592" s="144">
        <f>IF(N592="zákl. přenesená",J592,0)</f>
        <v>0</v>
      </c>
      <c r="BH592" s="144">
        <f>IF(N592="sníž. přenesená",J592,0)</f>
        <v>0</v>
      </c>
      <c r="BI592" s="144">
        <f>IF(N592="nulová",J592,0)</f>
        <v>0</v>
      </c>
      <c r="BJ592" s="17" t="s">
        <v>85</v>
      </c>
      <c r="BK592" s="144">
        <f>ROUND(I592*H592,2)</f>
        <v>0</v>
      </c>
      <c r="BL592" s="17" t="s">
        <v>134</v>
      </c>
      <c r="BM592" s="143" t="s">
        <v>930</v>
      </c>
    </row>
    <row r="593" spans="2:65" s="1" customFormat="1" ht="10.199999999999999">
      <c r="B593" s="32"/>
      <c r="D593" s="145" t="s">
        <v>148</v>
      </c>
      <c r="F593" s="146" t="s">
        <v>929</v>
      </c>
      <c r="I593" s="147"/>
      <c r="L593" s="32"/>
      <c r="M593" s="148"/>
      <c r="T593" s="56"/>
      <c r="AT593" s="17" t="s">
        <v>148</v>
      </c>
      <c r="AU593" s="17" t="s">
        <v>87</v>
      </c>
    </row>
    <row r="594" spans="2:65" s="13" customFormat="1" ht="10.199999999999999">
      <c r="B594" s="155"/>
      <c r="D594" s="145" t="s">
        <v>149</v>
      </c>
      <c r="E594" s="156" t="s">
        <v>1</v>
      </c>
      <c r="F594" s="157" t="s">
        <v>931</v>
      </c>
      <c r="H594" s="158">
        <v>38.5</v>
      </c>
      <c r="I594" s="159"/>
      <c r="L594" s="155"/>
      <c r="M594" s="160"/>
      <c r="T594" s="161"/>
      <c r="AT594" s="156" t="s">
        <v>149</v>
      </c>
      <c r="AU594" s="156" t="s">
        <v>87</v>
      </c>
      <c r="AV594" s="13" t="s">
        <v>87</v>
      </c>
      <c r="AW594" s="13" t="s">
        <v>33</v>
      </c>
      <c r="AX594" s="13" t="s">
        <v>85</v>
      </c>
      <c r="AY594" s="156" t="s">
        <v>135</v>
      </c>
    </row>
    <row r="595" spans="2:65" s="1" customFormat="1" ht="16.5" customHeight="1">
      <c r="B595" s="32"/>
      <c r="C595" s="172" t="s">
        <v>932</v>
      </c>
      <c r="D595" s="172" t="s">
        <v>427</v>
      </c>
      <c r="E595" s="173" t="s">
        <v>933</v>
      </c>
      <c r="F595" s="174" t="s">
        <v>934</v>
      </c>
      <c r="G595" s="175" t="s">
        <v>306</v>
      </c>
      <c r="H595" s="176">
        <v>18</v>
      </c>
      <c r="I595" s="177"/>
      <c r="J595" s="178">
        <f>ROUND(I595*H595,2)</f>
        <v>0</v>
      </c>
      <c r="K595" s="174" t="s">
        <v>145</v>
      </c>
      <c r="L595" s="179"/>
      <c r="M595" s="180" t="s">
        <v>1</v>
      </c>
      <c r="N595" s="181" t="s">
        <v>42</v>
      </c>
      <c r="P595" s="141">
        <f>O595*H595</f>
        <v>0</v>
      </c>
      <c r="Q595" s="141">
        <v>8.5999999999999993E-2</v>
      </c>
      <c r="R595" s="141">
        <f>Q595*H595</f>
        <v>1.5479999999999998</v>
      </c>
      <c r="S595" s="141">
        <v>0</v>
      </c>
      <c r="T595" s="142">
        <f>S595*H595</f>
        <v>0</v>
      </c>
      <c r="AR595" s="143" t="s">
        <v>187</v>
      </c>
      <c r="AT595" s="143" t="s">
        <v>427</v>
      </c>
      <c r="AU595" s="143" t="s">
        <v>87</v>
      </c>
      <c r="AY595" s="17" t="s">
        <v>135</v>
      </c>
      <c r="BE595" s="144">
        <f>IF(N595="základní",J595,0)</f>
        <v>0</v>
      </c>
      <c r="BF595" s="144">
        <f>IF(N595="snížená",J595,0)</f>
        <v>0</v>
      </c>
      <c r="BG595" s="144">
        <f>IF(N595="zákl. přenesená",J595,0)</f>
        <v>0</v>
      </c>
      <c r="BH595" s="144">
        <f>IF(N595="sníž. přenesená",J595,0)</f>
        <v>0</v>
      </c>
      <c r="BI595" s="144">
        <f>IF(N595="nulová",J595,0)</f>
        <v>0</v>
      </c>
      <c r="BJ595" s="17" t="s">
        <v>85</v>
      </c>
      <c r="BK595" s="144">
        <f>ROUND(I595*H595,2)</f>
        <v>0</v>
      </c>
      <c r="BL595" s="17" t="s">
        <v>134</v>
      </c>
      <c r="BM595" s="143" t="s">
        <v>935</v>
      </c>
    </row>
    <row r="596" spans="2:65" s="1" customFormat="1" ht="10.199999999999999">
      <c r="B596" s="32"/>
      <c r="D596" s="145" t="s">
        <v>148</v>
      </c>
      <c r="F596" s="146" t="s">
        <v>934</v>
      </c>
      <c r="I596" s="147"/>
      <c r="L596" s="32"/>
      <c r="M596" s="148"/>
      <c r="T596" s="56"/>
      <c r="AT596" s="17" t="s">
        <v>148</v>
      </c>
      <c r="AU596" s="17" t="s">
        <v>87</v>
      </c>
    </row>
    <row r="597" spans="2:65" s="13" customFormat="1" ht="10.199999999999999">
      <c r="B597" s="155"/>
      <c r="D597" s="145" t="s">
        <v>149</v>
      </c>
      <c r="E597" s="156" t="s">
        <v>1</v>
      </c>
      <c r="F597" s="157" t="s">
        <v>936</v>
      </c>
      <c r="H597" s="158">
        <v>18</v>
      </c>
      <c r="I597" s="159"/>
      <c r="L597" s="155"/>
      <c r="M597" s="160"/>
      <c r="T597" s="161"/>
      <c r="AT597" s="156" t="s">
        <v>149</v>
      </c>
      <c r="AU597" s="156" t="s">
        <v>87</v>
      </c>
      <c r="AV597" s="13" t="s">
        <v>87</v>
      </c>
      <c r="AW597" s="13" t="s">
        <v>33</v>
      </c>
      <c r="AX597" s="13" t="s">
        <v>85</v>
      </c>
      <c r="AY597" s="156" t="s">
        <v>135</v>
      </c>
    </row>
    <row r="598" spans="2:65" s="1" customFormat="1" ht="16.5" customHeight="1">
      <c r="B598" s="32"/>
      <c r="C598" s="132" t="s">
        <v>88</v>
      </c>
      <c r="D598" s="132" t="s">
        <v>141</v>
      </c>
      <c r="E598" s="133" t="s">
        <v>937</v>
      </c>
      <c r="F598" s="134" t="s">
        <v>938</v>
      </c>
      <c r="G598" s="135" t="s">
        <v>306</v>
      </c>
      <c r="H598" s="136">
        <v>91.4</v>
      </c>
      <c r="I598" s="137"/>
      <c r="J598" s="138">
        <f>ROUND(I598*H598,2)</f>
        <v>0</v>
      </c>
      <c r="K598" s="134" t="s">
        <v>145</v>
      </c>
      <c r="L598" s="32"/>
      <c r="M598" s="139" t="s">
        <v>1</v>
      </c>
      <c r="N598" s="140" t="s">
        <v>42</v>
      </c>
      <c r="P598" s="141">
        <f>O598*H598</f>
        <v>0</v>
      </c>
      <c r="Q598" s="141">
        <v>0.14041999999999999</v>
      </c>
      <c r="R598" s="141">
        <f>Q598*H598</f>
        <v>12.834388000000001</v>
      </c>
      <c r="S598" s="141">
        <v>0</v>
      </c>
      <c r="T598" s="142">
        <f>S598*H598</f>
        <v>0</v>
      </c>
      <c r="AR598" s="143" t="s">
        <v>134</v>
      </c>
      <c r="AT598" s="143" t="s">
        <v>141</v>
      </c>
      <c r="AU598" s="143" t="s">
        <v>87</v>
      </c>
      <c r="AY598" s="17" t="s">
        <v>135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7" t="s">
        <v>85</v>
      </c>
      <c r="BK598" s="144">
        <f>ROUND(I598*H598,2)</f>
        <v>0</v>
      </c>
      <c r="BL598" s="17" t="s">
        <v>134</v>
      </c>
      <c r="BM598" s="143" t="s">
        <v>939</v>
      </c>
    </row>
    <row r="599" spans="2:65" s="1" customFormat="1" ht="19.2">
      <c r="B599" s="32"/>
      <c r="D599" s="145" t="s">
        <v>148</v>
      </c>
      <c r="F599" s="146" t="s">
        <v>940</v>
      </c>
      <c r="I599" s="147"/>
      <c r="L599" s="32"/>
      <c r="M599" s="148"/>
      <c r="T599" s="56"/>
      <c r="AT599" s="17" t="s">
        <v>148</v>
      </c>
      <c r="AU599" s="17" t="s">
        <v>87</v>
      </c>
    </row>
    <row r="600" spans="2:65" s="13" customFormat="1" ht="10.199999999999999">
      <c r="B600" s="155"/>
      <c r="D600" s="145" t="s">
        <v>149</v>
      </c>
      <c r="E600" s="156" t="s">
        <v>1</v>
      </c>
      <c r="F600" s="157" t="s">
        <v>941</v>
      </c>
      <c r="H600" s="158">
        <v>6.8</v>
      </c>
      <c r="I600" s="159"/>
      <c r="L600" s="155"/>
      <c r="M600" s="160"/>
      <c r="T600" s="161"/>
      <c r="AT600" s="156" t="s">
        <v>149</v>
      </c>
      <c r="AU600" s="156" t="s">
        <v>87</v>
      </c>
      <c r="AV600" s="13" t="s">
        <v>87</v>
      </c>
      <c r="AW600" s="13" t="s">
        <v>33</v>
      </c>
      <c r="AX600" s="13" t="s">
        <v>77</v>
      </c>
      <c r="AY600" s="156" t="s">
        <v>135</v>
      </c>
    </row>
    <row r="601" spans="2:65" s="13" customFormat="1" ht="10.199999999999999">
      <c r="B601" s="155"/>
      <c r="D601" s="145" t="s">
        <v>149</v>
      </c>
      <c r="E601" s="156" t="s">
        <v>1</v>
      </c>
      <c r="F601" s="157" t="s">
        <v>942</v>
      </c>
      <c r="H601" s="158">
        <v>84.6</v>
      </c>
      <c r="I601" s="159"/>
      <c r="L601" s="155"/>
      <c r="M601" s="160"/>
      <c r="T601" s="161"/>
      <c r="AT601" s="156" t="s">
        <v>149</v>
      </c>
      <c r="AU601" s="156" t="s">
        <v>87</v>
      </c>
      <c r="AV601" s="13" t="s">
        <v>87</v>
      </c>
      <c r="AW601" s="13" t="s">
        <v>33</v>
      </c>
      <c r="AX601" s="13" t="s">
        <v>77</v>
      </c>
      <c r="AY601" s="156" t="s">
        <v>135</v>
      </c>
    </row>
    <row r="602" spans="2:65" s="14" customFormat="1" ht="10.199999999999999">
      <c r="B602" s="165"/>
      <c r="D602" s="145" t="s">
        <v>149</v>
      </c>
      <c r="E602" s="166" t="s">
        <v>1</v>
      </c>
      <c r="F602" s="167" t="s">
        <v>257</v>
      </c>
      <c r="H602" s="168">
        <v>91.4</v>
      </c>
      <c r="I602" s="169"/>
      <c r="L602" s="165"/>
      <c r="M602" s="170"/>
      <c r="T602" s="171"/>
      <c r="AT602" s="166" t="s">
        <v>149</v>
      </c>
      <c r="AU602" s="166" t="s">
        <v>87</v>
      </c>
      <c r="AV602" s="14" t="s">
        <v>134</v>
      </c>
      <c r="AW602" s="14" t="s">
        <v>33</v>
      </c>
      <c r="AX602" s="14" t="s">
        <v>85</v>
      </c>
      <c r="AY602" s="166" t="s">
        <v>135</v>
      </c>
    </row>
    <row r="603" spans="2:65" s="1" customFormat="1" ht="16.5" customHeight="1">
      <c r="B603" s="32"/>
      <c r="C603" s="172" t="s">
        <v>92</v>
      </c>
      <c r="D603" s="172" t="s">
        <v>427</v>
      </c>
      <c r="E603" s="173" t="s">
        <v>943</v>
      </c>
      <c r="F603" s="174" t="s">
        <v>944</v>
      </c>
      <c r="G603" s="175" t="s">
        <v>306</v>
      </c>
      <c r="H603" s="176">
        <v>84.6</v>
      </c>
      <c r="I603" s="177"/>
      <c r="J603" s="178">
        <f>ROUND(I603*H603,2)</f>
        <v>0</v>
      </c>
      <c r="K603" s="174" t="s">
        <v>145</v>
      </c>
      <c r="L603" s="179"/>
      <c r="M603" s="180" t="s">
        <v>1</v>
      </c>
      <c r="N603" s="181" t="s">
        <v>42</v>
      </c>
      <c r="P603" s="141">
        <f>O603*H603</f>
        <v>0</v>
      </c>
      <c r="Q603" s="141">
        <v>4.4999999999999998E-2</v>
      </c>
      <c r="R603" s="141">
        <f>Q603*H603</f>
        <v>3.8069999999999995</v>
      </c>
      <c r="S603" s="141">
        <v>0</v>
      </c>
      <c r="T603" s="142">
        <f>S603*H603</f>
        <v>0</v>
      </c>
      <c r="AR603" s="143" t="s">
        <v>187</v>
      </c>
      <c r="AT603" s="143" t="s">
        <v>427</v>
      </c>
      <c r="AU603" s="143" t="s">
        <v>87</v>
      </c>
      <c r="AY603" s="17" t="s">
        <v>135</v>
      </c>
      <c r="BE603" s="144">
        <f>IF(N603="základní",J603,0)</f>
        <v>0</v>
      </c>
      <c r="BF603" s="144">
        <f>IF(N603="snížená",J603,0)</f>
        <v>0</v>
      </c>
      <c r="BG603" s="144">
        <f>IF(N603="zákl. přenesená",J603,0)</f>
        <v>0</v>
      </c>
      <c r="BH603" s="144">
        <f>IF(N603="sníž. přenesená",J603,0)</f>
        <v>0</v>
      </c>
      <c r="BI603" s="144">
        <f>IF(N603="nulová",J603,0)</f>
        <v>0</v>
      </c>
      <c r="BJ603" s="17" t="s">
        <v>85</v>
      </c>
      <c r="BK603" s="144">
        <f>ROUND(I603*H603,2)</f>
        <v>0</v>
      </c>
      <c r="BL603" s="17" t="s">
        <v>134</v>
      </c>
      <c r="BM603" s="143" t="s">
        <v>945</v>
      </c>
    </row>
    <row r="604" spans="2:65" s="1" customFormat="1" ht="10.199999999999999">
      <c r="B604" s="32"/>
      <c r="D604" s="145" t="s">
        <v>148</v>
      </c>
      <c r="F604" s="146" t="s">
        <v>944</v>
      </c>
      <c r="I604" s="147"/>
      <c r="L604" s="32"/>
      <c r="M604" s="148"/>
      <c r="T604" s="56"/>
      <c r="AT604" s="17" t="s">
        <v>148</v>
      </c>
      <c r="AU604" s="17" t="s">
        <v>87</v>
      </c>
    </row>
    <row r="605" spans="2:65" s="13" customFormat="1" ht="10.199999999999999">
      <c r="B605" s="155"/>
      <c r="D605" s="145" t="s">
        <v>149</v>
      </c>
      <c r="E605" s="156" t="s">
        <v>1</v>
      </c>
      <c r="F605" s="157" t="s">
        <v>946</v>
      </c>
      <c r="H605" s="158">
        <v>84.6</v>
      </c>
      <c r="I605" s="159"/>
      <c r="L605" s="155"/>
      <c r="M605" s="160"/>
      <c r="T605" s="161"/>
      <c r="AT605" s="156" t="s">
        <v>149</v>
      </c>
      <c r="AU605" s="156" t="s">
        <v>87</v>
      </c>
      <c r="AV605" s="13" t="s">
        <v>87</v>
      </c>
      <c r="AW605" s="13" t="s">
        <v>33</v>
      </c>
      <c r="AX605" s="13" t="s">
        <v>85</v>
      </c>
      <c r="AY605" s="156" t="s">
        <v>135</v>
      </c>
    </row>
    <row r="606" spans="2:65" s="1" customFormat="1" ht="16.5" customHeight="1">
      <c r="B606" s="32"/>
      <c r="C606" s="172" t="s">
        <v>947</v>
      </c>
      <c r="D606" s="172" t="s">
        <v>427</v>
      </c>
      <c r="E606" s="173" t="s">
        <v>948</v>
      </c>
      <c r="F606" s="174" t="s">
        <v>949</v>
      </c>
      <c r="G606" s="175" t="s">
        <v>306</v>
      </c>
      <c r="H606" s="176">
        <v>6.8</v>
      </c>
      <c r="I606" s="177"/>
      <c r="J606" s="178">
        <f>ROUND(I606*H606,2)</f>
        <v>0</v>
      </c>
      <c r="K606" s="174" t="s">
        <v>145</v>
      </c>
      <c r="L606" s="179"/>
      <c r="M606" s="180" t="s">
        <v>1</v>
      </c>
      <c r="N606" s="181" t="s">
        <v>42</v>
      </c>
      <c r="P606" s="141">
        <f>O606*H606</f>
        <v>0</v>
      </c>
      <c r="Q606" s="141">
        <v>5.6120000000000003E-2</v>
      </c>
      <c r="R606" s="141">
        <f>Q606*H606</f>
        <v>0.38161600000000001</v>
      </c>
      <c r="S606" s="141">
        <v>0</v>
      </c>
      <c r="T606" s="142">
        <f>S606*H606</f>
        <v>0</v>
      </c>
      <c r="AR606" s="143" t="s">
        <v>187</v>
      </c>
      <c r="AT606" s="143" t="s">
        <v>427</v>
      </c>
      <c r="AU606" s="143" t="s">
        <v>87</v>
      </c>
      <c r="AY606" s="17" t="s">
        <v>135</v>
      </c>
      <c r="BE606" s="144">
        <f>IF(N606="základní",J606,0)</f>
        <v>0</v>
      </c>
      <c r="BF606" s="144">
        <f>IF(N606="snížená",J606,0)</f>
        <v>0</v>
      </c>
      <c r="BG606" s="144">
        <f>IF(N606="zákl. přenesená",J606,0)</f>
        <v>0</v>
      </c>
      <c r="BH606" s="144">
        <f>IF(N606="sníž. přenesená",J606,0)</f>
        <v>0</v>
      </c>
      <c r="BI606" s="144">
        <f>IF(N606="nulová",J606,0)</f>
        <v>0</v>
      </c>
      <c r="BJ606" s="17" t="s">
        <v>85</v>
      </c>
      <c r="BK606" s="144">
        <f>ROUND(I606*H606,2)</f>
        <v>0</v>
      </c>
      <c r="BL606" s="17" t="s">
        <v>134</v>
      </c>
      <c r="BM606" s="143" t="s">
        <v>950</v>
      </c>
    </row>
    <row r="607" spans="2:65" s="1" customFormat="1" ht="10.199999999999999">
      <c r="B607" s="32"/>
      <c r="D607" s="145" t="s">
        <v>148</v>
      </c>
      <c r="F607" s="146" t="s">
        <v>949</v>
      </c>
      <c r="I607" s="147"/>
      <c r="L607" s="32"/>
      <c r="M607" s="148"/>
      <c r="T607" s="56"/>
      <c r="AT607" s="17" t="s">
        <v>148</v>
      </c>
      <c r="AU607" s="17" t="s">
        <v>87</v>
      </c>
    </row>
    <row r="608" spans="2:65" s="13" customFormat="1" ht="10.199999999999999">
      <c r="B608" s="155"/>
      <c r="D608" s="145" t="s">
        <v>149</v>
      </c>
      <c r="E608" s="156" t="s">
        <v>1</v>
      </c>
      <c r="F608" s="157" t="s">
        <v>951</v>
      </c>
      <c r="H608" s="158">
        <v>6.8</v>
      </c>
      <c r="I608" s="159"/>
      <c r="L608" s="155"/>
      <c r="M608" s="160"/>
      <c r="T608" s="161"/>
      <c r="AT608" s="156" t="s">
        <v>149</v>
      </c>
      <c r="AU608" s="156" t="s">
        <v>87</v>
      </c>
      <c r="AV608" s="13" t="s">
        <v>87</v>
      </c>
      <c r="AW608" s="13" t="s">
        <v>33</v>
      </c>
      <c r="AX608" s="13" t="s">
        <v>85</v>
      </c>
      <c r="AY608" s="156" t="s">
        <v>135</v>
      </c>
    </row>
    <row r="609" spans="2:65" s="1" customFormat="1" ht="16.5" customHeight="1">
      <c r="B609" s="32"/>
      <c r="C609" s="132" t="s">
        <v>952</v>
      </c>
      <c r="D609" s="132" t="s">
        <v>141</v>
      </c>
      <c r="E609" s="133" t="s">
        <v>953</v>
      </c>
      <c r="F609" s="134" t="s">
        <v>954</v>
      </c>
      <c r="G609" s="135" t="s">
        <v>306</v>
      </c>
      <c r="H609" s="136">
        <v>166.6</v>
      </c>
      <c r="I609" s="137"/>
      <c r="J609" s="138">
        <f>ROUND(I609*H609,2)</f>
        <v>0</v>
      </c>
      <c r="K609" s="134" t="s">
        <v>145</v>
      </c>
      <c r="L609" s="32"/>
      <c r="M609" s="139" t="s">
        <v>1</v>
      </c>
      <c r="N609" s="140" t="s">
        <v>42</v>
      </c>
      <c r="P609" s="141">
        <f>O609*H609</f>
        <v>0</v>
      </c>
      <c r="Q609" s="141">
        <v>0.15256</v>
      </c>
      <c r="R609" s="141">
        <f>Q609*H609</f>
        <v>25.416495999999999</v>
      </c>
      <c r="S609" s="141">
        <v>0</v>
      </c>
      <c r="T609" s="142">
        <f>S609*H609</f>
        <v>0</v>
      </c>
      <c r="AR609" s="143" t="s">
        <v>134</v>
      </c>
      <c r="AT609" s="143" t="s">
        <v>141</v>
      </c>
      <c r="AU609" s="143" t="s">
        <v>87</v>
      </c>
      <c r="AY609" s="17" t="s">
        <v>135</v>
      </c>
      <c r="BE609" s="144">
        <f>IF(N609="základní",J609,0)</f>
        <v>0</v>
      </c>
      <c r="BF609" s="144">
        <f>IF(N609="snížená",J609,0)</f>
        <v>0</v>
      </c>
      <c r="BG609" s="144">
        <f>IF(N609="zákl. přenesená",J609,0)</f>
        <v>0</v>
      </c>
      <c r="BH609" s="144">
        <f>IF(N609="sníž. přenesená",J609,0)</f>
        <v>0</v>
      </c>
      <c r="BI609" s="144">
        <f>IF(N609="nulová",J609,0)</f>
        <v>0</v>
      </c>
      <c r="BJ609" s="17" t="s">
        <v>85</v>
      </c>
      <c r="BK609" s="144">
        <f>ROUND(I609*H609,2)</f>
        <v>0</v>
      </c>
      <c r="BL609" s="17" t="s">
        <v>134</v>
      </c>
      <c r="BM609" s="143" t="s">
        <v>955</v>
      </c>
    </row>
    <row r="610" spans="2:65" s="1" customFormat="1" ht="19.2">
      <c r="B610" s="32"/>
      <c r="D610" s="145" t="s">
        <v>148</v>
      </c>
      <c r="F610" s="146" t="s">
        <v>956</v>
      </c>
      <c r="I610" s="147"/>
      <c r="L610" s="32"/>
      <c r="M610" s="148"/>
      <c r="T610" s="56"/>
      <c r="AT610" s="17" t="s">
        <v>148</v>
      </c>
      <c r="AU610" s="17" t="s">
        <v>87</v>
      </c>
    </row>
    <row r="611" spans="2:65" s="13" customFormat="1" ht="10.199999999999999">
      <c r="B611" s="155"/>
      <c r="D611" s="145" t="s">
        <v>149</v>
      </c>
      <c r="E611" s="156" t="s">
        <v>1</v>
      </c>
      <c r="F611" s="157" t="s">
        <v>957</v>
      </c>
      <c r="H611" s="158">
        <v>166.6</v>
      </c>
      <c r="I611" s="159"/>
      <c r="L611" s="155"/>
      <c r="M611" s="160"/>
      <c r="T611" s="161"/>
      <c r="AT611" s="156" t="s">
        <v>149</v>
      </c>
      <c r="AU611" s="156" t="s">
        <v>87</v>
      </c>
      <c r="AV611" s="13" t="s">
        <v>87</v>
      </c>
      <c r="AW611" s="13" t="s">
        <v>33</v>
      </c>
      <c r="AX611" s="13" t="s">
        <v>85</v>
      </c>
      <c r="AY611" s="156" t="s">
        <v>135</v>
      </c>
    </row>
    <row r="612" spans="2:65" s="12" customFormat="1" ht="10.199999999999999">
      <c r="B612" s="149"/>
      <c r="D612" s="145" t="s">
        <v>149</v>
      </c>
      <c r="E612" s="150" t="s">
        <v>1</v>
      </c>
      <c r="F612" s="151" t="s">
        <v>958</v>
      </c>
      <c r="H612" s="150" t="s">
        <v>1</v>
      </c>
      <c r="I612" s="152"/>
      <c r="L612" s="149"/>
      <c r="M612" s="153"/>
      <c r="T612" s="154"/>
      <c r="AT612" s="150" t="s">
        <v>149</v>
      </c>
      <c r="AU612" s="150" t="s">
        <v>87</v>
      </c>
      <c r="AV612" s="12" t="s">
        <v>85</v>
      </c>
      <c r="AW612" s="12" t="s">
        <v>33</v>
      </c>
      <c r="AX612" s="12" t="s">
        <v>77</v>
      </c>
      <c r="AY612" s="150" t="s">
        <v>135</v>
      </c>
    </row>
    <row r="613" spans="2:65" s="1" customFormat="1" ht="16.5" customHeight="1">
      <c r="B613" s="32"/>
      <c r="C613" s="172" t="s">
        <v>959</v>
      </c>
      <c r="D613" s="172" t="s">
        <v>427</v>
      </c>
      <c r="E613" s="173" t="s">
        <v>960</v>
      </c>
      <c r="F613" s="174" t="s">
        <v>961</v>
      </c>
      <c r="G613" s="175" t="s">
        <v>306</v>
      </c>
      <c r="H613" s="176">
        <v>21.308</v>
      </c>
      <c r="I613" s="177"/>
      <c r="J613" s="178">
        <f>ROUND(I613*H613,2)</f>
        <v>0</v>
      </c>
      <c r="K613" s="174" t="s">
        <v>145</v>
      </c>
      <c r="L613" s="179"/>
      <c r="M613" s="180" t="s">
        <v>1</v>
      </c>
      <c r="N613" s="181" t="s">
        <v>42</v>
      </c>
      <c r="P613" s="141">
        <f>O613*H613</f>
        <v>0</v>
      </c>
      <c r="Q613" s="141">
        <v>0.08</v>
      </c>
      <c r="R613" s="141">
        <f>Q613*H613</f>
        <v>1.7046399999999999</v>
      </c>
      <c r="S613" s="141">
        <v>0</v>
      </c>
      <c r="T613" s="142">
        <f>S613*H613</f>
        <v>0</v>
      </c>
      <c r="AR613" s="143" t="s">
        <v>187</v>
      </c>
      <c r="AT613" s="143" t="s">
        <v>427</v>
      </c>
      <c r="AU613" s="143" t="s">
        <v>87</v>
      </c>
      <c r="AY613" s="17" t="s">
        <v>135</v>
      </c>
      <c r="BE613" s="144">
        <f>IF(N613="základní",J613,0)</f>
        <v>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7" t="s">
        <v>85</v>
      </c>
      <c r="BK613" s="144">
        <f>ROUND(I613*H613,2)</f>
        <v>0</v>
      </c>
      <c r="BL613" s="17" t="s">
        <v>134</v>
      </c>
      <c r="BM613" s="143" t="s">
        <v>962</v>
      </c>
    </row>
    <row r="614" spans="2:65" s="1" customFormat="1" ht="10.199999999999999">
      <c r="B614" s="32"/>
      <c r="D614" s="145" t="s">
        <v>148</v>
      </c>
      <c r="F614" s="146" t="s">
        <v>961</v>
      </c>
      <c r="I614" s="147"/>
      <c r="L614" s="32"/>
      <c r="M614" s="148"/>
      <c r="T614" s="56"/>
      <c r="AT614" s="17" t="s">
        <v>148</v>
      </c>
      <c r="AU614" s="17" t="s">
        <v>87</v>
      </c>
    </row>
    <row r="615" spans="2:65" s="13" customFormat="1" ht="10.199999999999999">
      <c r="B615" s="155"/>
      <c r="D615" s="145" t="s">
        <v>149</v>
      </c>
      <c r="E615" s="156" t="s">
        <v>1</v>
      </c>
      <c r="F615" s="157" t="s">
        <v>963</v>
      </c>
      <c r="H615" s="158">
        <v>20.89</v>
      </c>
      <c r="I615" s="159"/>
      <c r="L615" s="155"/>
      <c r="M615" s="160"/>
      <c r="T615" s="161"/>
      <c r="AT615" s="156" t="s">
        <v>149</v>
      </c>
      <c r="AU615" s="156" t="s">
        <v>87</v>
      </c>
      <c r="AV615" s="13" t="s">
        <v>87</v>
      </c>
      <c r="AW615" s="13" t="s">
        <v>33</v>
      </c>
      <c r="AX615" s="13" t="s">
        <v>85</v>
      </c>
      <c r="AY615" s="156" t="s">
        <v>135</v>
      </c>
    </row>
    <row r="616" spans="2:65" s="13" customFormat="1" ht="10.199999999999999">
      <c r="B616" s="155"/>
      <c r="D616" s="145" t="s">
        <v>149</v>
      </c>
      <c r="F616" s="157" t="s">
        <v>964</v>
      </c>
      <c r="H616" s="158">
        <v>21.308</v>
      </c>
      <c r="I616" s="159"/>
      <c r="L616" s="155"/>
      <c r="M616" s="160"/>
      <c r="T616" s="161"/>
      <c r="AT616" s="156" t="s">
        <v>149</v>
      </c>
      <c r="AU616" s="156" t="s">
        <v>87</v>
      </c>
      <c r="AV616" s="13" t="s">
        <v>87</v>
      </c>
      <c r="AW616" s="13" t="s">
        <v>4</v>
      </c>
      <c r="AX616" s="13" t="s">
        <v>85</v>
      </c>
      <c r="AY616" s="156" t="s">
        <v>135</v>
      </c>
    </row>
    <row r="617" spans="2:65" s="1" customFormat="1" ht="16.5" customHeight="1">
      <c r="B617" s="32"/>
      <c r="C617" s="132" t="s">
        <v>965</v>
      </c>
      <c r="D617" s="132" t="s">
        <v>141</v>
      </c>
      <c r="E617" s="133" t="s">
        <v>966</v>
      </c>
      <c r="F617" s="134" t="s">
        <v>967</v>
      </c>
      <c r="G617" s="135" t="s">
        <v>306</v>
      </c>
      <c r="H617" s="136">
        <v>121.9</v>
      </c>
      <c r="I617" s="137"/>
      <c r="J617" s="138">
        <f>ROUND(I617*H617,2)</f>
        <v>0</v>
      </c>
      <c r="K617" s="134" t="s">
        <v>145</v>
      </c>
      <c r="L617" s="32"/>
      <c r="M617" s="139" t="s">
        <v>1</v>
      </c>
      <c r="N617" s="140" t="s">
        <v>42</v>
      </c>
      <c r="P617" s="141">
        <f>O617*H617</f>
        <v>0</v>
      </c>
      <c r="Q617" s="141">
        <v>0</v>
      </c>
      <c r="R617" s="141">
        <f>Q617*H617</f>
        <v>0</v>
      </c>
      <c r="S617" s="141">
        <v>0</v>
      </c>
      <c r="T617" s="142">
        <f>S617*H617</f>
        <v>0</v>
      </c>
      <c r="AR617" s="143" t="s">
        <v>134</v>
      </c>
      <c r="AT617" s="143" t="s">
        <v>141</v>
      </c>
      <c r="AU617" s="143" t="s">
        <v>87</v>
      </c>
      <c r="AY617" s="17" t="s">
        <v>135</v>
      </c>
      <c r="BE617" s="144">
        <f>IF(N617="základní",J617,0)</f>
        <v>0</v>
      </c>
      <c r="BF617" s="144">
        <f>IF(N617="snížená",J617,0)</f>
        <v>0</v>
      </c>
      <c r="BG617" s="144">
        <f>IF(N617="zákl. přenesená",J617,0)</f>
        <v>0</v>
      </c>
      <c r="BH617" s="144">
        <f>IF(N617="sníž. přenesená",J617,0)</f>
        <v>0</v>
      </c>
      <c r="BI617" s="144">
        <f>IF(N617="nulová",J617,0)</f>
        <v>0</v>
      </c>
      <c r="BJ617" s="17" t="s">
        <v>85</v>
      </c>
      <c r="BK617" s="144">
        <f>ROUND(I617*H617,2)</f>
        <v>0</v>
      </c>
      <c r="BL617" s="17" t="s">
        <v>134</v>
      </c>
      <c r="BM617" s="143" t="s">
        <v>968</v>
      </c>
    </row>
    <row r="618" spans="2:65" s="1" customFormat="1" ht="10.199999999999999">
      <c r="B618" s="32"/>
      <c r="D618" s="145" t="s">
        <v>148</v>
      </c>
      <c r="F618" s="146" t="s">
        <v>969</v>
      </c>
      <c r="I618" s="147"/>
      <c r="L618" s="32"/>
      <c r="M618" s="148"/>
      <c r="T618" s="56"/>
      <c r="AT618" s="17" t="s">
        <v>148</v>
      </c>
      <c r="AU618" s="17" t="s">
        <v>87</v>
      </c>
    </row>
    <row r="619" spans="2:65" s="13" customFormat="1" ht="10.199999999999999">
      <c r="B619" s="155"/>
      <c r="D619" s="145" t="s">
        <v>149</v>
      </c>
      <c r="E619" s="156" t="s">
        <v>1</v>
      </c>
      <c r="F619" s="157" t="s">
        <v>970</v>
      </c>
      <c r="H619" s="158">
        <v>121.9</v>
      </c>
      <c r="I619" s="159"/>
      <c r="L619" s="155"/>
      <c r="M619" s="160"/>
      <c r="T619" s="161"/>
      <c r="AT619" s="156" t="s">
        <v>149</v>
      </c>
      <c r="AU619" s="156" t="s">
        <v>87</v>
      </c>
      <c r="AV619" s="13" t="s">
        <v>87</v>
      </c>
      <c r="AW619" s="13" t="s">
        <v>33</v>
      </c>
      <c r="AX619" s="13" t="s">
        <v>85</v>
      </c>
      <c r="AY619" s="156" t="s">
        <v>135</v>
      </c>
    </row>
    <row r="620" spans="2:65" s="1" customFormat="1" ht="16.5" customHeight="1">
      <c r="B620" s="32"/>
      <c r="C620" s="132" t="s">
        <v>971</v>
      </c>
      <c r="D620" s="132" t="s">
        <v>141</v>
      </c>
      <c r="E620" s="133" t="s">
        <v>972</v>
      </c>
      <c r="F620" s="134" t="s">
        <v>973</v>
      </c>
      <c r="G620" s="135" t="s">
        <v>306</v>
      </c>
      <c r="H620" s="136">
        <v>121.9</v>
      </c>
      <c r="I620" s="137"/>
      <c r="J620" s="138">
        <f>ROUND(I620*H620,2)</f>
        <v>0</v>
      </c>
      <c r="K620" s="134" t="s">
        <v>145</v>
      </c>
      <c r="L620" s="32"/>
      <c r="M620" s="139" t="s">
        <v>1</v>
      </c>
      <c r="N620" s="140" t="s">
        <v>42</v>
      </c>
      <c r="P620" s="141">
        <f>O620*H620</f>
        <v>0</v>
      </c>
      <c r="Q620" s="141">
        <v>2.7999999999999998E-4</v>
      </c>
      <c r="R620" s="141">
        <f>Q620*H620</f>
        <v>3.4131999999999996E-2</v>
      </c>
      <c r="S620" s="141">
        <v>0</v>
      </c>
      <c r="T620" s="142">
        <f>S620*H620</f>
        <v>0</v>
      </c>
      <c r="AR620" s="143" t="s">
        <v>134</v>
      </c>
      <c r="AT620" s="143" t="s">
        <v>141</v>
      </c>
      <c r="AU620" s="143" t="s">
        <v>87</v>
      </c>
      <c r="AY620" s="17" t="s">
        <v>135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7" t="s">
        <v>85</v>
      </c>
      <c r="BK620" s="144">
        <f>ROUND(I620*H620,2)</f>
        <v>0</v>
      </c>
      <c r="BL620" s="17" t="s">
        <v>134</v>
      </c>
      <c r="BM620" s="143" t="s">
        <v>974</v>
      </c>
    </row>
    <row r="621" spans="2:65" s="1" customFormat="1" ht="19.2">
      <c r="B621" s="32"/>
      <c r="D621" s="145" t="s">
        <v>148</v>
      </c>
      <c r="F621" s="146" t="s">
        <v>975</v>
      </c>
      <c r="I621" s="147"/>
      <c r="L621" s="32"/>
      <c r="M621" s="148"/>
      <c r="T621" s="56"/>
      <c r="AT621" s="17" t="s">
        <v>148</v>
      </c>
      <c r="AU621" s="17" t="s">
        <v>87</v>
      </c>
    </row>
    <row r="622" spans="2:65" s="12" customFormat="1" ht="20.399999999999999">
      <c r="B622" s="149"/>
      <c r="D622" s="145" t="s">
        <v>149</v>
      </c>
      <c r="E622" s="150" t="s">
        <v>1</v>
      </c>
      <c r="F622" s="151" t="s">
        <v>976</v>
      </c>
      <c r="H622" s="150" t="s">
        <v>1</v>
      </c>
      <c r="I622" s="152"/>
      <c r="L622" s="149"/>
      <c r="M622" s="153"/>
      <c r="T622" s="154"/>
      <c r="AT622" s="150" t="s">
        <v>149</v>
      </c>
      <c r="AU622" s="150" t="s">
        <v>87</v>
      </c>
      <c r="AV622" s="12" t="s">
        <v>85</v>
      </c>
      <c r="AW622" s="12" t="s">
        <v>33</v>
      </c>
      <c r="AX622" s="12" t="s">
        <v>77</v>
      </c>
      <c r="AY622" s="150" t="s">
        <v>135</v>
      </c>
    </row>
    <row r="623" spans="2:65" s="13" customFormat="1" ht="10.199999999999999">
      <c r="B623" s="155"/>
      <c r="D623" s="145" t="s">
        <v>149</v>
      </c>
      <c r="E623" s="156" t="s">
        <v>1</v>
      </c>
      <c r="F623" s="157" t="s">
        <v>970</v>
      </c>
      <c r="H623" s="158">
        <v>121.9</v>
      </c>
      <c r="I623" s="159"/>
      <c r="L623" s="155"/>
      <c r="M623" s="160"/>
      <c r="T623" s="161"/>
      <c r="AT623" s="156" t="s">
        <v>149</v>
      </c>
      <c r="AU623" s="156" t="s">
        <v>87</v>
      </c>
      <c r="AV623" s="13" t="s">
        <v>87</v>
      </c>
      <c r="AW623" s="13" t="s">
        <v>33</v>
      </c>
      <c r="AX623" s="13" t="s">
        <v>85</v>
      </c>
      <c r="AY623" s="156" t="s">
        <v>135</v>
      </c>
    </row>
    <row r="624" spans="2:65" s="1" customFormat="1" ht="21.75" customHeight="1">
      <c r="B624" s="32"/>
      <c r="C624" s="132" t="s">
        <v>977</v>
      </c>
      <c r="D624" s="132" t="s">
        <v>141</v>
      </c>
      <c r="E624" s="133" t="s">
        <v>978</v>
      </c>
      <c r="F624" s="134" t="s">
        <v>979</v>
      </c>
      <c r="G624" s="135" t="s">
        <v>251</v>
      </c>
      <c r="H624" s="136">
        <v>1361.076</v>
      </c>
      <c r="I624" s="137"/>
      <c r="J624" s="138">
        <f>ROUND(I624*H624,2)</f>
        <v>0</v>
      </c>
      <c r="K624" s="134" t="s">
        <v>145</v>
      </c>
      <c r="L624" s="32"/>
      <c r="M624" s="139" t="s">
        <v>1</v>
      </c>
      <c r="N624" s="140" t="s">
        <v>42</v>
      </c>
      <c r="P624" s="141">
        <f>O624*H624</f>
        <v>0</v>
      </c>
      <c r="Q624" s="141">
        <v>3.6000000000000002E-4</v>
      </c>
      <c r="R624" s="141">
        <f>Q624*H624</f>
        <v>0.48998736000000004</v>
      </c>
      <c r="S624" s="141">
        <v>0</v>
      </c>
      <c r="T624" s="142">
        <f>S624*H624</f>
        <v>0</v>
      </c>
      <c r="AR624" s="143" t="s">
        <v>134</v>
      </c>
      <c r="AT624" s="143" t="s">
        <v>141</v>
      </c>
      <c r="AU624" s="143" t="s">
        <v>87</v>
      </c>
      <c r="AY624" s="17" t="s">
        <v>135</v>
      </c>
      <c r="BE624" s="144">
        <f>IF(N624="základní",J624,0)</f>
        <v>0</v>
      </c>
      <c r="BF624" s="144">
        <f>IF(N624="snížená",J624,0)</f>
        <v>0</v>
      </c>
      <c r="BG624" s="144">
        <f>IF(N624="zákl. přenesená",J624,0)</f>
        <v>0</v>
      </c>
      <c r="BH624" s="144">
        <f>IF(N624="sníž. přenesená",J624,0)</f>
        <v>0</v>
      </c>
      <c r="BI624" s="144">
        <f>IF(N624="nulová",J624,0)</f>
        <v>0</v>
      </c>
      <c r="BJ624" s="17" t="s">
        <v>85</v>
      </c>
      <c r="BK624" s="144">
        <f>ROUND(I624*H624,2)</f>
        <v>0</v>
      </c>
      <c r="BL624" s="17" t="s">
        <v>134</v>
      </c>
      <c r="BM624" s="143" t="s">
        <v>980</v>
      </c>
    </row>
    <row r="625" spans="2:65" s="1" customFormat="1" ht="10.199999999999999">
      <c r="B625" s="32"/>
      <c r="D625" s="145" t="s">
        <v>148</v>
      </c>
      <c r="F625" s="146" t="s">
        <v>981</v>
      </c>
      <c r="I625" s="147"/>
      <c r="L625" s="32"/>
      <c r="M625" s="148"/>
      <c r="T625" s="56"/>
      <c r="AT625" s="17" t="s">
        <v>148</v>
      </c>
      <c r="AU625" s="17" t="s">
        <v>87</v>
      </c>
    </row>
    <row r="626" spans="2:65" s="12" customFormat="1" ht="10.199999999999999">
      <c r="B626" s="149"/>
      <c r="D626" s="145" t="s">
        <v>149</v>
      </c>
      <c r="E626" s="150" t="s">
        <v>1</v>
      </c>
      <c r="F626" s="151" t="s">
        <v>982</v>
      </c>
      <c r="H626" s="150" t="s">
        <v>1</v>
      </c>
      <c r="I626" s="152"/>
      <c r="L626" s="149"/>
      <c r="M626" s="153"/>
      <c r="T626" s="154"/>
      <c r="AT626" s="150" t="s">
        <v>149</v>
      </c>
      <c r="AU626" s="150" t="s">
        <v>87</v>
      </c>
      <c r="AV626" s="12" t="s">
        <v>85</v>
      </c>
      <c r="AW626" s="12" t="s">
        <v>33</v>
      </c>
      <c r="AX626" s="12" t="s">
        <v>77</v>
      </c>
      <c r="AY626" s="150" t="s">
        <v>135</v>
      </c>
    </row>
    <row r="627" spans="2:65" s="13" customFormat="1" ht="10.199999999999999">
      <c r="B627" s="155"/>
      <c r="D627" s="145" t="s">
        <v>149</v>
      </c>
      <c r="E627" s="156" t="s">
        <v>1</v>
      </c>
      <c r="F627" s="157" t="s">
        <v>983</v>
      </c>
      <c r="H627" s="158">
        <v>1134.23</v>
      </c>
      <c r="I627" s="159"/>
      <c r="L627" s="155"/>
      <c r="M627" s="160"/>
      <c r="T627" s="161"/>
      <c r="AT627" s="156" t="s">
        <v>149</v>
      </c>
      <c r="AU627" s="156" t="s">
        <v>87</v>
      </c>
      <c r="AV627" s="13" t="s">
        <v>87</v>
      </c>
      <c r="AW627" s="13" t="s">
        <v>33</v>
      </c>
      <c r="AX627" s="13" t="s">
        <v>77</v>
      </c>
      <c r="AY627" s="156" t="s">
        <v>135</v>
      </c>
    </row>
    <row r="628" spans="2:65" s="13" customFormat="1" ht="10.199999999999999">
      <c r="B628" s="155"/>
      <c r="D628" s="145" t="s">
        <v>149</v>
      </c>
      <c r="E628" s="156" t="s">
        <v>1</v>
      </c>
      <c r="F628" s="157" t="s">
        <v>984</v>
      </c>
      <c r="H628" s="158">
        <v>226.846</v>
      </c>
      <c r="I628" s="159"/>
      <c r="L628" s="155"/>
      <c r="M628" s="160"/>
      <c r="T628" s="161"/>
      <c r="AT628" s="156" t="s">
        <v>149</v>
      </c>
      <c r="AU628" s="156" t="s">
        <v>87</v>
      </c>
      <c r="AV628" s="13" t="s">
        <v>87</v>
      </c>
      <c r="AW628" s="13" t="s">
        <v>33</v>
      </c>
      <c r="AX628" s="13" t="s">
        <v>77</v>
      </c>
      <c r="AY628" s="156" t="s">
        <v>135</v>
      </c>
    </row>
    <row r="629" spans="2:65" s="14" customFormat="1" ht="10.199999999999999">
      <c r="B629" s="165"/>
      <c r="D629" s="145" t="s">
        <v>149</v>
      </c>
      <c r="E629" s="166" t="s">
        <v>1</v>
      </c>
      <c r="F629" s="167" t="s">
        <v>257</v>
      </c>
      <c r="H629" s="168">
        <v>1361.076</v>
      </c>
      <c r="I629" s="169"/>
      <c r="L629" s="165"/>
      <c r="M629" s="170"/>
      <c r="T629" s="171"/>
      <c r="AT629" s="166" t="s">
        <v>149</v>
      </c>
      <c r="AU629" s="166" t="s">
        <v>87</v>
      </c>
      <c r="AV629" s="14" t="s">
        <v>134</v>
      </c>
      <c r="AW629" s="14" t="s">
        <v>33</v>
      </c>
      <c r="AX629" s="14" t="s">
        <v>85</v>
      </c>
      <c r="AY629" s="166" t="s">
        <v>135</v>
      </c>
    </row>
    <row r="630" spans="2:65" s="1" customFormat="1" ht="16.5" customHeight="1">
      <c r="B630" s="32"/>
      <c r="C630" s="132" t="s">
        <v>985</v>
      </c>
      <c r="D630" s="132" t="s">
        <v>141</v>
      </c>
      <c r="E630" s="133" t="s">
        <v>986</v>
      </c>
      <c r="F630" s="134" t="s">
        <v>987</v>
      </c>
      <c r="G630" s="135" t="s">
        <v>306</v>
      </c>
      <c r="H630" s="136">
        <v>121.9</v>
      </c>
      <c r="I630" s="137"/>
      <c r="J630" s="138">
        <f>ROUND(I630*H630,2)</f>
        <v>0</v>
      </c>
      <c r="K630" s="134" t="s">
        <v>145</v>
      </c>
      <c r="L630" s="32"/>
      <c r="M630" s="139" t="s">
        <v>1</v>
      </c>
      <c r="N630" s="140" t="s">
        <v>42</v>
      </c>
      <c r="P630" s="141">
        <f>O630*H630</f>
        <v>0</v>
      </c>
      <c r="Q630" s="141">
        <v>0</v>
      </c>
      <c r="R630" s="141">
        <f>Q630*H630</f>
        <v>0</v>
      </c>
      <c r="S630" s="141">
        <v>0</v>
      </c>
      <c r="T630" s="142">
        <f>S630*H630</f>
        <v>0</v>
      </c>
      <c r="AR630" s="143" t="s">
        <v>134</v>
      </c>
      <c r="AT630" s="143" t="s">
        <v>141</v>
      </c>
      <c r="AU630" s="143" t="s">
        <v>87</v>
      </c>
      <c r="AY630" s="17" t="s">
        <v>135</v>
      </c>
      <c r="BE630" s="144">
        <f>IF(N630="základní",J630,0)</f>
        <v>0</v>
      </c>
      <c r="BF630" s="144">
        <f>IF(N630="snížená",J630,0)</f>
        <v>0</v>
      </c>
      <c r="BG630" s="144">
        <f>IF(N630="zákl. přenesená",J630,0)</f>
        <v>0</v>
      </c>
      <c r="BH630" s="144">
        <f>IF(N630="sníž. přenesená",J630,0)</f>
        <v>0</v>
      </c>
      <c r="BI630" s="144">
        <f>IF(N630="nulová",J630,0)</f>
        <v>0</v>
      </c>
      <c r="BJ630" s="17" t="s">
        <v>85</v>
      </c>
      <c r="BK630" s="144">
        <f>ROUND(I630*H630,2)</f>
        <v>0</v>
      </c>
      <c r="BL630" s="17" t="s">
        <v>134</v>
      </c>
      <c r="BM630" s="143" t="s">
        <v>988</v>
      </c>
    </row>
    <row r="631" spans="2:65" s="1" customFormat="1" ht="10.199999999999999">
      <c r="B631" s="32"/>
      <c r="D631" s="145" t="s">
        <v>148</v>
      </c>
      <c r="F631" s="146" t="s">
        <v>989</v>
      </c>
      <c r="I631" s="147"/>
      <c r="L631" s="32"/>
      <c r="M631" s="148"/>
      <c r="T631" s="56"/>
      <c r="AT631" s="17" t="s">
        <v>148</v>
      </c>
      <c r="AU631" s="17" t="s">
        <v>87</v>
      </c>
    </row>
    <row r="632" spans="2:65" s="13" customFormat="1" ht="10.199999999999999">
      <c r="B632" s="155"/>
      <c r="D632" s="145" t="s">
        <v>149</v>
      </c>
      <c r="E632" s="156" t="s">
        <v>1</v>
      </c>
      <c r="F632" s="157" t="s">
        <v>990</v>
      </c>
      <c r="H632" s="158">
        <v>121.9</v>
      </c>
      <c r="I632" s="159"/>
      <c r="L632" s="155"/>
      <c r="M632" s="160"/>
      <c r="T632" s="161"/>
      <c r="AT632" s="156" t="s">
        <v>149</v>
      </c>
      <c r="AU632" s="156" t="s">
        <v>87</v>
      </c>
      <c r="AV632" s="13" t="s">
        <v>87</v>
      </c>
      <c r="AW632" s="13" t="s">
        <v>33</v>
      </c>
      <c r="AX632" s="13" t="s">
        <v>85</v>
      </c>
      <c r="AY632" s="156" t="s">
        <v>135</v>
      </c>
    </row>
    <row r="633" spans="2:65" s="1" customFormat="1" ht="16.5" customHeight="1">
      <c r="B633" s="32"/>
      <c r="C633" s="132" t="s">
        <v>991</v>
      </c>
      <c r="D633" s="132" t="s">
        <v>141</v>
      </c>
      <c r="E633" s="133" t="s">
        <v>992</v>
      </c>
      <c r="F633" s="134" t="s">
        <v>993</v>
      </c>
      <c r="G633" s="135" t="s">
        <v>306</v>
      </c>
      <c r="H633" s="136">
        <v>61.9</v>
      </c>
      <c r="I633" s="137"/>
      <c r="J633" s="138">
        <f>ROUND(I633*H633,2)</f>
        <v>0</v>
      </c>
      <c r="K633" s="134" t="s">
        <v>145</v>
      </c>
      <c r="L633" s="32"/>
      <c r="M633" s="139" t="s">
        <v>1</v>
      </c>
      <c r="N633" s="140" t="s">
        <v>42</v>
      </c>
      <c r="P633" s="141">
        <f>O633*H633</f>
        <v>0</v>
      </c>
      <c r="Q633" s="141">
        <v>0</v>
      </c>
      <c r="R633" s="141">
        <f>Q633*H633</f>
        <v>0</v>
      </c>
      <c r="S633" s="141">
        <v>0</v>
      </c>
      <c r="T633" s="142">
        <f>S633*H633</f>
        <v>0</v>
      </c>
      <c r="AR633" s="143" t="s">
        <v>134</v>
      </c>
      <c r="AT633" s="143" t="s">
        <v>141</v>
      </c>
      <c r="AU633" s="143" t="s">
        <v>87</v>
      </c>
      <c r="AY633" s="17" t="s">
        <v>135</v>
      </c>
      <c r="BE633" s="144">
        <f>IF(N633="základní",J633,0)</f>
        <v>0</v>
      </c>
      <c r="BF633" s="144">
        <f>IF(N633="snížená",J633,0)</f>
        <v>0</v>
      </c>
      <c r="BG633" s="144">
        <f>IF(N633="zákl. přenesená",J633,0)</f>
        <v>0</v>
      </c>
      <c r="BH633" s="144">
        <f>IF(N633="sníž. přenesená",J633,0)</f>
        <v>0</v>
      </c>
      <c r="BI633" s="144">
        <f>IF(N633="nulová",J633,0)</f>
        <v>0</v>
      </c>
      <c r="BJ633" s="17" t="s">
        <v>85</v>
      </c>
      <c r="BK633" s="144">
        <f>ROUND(I633*H633,2)</f>
        <v>0</v>
      </c>
      <c r="BL633" s="17" t="s">
        <v>134</v>
      </c>
      <c r="BM633" s="143" t="s">
        <v>994</v>
      </c>
    </row>
    <row r="634" spans="2:65" s="1" customFormat="1" ht="10.199999999999999">
      <c r="B634" s="32"/>
      <c r="D634" s="145" t="s">
        <v>148</v>
      </c>
      <c r="F634" s="146" t="s">
        <v>995</v>
      </c>
      <c r="I634" s="147"/>
      <c r="L634" s="32"/>
      <c r="M634" s="148"/>
      <c r="T634" s="56"/>
      <c r="AT634" s="17" t="s">
        <v>148</v>
      </c>
      <c r="AU634" s="17" t="s">
        <v>87</v>
      </c>
    </row>
    <row r="635" spans="2:65" s="13" customFormat="1" ht="10.199999999999999">
      <c r="B635" s="155"/>
      <c r="D635" s="145" t="s">
        <v>149</v>
      </c>
      <c r="E635" s="156" t="s">
        <v>1</v>
      </c>
      <c r="F635" s="157" t="s">
        <v>996</v>
      </c>
      <c r="H635" s="158">
        <v>61.9</v>
      </c>
      <c r="I635" s="159"/>
      <c r="L635" s="155"/>
      <c r="M635" s="160"/>
      <c r="T635" s="161"/>
      <c r="AT635" s="156" t="s">
        <v>149</v>
      </c>
      <c r="AU635" s="156" t="s">
        <v>87</v>
      </c>
      <c r="AV635" s="13" t="s">
        <v>87</v>
      </c>
      <c r="AW635" s="13" t="s">
        <v>33</v>
      </c>
      <c r="AX635" s="13" t="s">
        <v>85</v>
      </c>
      <c r="AY635" s="156" t="s">
        <v>135</v>
      </c>
    </row>
    <row r="636" spans="2:65" s="1" customFormat="1" ht="16.5" customHeight="1">
      <c r="B636" s="32"/>
      <c r="C636" s="132" t="s">
        <v>997</v>
      </c>
      <c r="D636" s="132" t="s">
        <v>141</v>
      </c>
      <c r="E636" s="133" t="s">
        <v>998</v>
      </c>
      <c r="F636" s="134" t="s">
        <v>999</v>
      </c>
      <c r="G636" s="135" t="s">
        <v>306</v>
      </c>
      <c r="H636" s="136">
        <v>47</v>
      </c>
      <c r="I636" s="137"/>
      <c r="J636" s="138">
        <f>ROUND(I636*H636,2)</f>
        <v>0</v>
      </c>
      <c r="K636" s="134" t="s">
        <v>145</v>
      </c>
      <c r="L636" s="32"/>
      <c r="M636" s="139" t="s">
        <v>1</v>
      </c>
      <c r="N636" s="140" t="s">
        <v>42</v>
      </c>
      <c r="P636" s="141">
        <f>O636*H636</f>
        <v>0</v>
      </c>
      <c r="Q636" s="141">
        <v>0.24737000000000001</v>
      </c>
      <c r="R636" s="141">
        <f>Q636*H636</f>
        <v>11.626390000000001</v>
      </c>
      <c r="S636" s="141">
        <v>0</v>
      </c>
      <c r="T636" s="142">
        <f>S636*H636</f>
        <v>0</v>
      </c>
      <c r="AR636" s="143" t="s">
        <v>134</v>
      </c>
      <c r="AT636" s="143" t="s">
        <v>141</v>
      </c>
      <c r="AU636" s="143" t="s">
        <v>87</v>
      </c>
      <c r="AY636" s="17" t="s">
        <v>135</v>
      </c>
      <c r="BE636" s="144">
        <f>IF(N636="základní",J636,0)</f>
        <v>0</v>
      </c>
      <c r="BF636" s="144">
        <f>IF(N636="snížená",J636,0)</f>
        <v>0</v>
      </c>
      <c r="BG636" s="144">
        <f>IF(N636="zákl. přenesená",J636,0)</f>
        <v>0</v>
      </c>
      <c r="BH636" s="144">
        <f>IF(N636="sníž. přenesená",J636,0)</f>
        <v>0</v>
      </c>
      <c r="BI636" s="144">
        <f>IF(N636="nulová",J636,0)</f>
        <v>0</v>
      </c>
      <c r="BJ636" s="17" t="s">
        <v>85</v>
      </c>
      <c r="BK636" s="144">
        <f>ROUND(I636*H636,2)</f>
        <v>0</v>
      </c>
      <c r="BL636" s="17" t="s">
        <v>134</v>
      </c>
      <c r="BM636" s="143" t="s">
        <v>1000</v>
      </c>
    </row>
    <row r="637" spans="2:65" s="1" customFormat="1" ht="10.199999999999999">
      <c r="B637" s="32"/>
      <c r="D637" s="145" t="s">
        <v>148</v>
      </c>
      <c r="F637" s="146" t="s">
        <v>1001</v>
      </c>
      <c r="I637" s="147"/>
      <c r="L637" s="32"/>
      <c r="M637" s="148"/>
      <c r="T637" s="56"/>
      <c r="AT637" s="17" t="s">
        <v>148</v>
      </c>
      <c r="AU637" s="17" t="s">
        <v>87</v>
      </c>
    </row>
    <row r="638" spans="2:65" s="12" customFormat="1" ht="10.199999999999999">
      <c r="B638" s="149"/>
      <c r="D638" s="145" t="s">
        <v>149</v>
      </c>
      <c r="E638" s="150" t="s">
        <v>1</v>
      </c>
      <c r="F638" s="151" t="s">
        <v>1002</v>
      </c>
      <c r="H638" s="150" t="s">
        <v>1</v>
      </c>
      <c r="I638" s="152"/>
      <c r="L638" s="149"/>
      <c r="M638" s="153"/>
      <c r="T638" s="154"/>
      <c r="AT638" s="150" t="s">
        <v>149</v>
      </c>
      <c r="AU638" s="150" t="s">
        <v>87</v>
      </c>
      <c r="AV638" s="12" t="s">
        <v>85</v>
      </c>
      <c r="AW638" s="12" t="s">
        <v>33</v>
      </c>
      <c r="AX638" s="12" t="s">
        <v>77</v>
      </c>
      <c r="AY638" s="150" t="s">
        <v>135</v>
      </c>
    </row>
    <row r="639" spans="2:65" s="13" customFormat="1" ht="10.199999999999999">
      <c r="B639" s="155"/>
      <c r="D639" s="145" t="s">
        <v>149</v>
      </c>
      <c r="E639" s="156" t="s">
        <v>1</v>
      </c>
      <c r="F639" s="157" t="s">
        <v>1003</v>
      </c>
      <c r="H639" s="158">
        <v>47.5</v>
      </c>
      <c r="I639" s="159"/>
      <c r="L639" s="155"/>
      <c r="M639" s="160"/>
      <c r="T639" s="161"/>
      <c r="AT639" s="156" t="s">
        <v>149</v>
      </c>
      <c r="AU639" s="156" t="s">
        <v>87</v>
      </c>
      <c r="AV639" s="13" t="s">
        <v>87</v>
      </c>
      <c r="AW639" s="13" t="s">
        <v>33</v>
      </c>
      <c r="AX639" s="13" t="s">
        <v>77</v>
      </c>
      <c r="AY639" s="156" t="s">
        <v>135</v>
      </c>
    </row>
    <row r="640" spans="2:65" s="13" customFormat="1" ht="10.199999999999999">
      <c r="B640" s="155"/>
      <c r="D640" s="145" t="s">
        <v>149</v>
      </c>
      <c r="E640" s="156" t="s">
        <v>1</v>
      </c>
      <c r="F640" s="157" t="s">
        <v>1004</v>
      </c>
      <c r="H640" s="158">
        <v>-0.5</v>
      </c>
      <c r="I640" s="159"/>
      <c r="L640" s="155"/>
      <c r="M640" s="160"/>
      <c r="T640" s="161"/>
      <c r="AT640" s="156" t="s">
        <v>149</v>
      </c>
      <c r="AU640" s="156" t="s">
        <v>87</v>
      </c>
      <c r="AV640" s="13" t="s">
        <v>87</v>
      </c>
      <c r="AW640" s="13" t="s">
        <v>33</v>
      </c>
      <c r="AX640" s="13" t="s">
        <v>77</v>
      </c>
      <c r="AY640" s="156" t="s">
        <v>135</v>
      </c>
    </row>
    <row r="641" spans="2:65" s="12" customFormat="1" ht="10.199999999999999">
      <c r="B641" s="149"/>
      <c r="D641" s="145" t="s">
        <v>149</v>
      </c>
      <c r="E641" s="150" t="s">
        <v>1</v>
      </c>
      <c r="F641" s="151" t="s">
        <v>1005</v>
      </c>
      <c r="H641" s="150" t="s">
        <v>1</v>
      </c>
      <c r="I641" s="152"/>
      <c r="L641" s="149"/>
      <c r="M641" s="153"/>
      <c r="T641" s="154"/>
      <c r="AT641" s="150" t="s">
        <v>149</v>
      </c>
      <c r="AU641" s="150" t="s">
        <v>87</v>
      </c>
      <c r="AV641" s="12" t="s">
        <v>85</v>
      </c>
      <c r="AW641" s="12" t="s">
        <v>33</v>
      </c>
      <c r="AX641" s="12" t="s">
        <v>77</v>
      </c>
      <c r="AY641" s="150" t="s">
        <v>135</v>
      </c>
    </row>
    <row r="642" spans="2:65" s="14" customFormat="1" ht="10.199999999999999">
      <c r="B642" s="165"/>
      <c r="D642" s="145" t="s">
        <v>149</v>
      </c>
      <c r="E642" s="166" t="s">
        <v>1</v>
      </c>
      <c r="F642" s="167" t="s">
        <v>257</v>
      </c>
      <c r="H642" s="168">
        <v>47</v>
      </c>
      <c r="I642" s="169"/>
      <c r="L642" s="165"/>
      <c r="M642" s="170"/>
      <c r="T642" s="171"/>
      <c r="AT642" s="166" t="s">
        <v>149</v>
      </c>
      <c r="AU642" s="166" t="s">
        <v>87</v>
      </c>
      <c r="AV642" s="14" t="s">
        <v>134</v>
      </c>
      <c r="AW642" s="14" t="s">
        <v>33</v>
      </c>
      <c r="AX642" s="14" t="s">
        <v>85</v>
      </c>
      <c r="AY642" s="166" t="s">
        <v>135</v>
      </c>
    </row>
    <row r="643" spans="2:65" s="1" customFormat="1" ht="16.5" customHeight="1">
      <c r="B643" s="32"/>
      <c r="C643" s="132" t="s">
        <v>1006</v>
      </c>
      <c r="D643" s="132" t="s">
        <v>141</v>
      </c>
      <c r="E643" s="133" t="s">
        <v>1007</v>
      </c>
      <c r="F643" s="134" t="s">
        <v>1008</v>
      </c>
      <c r="G643" s="135" t="s">
        <v>548</v>
      </c>
      <c r="H643" s="136">
        <v>1</v>
      </c>
      <c r="I643" s="137"/>
      <c r="J643" s="138">
        <f>ROUND(I643*H643,2)</f>
        <v>0</v>
      </c>
      <c r="K643" s="134" t="s">
        <v>145</v>
      </c>
      <c r="L643" s="32"/>
      <c r="M643" s="139" t="s">
        <v>1</v>
      </c>
      <c r="N643" s="140" t="s">
        <v>42</v>
      </c>
      <c r="P643" s="141">
        <f>O643*H643</f>
        <v>0</v>
      </c>
      <c r="Q643" s="141">
        <v>0.19503999999999999</v>
      </c>
      <c r="R643" s="141">
        <f>Q643*H643</f>
        <v>0.19503999999999999</v>
      </c>
      <c r="S643" s="141">
        <v>0</v>
      </c>
      <c r="T643" s="142">
        <f>S643*H643</f>
        <v>0</v>
      </c>
      <c r="AR643" s="143" t="s">
        <v>134</v>
      </c>
      <c r="AT643" s="143" t="s">
        <v>141</v>
      </c>
      <c r="AU643" s="143" t="s">
        <v>87</v>
      </c>
      <c r="AY643" s="17" t="s">
        <v>135</v>
      </c>
      <c r="BE643" s="144">
        <f>IF(N643="základní",J643,0)</f>
        <v>0</v>
      </c>
      <c r="BF643" s="144">
        <f>IF(N643="snížená",J643,0)</f>
        <v>0</v>
      </c>
      <c r="BG643" s="144">
        <f>IF(N643="zákl. přenesená",J643,0)</f>
        <v>0</v>
      </c>
      <c r="BH643" s="144">
        <f>IF(N643="sníž. přenesená",J643,0)</f>
        <v>0</v>
      </c>
      <c r="BI643" s="144">
        <f>IF(N643="nulová",J643,0)</f>
        <v>0</v>
      </c>
      <c r="BJ643" s="17" t="s">
        <v>85</v>
      </c>
      <c r="BK643" s="144">
        <f>ROUND(I643*H643,2)</f>
        <v>0</v>
      </c>
      <c r="BL643" s="17" t="s">
        <v>134</v>
      </c>
      <c r="BM643" s="143" t="s">
        <v>1009</v>
      </c>
    </row>
    <row r="644" spans="2:65" s="1" customFormat="1" ht="10.199999999999999">
      <c r="B644" s="32"/>
      <c r="D644" s="145" t="s">
        <v>148</v>
      </c>
      <c r="F644" s="146" t="s">
        <v>1010</v>
      </c>
      <c r="I644" s="147"/>
      <c r="L644" s="32"/>
      <c r="M644" s="148"/>
      <c r="T644" s="56"/>
      <c r="AT644" s="17" t="s">
        <v>148</v>
      </c>
      <c r="AU644" s="17" t="s">
        <v>87</v>
      </c>
    </row>
    <row r="645" spans="2:65" s="13" customFormat="1" ht="10.199999999999999">
      <c r="B645" s="155"/>
      <c r="D645" s="145" t="s">
        <v>149</v>
      </c>
      <c r="E645" s="156" t="s">
        <v>1</v>
      </c>
      <c r="F645" s="157" t="s">
        <v>1011</v>
      </c>
      <c r="H645" s="158">
        <v>1</v>
      </c>
      <c r="I645" s="159"/>
      <c r="L645" s="155"/>
      <c r="M645" s="160"/>
      <c r="T645" s="161"/>
      <c r="AT645" s="156" t="s">
        <v>149</v>
      </c>
      <c r="AU645" s="156" t="s">
        <v>87</v>
      </c>
      <c r="AV645" s="13" t="s">
        <v>87</v>
      </c>
      <c r="AW645" s="13" t="s">
        <v>33</v>
      </c>
      <c r="AX645" s="13" t="s">
        <v>85</v>
      </c>
      <c r="AY645" s="156" t="s">
        <v>135</v>
      </c>
    </row>
    <row r="646" spans="2:65" s="1" customFormat="1" ht="16.5" customHeight="1">
      <c r="B646" s="32"/>
      <c r="C646" s="132" t="s">
        <v>1012</v>
      </c>
      <c r="D646" s="132" t="s">
        <v>141</v>
      </c>
      <c r="E646" s="133" t="s">
        <v>1013</v>
      </c>
      <c r="F646" s="134" t="s">
        <v>1014</v>
      </c>
      <c r="G646" s="135" t="s">
        <v>548</v>
      </c>
      <c r="H646" s="136">
        <v>4</v>
      </c>
      <c r="I646" s="137"/>
      <c r="J646" s="138">
        <f>ROUND(I646*H646,2)</f>
        <v>0</v>
      </c>
      <c r="K646" s="134" t="s">
        <v>145</v>
      </c>
      <c r="L646" s="32"/>
      <c r="M646" s="139" t="s">
        <v>1</v>
      </c>
      <c r="N646" s="140" t="s">
        <v>42</v>
      </c>
      <c r="P646" s="141">
        <f>O646*H646</f>
        <v>0</v>
      </c>
      <c r="Q646" s="141">
        <v>0</v>
      </c>
      <c r="R646" s="141">
        <f>Q646*H646</f>
        <v>0</v>
      </c>
      <c r="S646" s="141">
        <v>8.2000000000000003E-2</v>
      </c>
      <c r="T646" s="142">
        <f>S646*H646</f>
        <v>0.32800000000000001</v>
      </c>
      <c r="AR646" s="143" t="s">
        <v>134</v>
      </c>
      <c r="AT646" s="143" t="s">
        <v>141</v>
      </c>
      <c r="AU646" s="143" t="s">
        <v>87</v>
      </c>
      <c r="AY646" s="17" t="s">
        <v>135</v>
      </c>
      <c r="BE646" s="144">
        <f>IF(N646="základní",J646,0)</f>
        <v>0</v>
      </c>
      <c r="BF646" s="144">
        <f>IF(N646="snížená",J646,0)</f>
        <v>0</v>
      </c>
      <c r="BG646" s="144">
        <f>IF(N646="zákl. přenesená",J646,0)</f>
        <v>0</v>
      </c>
      <c r="BH646" s="144">
        <f>IF(N646="sníž. přenesená",J646,0)</f>
        <v>0</v>
      </c>
      <c r="BI646" s="144">
        <f>IF(N646="nulová",J646,0)</f>
        <v>0</v>
      </c>
      <c r="BJ646" s="17" t="s">
        <v>85</v>
      </c>
      <c r="BK646" s="144">
        <f>ROUND(I646*H646,2)</f>
        <v>0</v>
      </c>
      <c r="BL646" s="17" t="s">
        <v>134</v>
      </c>
      <c r="BM646" s="143" t="s">
        <v>1015</v>
      </c>
    </row>
    <row r="647" spans="2:65" s="1" customFormat="1" ht="19.2">
      <c r="B647" s="32"/>
      <c r="D647" s="145" t="s">
        <v>148</v>
      </c>
      <c r="F647" s="146" t="s">
        <v>1016</v>
      </c>
      <c r="I647" s="147"/>
      <c r="L647" s="32"/>
      <c r="M647" s="148"/>
      <c r="T647" s="56"/>
      <c r="AT647" s="17" t="s">
        <v>148</v>
      </c>
      <c r="AU647" s="17" t="s">
        <v>87</v>
      </c>
    </row>
    <row r="648" spans="2:65" s="13" customFormat="1" ht="10.199999999999999">
      <c r="B648" s="155"/>
      <c r="D648" s="145" t="s">
        <v>149</v>
      </c>
      <c r="E648" s="156" t="s">
        <v>1</v>
      </c>
      <c r="F648" s="157" t="s">
        <v>1017</v>
      </c>
      <c r="H648" s="158">
        <v>1</v>
      </c>
      <c r="I648" s="159"/>
      <c r="L648" s="155"/>
      <c r="M648" s="160"/>
      <c r="T648" s="161"/>
      <c r="AT648" s="156" t="s">
        <v>149</v>
      </c>
      <c r="AU648" s="156" t="s">
        <v>87</v>
      </c>
      <c r="AV648" s="13" t="s">
        <v>87</v>
      </c>
      <c r="AW648" s="13" t="s">
        <v>33</v>
      </c>
      <c r="AX648" s="13" t="s">
        <v>77</v>
      </c>
      <c r="AY648" s="156" t="s">
        <v>135</v>
      </c>
    </row>
    <row r="649" spans="2:65" s="13" customFormat="1" ht="10.199999999999999">
      <c r="B649" s="155"/>
      <c r="D649" s="145" t="s">
        <v>149</v>
      </c>
      <c r="E649" s="156" t="s">
        <v>1</v>
      </c>
      <c r="F649" s="157" t="s">
        <v>1018</v>
      </c>
      <c r="H649" s="158">
        <v>3</v>
      </c>
      <c r="I649" s="159"/>
      <c r="L649" s="155"/>
      <c r="M649" s="160"/>
      <c r="T649" s="161"/>
      <c r="AT649" s="156" t="s">
        <v>149</v>
      </c>
      <c r="AU649" s="156" t="s">
        <v>87</v>
      </c>
      <c r="AV649" s="13" t="s">
        <v>87</v>
      </c>
      <c r="AW649" s="13" t="s">
        <v>33</v>
      </c>
      <c r="AX649" s="13" t="s">
        <v>77</v>
      </c>
      <c r="AY649" s="156" t="s">
        <v>135</v>
      </c>
    </row>
    <row r="650" spans="2:65" s="14" customFormat="1" ht="10.199999999999999">
      <c r="B650" s="165"/>
      <c r="D650" s="145" t="s">
        <v>149</v>
      </c>
      <c r="E650" s="166" t="s">
        <v>1</v>
      </c>
      <c r="F650" s="167" t="s">
        <v>257</v>
      </c>
      <c r="H650" s="168">
        <v>4</v>
      </c>
      <c r="I650" s="169"/>
      <c r="L650" s="165"/>
      <c r="M650" s="170"/>
      <c r="T650" s="171"/>
      <c r="AT650" s="166" t="s">
        <v>149</v>
      </c>
      <c r="AU650" s="166" t="s">
        <v>87</v>
      </c>
      <c r="AV650" s="14" t="s">
        <v>134</v>
      </c>
      <c r="AW650" s="14" t="s">
        <v>33</v>
      </c>
      <c r="AX650" s="14" t="s">
        <v>85</v>
      </c>
      <c r="AY650" s="166" t="s">
        <v>135</v>
      </c>
    </row>
    <row r="651" spans="2:65" s="1" customFormat="1" ht="16.5" customHeight="1">
      <c r="B651" s="32"/>
      <c r="C651" s="132" t="s">
        <v>1019</v>
      </c>
      <c r="D651" s="132" t="s">
        <v>141</v>
      </c>
      <c r="E651" s="133" t="s">
        <v>1020</v>
      </c>
      <c r="F651" s="134" t="s">
        <v>1021</v>
      </c>
      <c r="G651" s="135" t="s">
        <v>548</v>
      </c>
      <c r="H651" s="136">
        <v>10</v>
      </c>
      <c r="I651" s="137"/>
      <c r="J651" s="138">
        <f>ROUND(I651*H651,2)</f>
        <v>0</v>
      </c>
      <c r="K651" s="134" t="s">
        <v>145</v>
      </c>
      <c r="L651" s="32"/>
      <c r="M651" s="139" t="s">
        <v>1</v>
      </c>
      <c r="N651" s="140" t="s">
        <v>42</v>
      </c>
      <c r="P651" s="141">
        <f>O651*H651</f>
        <v>0</v>
      </c>
      <c r="Q651" s="141">
        <v>0</v>
      </c>
      <c r="R651" s="141">
        <f>Q651*H651</f>
        <v>0</v>
      </c>
      <c r="S651" s="141">
        <v>0.108</v>
      </c>
      <c r="T651" s="142">
        <f>S651*H651</f>
        <v>1.08</v>
      </c>
      <c r="AR651" s="143" t="s">
        <v>134</v>
      </c>
      <c r="AT651" s="143" t="s">
        <v>141</v>
      </c>
      <c r="AU651" s="143" t="s">
        <v>87</v>
      </c>
      <c r="AY651" s="17" t="s">
        <v>135</v>
      </c>
      <c r="BE651" s="144">
        <f>IF(N651="základní",J651,0)</f>
        <v>0</v>
      </c>
      <c r="BF651" s="144">
        <f>IF(N651="snížená",J651,0)</f>
        <v>0</v>
      </c>
      <c r="BG651" s="144">
        <f>IF(N651="zákl. přenesená",J651,0)</f>
        <v>0</v>
      </c>
      <c r="BH651" s="144">
        <f>IF(N651="sníž. přenesená",J651,0)</f>
        <v>0</v>
      </c>
      <c r="BI651" s="144">
        <f>IF(N651="nulová",J651,0)</f>
        <v>0</v>
      </c>
      <c r="BJ651" s="17" t="s">
        <v>85</v>
      </c>
      <c r="BK651" s="144">
        <f>ROUND(I651*H651,2)</f>
        <v>0</v>
      </c>
      <c r="BL651" s="17" t="s">
        <v>134</v>
      </c>
      <c r="BM651" s="143" t="s">
        <v>1022</v>
      </c>
    </row>
    <row r="652" spans="2:65" s="1" customFormat="1" ht="19.2">
      <c r="B652" s="32"/>
      <c r="D652" s="145" t="s">
        <v>148</v>
      </c>
      <c r="F652" s="146" t="s">
        <v>1023</v>
      </c>
      <c r="I652" s="147"/>
      <c r="L652" s="32"/>
      <c r="M652" s="148"/>
      <c r="T652" s="56"/>
      <c r="AT652" s="17" t="s">
        <v>148</v>
      </c>
      <c r="AU652" s="17" t="s">
        <v>87</v>
      </c>
    </row>
    <row r="653" spans="2:65" s="13" customFormat="1" ht="10.199999999999999">
      <c r="B653" s="155"/>
      <c r="D653" s="145" t="s">
        <v>149</v>
      </c>
      <c r="E653" s="156" t="s">
        <v>1</v>
      </c>
      <c r="F653" s="157" t="s">
        <v>1024</v>
      </c>
      <c r="H653" s="158">
        <v>10</v>
      </c>
      <c r="I653" s="159"/>
      <c r="L653" s="155"/>
      <c r="M653" s="160"/>
      <c r="T653" s="161"/>
      <c r="AT653" s="156" t="s">
        <v>149</v>
      </c>
      <c r="AU653" s="156" t="s">
        <v>87</v>
      </c>
      <c r="AV653" s="13" t="s">
        <v>87</v>
      </c>
      <c r="AW653" s="13" t="s">
        <v>33</v>
      </c>
      <c r="AX653" s="13" t="s">
        <v>85</v>
      </c>
      <c r="AY653" s="156" t="s">
        <v>135</v>
      </c>
    </row>
    <row r="654" spans="2:65" s="12" customFormat="1" ht="10.199999999999999">
      <c r="B654" s="149"/>
      <c r="D654" s="145" t="s">
        <v>149</v>
      </c>
      <c r="E654" s="150" t="s">
        <v>1</v>
      </c>
      <c r="F654" s="151" t="s">
        <v>1025</v>
      </c>
      <c r="H654" s="150" t="s">
        <v>1</v>
      </c>
      <c r="I654" s="152"/>
      <c r="L654" s="149"/>
      <c r="M654" s="153"/>
      <c r="T654" s="154"/>
      <c r="AT654" s="150" t="s">
        <v>149</v>
      </c>
      <c r="AU654" s="150" t="s">
        <v>87</v>
      </c>
      <c r="AV654" s="12" t="s">
        <v>85</v>
      </c>
      <c r="AW654" s="12" t="s">
        <v>33</v>
      </c>
      <c r="AX654" s="12" t="s">
        <v>77</v>
      </c>
      <c r="AY654" s="150" t="s">
        <v>135</v>
      </c>
    </row>
    <row r="655" spans="2:65" s="1" customFormat="1" ht="16.5" customHeight="1">
      <c r="B655" s="32"/>
      <c r="C655" s="132" t="s">
        <v>1026</v>
      </c>
      <c r="D655" s="132" t="s">
        <v>141</v>
      </c>
      <c r="E655" s="133" t="s">
        <v>1027</v>
      </c>
      <c r="F655" s="134" t="s">
        <v>1028</v>
      </c>
      <c r="G655" s="135" t="s">
        <v>306</v>
      </c>
      <c r="H655" s="136">
        <v>197.4</v>
      </c>
      <c r="I655" s="137"/>
      <c r="J655" s="138">
        <f>ROUND(I655*H655,2)</f>
        <v>0</v>
      </c>
      <c r="K655" s="134" t="s">
        <v>145</v>
      </c>
      <c r="L655" s="32"/>
      <c r="M655" s="139" t="s">
        <v>1</v>
      </c>
      <c r="N655" s="140" t="s">
        <v>42</v>
      </c>
      <c r="P655" s="141">
        <f>O655*H655</f>
        <v>0</v>
      </c>
      <c r="Q655" s="141">
        <v>0</v>
      </c>
      <c r="R655" s="141">
        <f>Q655*H655</f>
        <v>0</v>
      </c>
      <c r="S655" s="141">
        <v>0</v>
      </c>
      <c r="T655" s="142">
        <f>S655*H655</f>
        <v>0</v>
      </c>
      <c r="AR655" s="143" t="s">
        <v>134</v>
      </c>
      <c r="AT655" s="143" t="s">
        <v>141</v>
      </c>
      <c r="AU655" s="143" t="s">
        <v>87</v>
      </c>
      <c r="AY655" s="17" t="s">
        <v>135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7" t="s">
        <v>85</v>
      </c>
      <c r="BK655" s="144">
        <f>ROUND(I655*H655,2)</f>
        <v>0</v>
      </c>
      <c r="BL655" s="17" t="s">
        <v>134</v>
      </c>
      <c r="BM655" s="143" t="s">
        <v>1029</v>
      </c>
    </row>
    <row r="656" spans="2:65" s="1" customFormat="1" ht="28.8">
      <c r="B656" s="32"/>
      <c r="D656" s="145" t="s">
        <v>148</v>
      </c>
      <c r="F656" s="146" t="s">
        <v>1030</v>
      </c>
      <c r="I656" s="147"/>
      <c r="L656" s="32"/>
      <c r="M656" s="148"/>
      <c r="T656" s="56"/>
      <c r="AT656" s="17" t="s">
        <v>148</v>
      </c>
      <c r="AU656" s="17" t="s">
        <v>87</v>
      </c>
    </row>
    <row r="657" spans="2:65" s="13" customFormat="1" ht="10.199999999999999">
      <c r="B657" s="155"/>
      <c r="D657" s="145" t="s">
        <v>149</v>
      </c>
      <c r="E657" s="156" t="s">
        <v>1</v>
      </c>
      <c r="F657" s="157" t="s">
        <v>1031</v>
      </c>
      <c r="H657" s="158">
        <v>35.5</v>
      </c>
      <c r="I657" s="159"/>
      <c r="L657" s="155"/>
      <c r="M657" s="160"/>
      <c r="T657" s="161"/>
      <c r="AT657" s="156" t="s">
        <v>149</v>
      </c>
      <c r="AU657" s="156" t="s">
        <v>87</v>
      </c>
      <c r="AV657" s="13" t="s">
        <v>87</v>
      </c>
      <c r="AW657" s="13" t="s">
        <v>33</v>
      </c>
      <c r="AX657" s="13" t="s">
        <v>77</v>
      </c>
      <c r="AY657" s="156" t="s">
        <v>135</v>
      </c>
    </row>
    <row r="658" spans="2:65" s="13" customFormat="1" ht="10.199999999999999">
      <c r="B658" s="155"/>
      <c r="D658" s="145" t="s">
        <v>149</v>
      </c>
      <c r="E658" s="156" t="s">
        <v>1</v>
      </c>
      <c r="F658" s="157" t="s">
        <v>1032</v>
      </c>
      <c r="H658" s="158">
        <v>161.9</v>
      </c>
      <c r="I658" s="159"/>
      <c r="L658" s="155"/>
      <c r="M658" s="160"/>
      <c r="T658" s="161"/>
      <c r="AT658" s="156" t="s">
        <v>149</v>
      </c>
      <c r="AU658" s="156" t="s">
        <v>87</v>
      </c>
      <c r="AV658" s="13" t="s">
        <v>87</v>
      </c>
      <c r="AW658" s="13" t="s">
        <v>33</v>
      </c>
      <c r="AX658" s="13" t="s">
        <v>77</v>
      </c>
      <c r="AY658" s="156" t="s">
        <v>135</v>
      </c>
    </row>
    <row r="659" spans="2:65" s="14" customFormat="1" ht="10.199999999999999">
      <c r="B659" s="165"/>
      <c r="D659" s="145" t="s">
        <v>149</v>
      </c>
      <c r="E659" s="166" t="s">
        <v>1</v>
      </c>
      <c r="F659" s="167" t="s">
        <v>257</v>
      </c>
      <c r="H659" s="168">
        <v>197.4</v>
      </c>
      <c r="I659" s="169"/>
      <c r="L659" s="165"/>
      <c r="M659" s="170"/>
      <c r="T659" s="171"/>
      <c r="AT659" s="166" t="s">
        <v>149</v>
      </c>
      <c r="AU659" s="166" t="s">
        <v>87</v>
      </c>
      <c r="AV659" s="14" t="s">
        <v>134</v>
      </c>
      <c r="AW659" s="14" t="s">
        <v>33</v>
      </c>
      <c r="AX659" s="14" t="s">
        <v>85</v>
      </c>
      <c r="AY659" s="166" t="s">
        <v>135</v>
      </c>
    </row>
    <row r="660" spans="2:65" s="1" customFormat="1" ht="16.5" customHeight="1">
      <c r="B660" s="32"/>
      <c r="C660" s="132" t="s">
        <v>1033</v>
      </c>
      <c r="D660" s="132" t="s">
        <v>141</v>
      </c>
      <c r="E660" s="133" t="s">
        <v>1034</v>
      </c>
      <c r="F660" s="134" t="s">
        <v>1035</v>
      </c>
      <c r="G660" s="135" t="s">
        <v>251</v>
      </c>
      <c r="H660" s="136">
        <v>35.5</v>
      </c>
      <c r="I660" s="137"/>
      <c r="J660" s="138">
        <f>ROUND(I660*H660,2)</f>
        <v>0</v>
      </c>
      <c r="K660" s="134" t="s">
        <v>145</v>
      </c>
      <c r="L660" s="32"/>
      <c r="M660" s="139" t="s">
        <v>1</v>
      </c>
      <c r="N660" s="140" t="s">
        <v>42</v>
      </c>
      <c r="P660" s="141">
        <f>O660*H660</f>
        <v>0</v>
      </c>
      <c r="Q660" s="141">
        <v>0</v>
      </c>
      <c r="R660" s="141">
        <f>Q660*H660</f>
        <v>0</v>
      </c>
      <c r="S660" s="141">
        <v>0</v>
      </c>
      <c r="T660" s="142">
        <f>S660*H660</f>
        <v>0</v>
      </c>
      <c r="AR660" s="143" t="s">
        <v>134</v>
      </c>
      <c r="AT660" s="143" t="s">
        <v>141</v>
      </c>
      <c r="AU660" s="143" t="s">
        <v>87</v>
      </c>
      <c r="AY660" s="17" t="s">
        <v>135</v>
      </c>
      <c r="BE660" s="144">
        <f>IF(N660="základní",J660,0)</f>
        <v>0</v>
      </c>
      <c r="BF660" s="144">
        <f>IF(N660="snížená",J660,0)</f>
        <v>0</v>
      </c>
      <c r="BG660" s="144">
        <f>IF(N660="zákl. přenesená",J660,0)</f>
        <v>0</v>
      </c>
      <c r="BH660" s="144">
        <f>IF(N660="sníž. přenesená",J660,0)</f>
        <v>0</v>
      </c>
      <c r="BI660" s="144">
        <f>IF(N660="nulová",J660,0)</f>
        <v>0</v>
      </c>
      <c r="BJ660" s="17" t="s">
        <v>85</v>
      </c>
      <c r="BK660" s="144">
        <f>ROUND(I660*H660,2)</f>
        <v>0</v>
      </c>
      <c r="BL660" s="17" t="s">
        <v>134</v>
      </c>
      <c r="BM660" s="143" t="s">
        <v>1036</v>
      </c>
    </row>
    <row r="661" spans="2:65" s="1" customFormat="1" ht="19.2">
      <c r="B661" s="32"/>
      <c r="D661" s="145" t="s">
        <v>148</v>
      </c>
      <c r="F661" s="146" t="s">
        <v>1037</v>
      </c>
      <c r="I661" s="147"/>
      <c r="L661" s="32"/>
      <c r="M661" s="148"/>
      <c r="T661" s="56"/>
      <c r="AT661" s="17" t="s">
        <v>148</v>
      </c>
      <c r="AU661" s="17" t="s">
        <v>87</v>
      </c>
    </row>
    <row r="662" spans="2:65" s="13" customFormat="1" ht="10.199999999999999">
      <c r="B662" s="155"/>
      <c r="D662" s="145" t="s">
        <v>149</v>
      </c>
      <c r="E662" s="156" t="s">
        <v>1</v>
      </c>
      <c r="F662" s="157" t="s">
        <v>1038</v>
      </c>
      <c r="H662" s="158">
        <v>35.5</v>
      </c>
      <c r="I662" s="159"/>
      <c r="L662" s="155"/>
      <c r="M662" s="160"/>
      <c r="T662" s="161"/>
      <c r="AT662" s="156" t="s">
        <v>149</v>
      </c>
      <c r="AU662" s="156" t="s">
        <v>87</v>
      </c>
      <c r="AV662" s="13" t="s">
        <v>87</v>
      </c>
      <c r="AW662" s="13" t="s">
        <v>33</v>
      </c>
      <c r="AX662" s="13" t="s">
        <v>85</v>
      </c>
      <c r="AY662" s="156" t="s">
        <v>135</v>
      </c>
    </row>
    <row r="663" spans="2:65" s="11" customFormat="1" ht="22.8" customHeight="1">
      <c r="B663" s="120"/>
      <c r="D663" s="121" t="s">
        <v>76</v>
      </c>
      <c r="E663" s="130" t="s">
        <v>1039</v>
      </c>
      <c r="F663" s="130" t="s">
        <v>1040</v>
      </c>
      <c r="I663" s="123"/>
      <c r="J663" s="131">
        <f>BK663</f>
        <v>0</v>
      </c>
      <c r="L663" s="120"/>
      <c r="M663" s="125"/>
      <c r="P663" s="126">
        <f>SUM(P664:P737)</f>
        <v>0</v>
      </c>
      <c r="R663" s="126">
        <f>SUM(R664:R737)</f>
        <v>0</v>
      </c>
      <c r="T663" s="127">
        <f>SUM(T664:T737)</f>
        <v>0</v>
      </c>
      <c r="AR663" s="121" t="s">
        <v>85</v>
      </c>
      <c r="AT663" s="128" t="s">
        <v>76</v>
      </c>
      <c r="AU663" s="128" t="s">
        <v>85</v>
      </c>
      <c r="AY663" s="121" t="s">
        <v>135</v>
      </c>
      <c r="BK663" s="129">
        <f>SUM(BK664:BK737)</f>
        <v>0</v>
      </c>
    </row>
    <row r="664" spans="2:65" s="1" customFormat="1" ht="16.5" customHeight="1">
      <c r="B664" s="32"/>
      <c r="C664" s="132" t="s">
        <v>1041</v>
      </c>
      <c r="D664" s="132" t="s">
        <v>141</v>
      </c>
      <c r="E664" s="133" t="s">
        <v>1042</v>
      </c>
      <c r="F664" s="134" t="s">
        <v>1043</v>
      </c>
      <c r="G664" s="135" t="s">
        <v>408</v>
      </c>
      <c r="H664" s="136">
        <v>840.44399999999996</v>
      </c>
      <c r="I664" s="137"/>
      <c r="J664" s="138">
        <f>ROUND(I664*H664,2)</f>
        <v>0</v>
      </c>
      <c r="K664" s="134" t="s">
        <v>145</v>
      </c>
      <c r="L664" s="32"/>
      <c r="M664" s="139" t="s">
        <v>1</v>
      </c>
      <c r="N664" s="140" t="s">
        <v>42</v>
      </c>
      <c r="P664" s="141">
        <f>O664*H664</f>
        <v>0</v>
      </c>
      <c r="Q664" s="141">
        <v>0</v>
      </c>
      <c r="R664" s="141">
        <f>Q664*H664</f>
        <v>0</v>
      </c>
      <c r="S664" s="141">
        <v>0</v>
      </c>
      <c r="T664" s="142">
        <f>S664*H664</f>
        <v>0</v>
      </c>
      <c r="AR664" s="143" t="s">
        <v>134</v>
      </c>
      <c r="AT664" s="143" t="s">
        <v>141</v>
      </c>
      <c r="AU664" s="143" t="s">
        <v>87</v>
      </c>
      <c r="AY664" s="17" t="s">
        <v>135</v>
      </c>
      <c r="BE664" s="144">
        <f>IF(N664="základní",J664,0)</f>
        <v>0</v>
      </c>
      <c r="BF664" s="144">
        <f>IF(N664="snížená",J664,0)</f>
        <v>0</v>
      </c>
      <c r="BG664" s="144">
        <f>IF(N664="zákl. přenesená",J664,0)</f>
        <v>0</v>
      </c>
      <c r="BH664" s="144">
        <f>IF(N664="sníž. přenesená",J664,0)</f>
        <v>0</v>
      </c>
      <c r="BI664" s="144">
        <f>IF(N664="nulová",J664,0)</f>
        <v>0</v>
      </c>
      <c r="BJ664" s="17" t="s">
        <v>85</v>
      </c>
      <c r="BK664" s="144">
        <f>ROUND(I664*H664,2)</f>
        <v>0</v>
      </c>
      <c r="BL664" s="17" t="s">
        <v>134</v>
      </c>
      <c r="BM664" s="143" t="s">
        <v>1044</v>
      </c>
    </row>
    <row r="665" spans="2:65" s="1" customFormat="1" ht="19.2">
      <c r="B665" s="32"/>
      <c r="D665" s="145" t="s">
        <v>148</v>
      </c>
      <c r="F665" s="146" t="s">
        <v>1045</v>
      </c>
      <c r="I665" s="147"/>
      <c r="L665" s="32"/>
      <c r="M665" s="148"/>
      <c r="T665" s="56"/>
      <c r="AT665" s="17" t="s">
        <v>148</v>
      </c>
      <c r="AU665" s="17" t="s">
        <v>87</v>
      </c>
    </row>
    <row r="666" spans="2:65" s="12" customFormat="1" ht="10.199999999999999">
      <c r="B666" s="149"/>
      <c r="D666" s="145" t="s">
        <v>149</v>
      </c>
      <c r="E666" s="150" t="s">
        <v>1</v>
      </c>
      <c r="F666" s="151" t="s">
        <v>1046</v>
      </c>
      <c r="H666" s="150" t="s">
        <v>1</v>
      </c>
      <c r="I666" s="152"/>
      <c r="L666" s="149"/>
      <c r="M666" s="153"/>
      <c r="T666" s="154"/>
      <c r="AT666" s="150" t="s">
        <v>149</v>
      </c>
      <c r="AU666" s="150" t="s">
        <v>87</v>
      </c>
      <c r="AV666" s="12" t="s">
        <v>85</v>
      </c>
      <c r="AW666" s="12" t="s">
        <v>33</v>
      </c>
      <c r="AX666" s="12" t="s">
        <v>77</v>
      </c>
      <c r="AY666" s="150" t="s">
        <v>135</v>
      </c>
    </row>
    <row r="667" spans="2:65" s="13" customFormat="1" ht="10.199999999999999">
      <c r="B667" s="155"/>
      <c r="D667" s="145" t="s">
        <v>149</v>
      </c>
      <c r="E667" s="156" t="s">
        <v>1</v>
      </c>
      <c r="F667" s="157" t="s">
        <v>1047</v>
      </c>
      <c r="H667" s="158">
        <v>593.86800000000005</v>
      </c>
      <c r="I667" s="159"/>
      <c r="L667" s="155"/>
      <c r="M667" s="160"/>
      <c r="T667" s="161"/>
      <c r="AT667" s="156" t="s">
        <v>149</v>
      </c>
      <c r="AU667" s="156" t="s">
        <v>87</v>
      </c>
      <c r="AV667" s="13" t="s">
        <v>87</v>
      </c>
      <c r="AW667" s="13" t="s">
        <v>33</v>
      </c>
      <c r="AX667" s="13" t="s">
        <v>77</v>
      </c>
      <c r="AY667" s="156" t="s">
        <v>135</v>
      </c>
    </row>
    <row r="668" spans="2:65" s="13" customFormat="1" ht="10.199999999999999">
      <c r="B668" s="155"/>
      <c r="D668" s="145" t="s">
        <v>149</v>
      </c>
      <c r="E668" s="156" t="s">
        <v>1</v>
      </c>
      <c r="F668" s="157" t="s">
        <v>1048</v>
      </c>
      <c r="H668" s="158">
        <v>208.97800000000001</v>
      </c>
      <c r="I668" s="159"/>
      <c r="L668" s="155"/>
      <c r="M668" s="160"/>
      <c r="T668" s="161"/>
      <c r="AT668" s="156" t="s">
        <v>149</v>
      </c>
      <c r="AU668" s="156" t="s">
        <v>87</v>
      </c>
      <c r="AV668" s="13" t="s">
        <v>87</v>
      </c>
      <c r="AW668" s="13" t="s">
        <v>33</v>
      </c>
      <c r="AX668" s="13" t="s">
        <v>77</v>
      </c>
      <c r="AY668" s="156" t="s">
        <v>135</v>
      </c>
    </row>
    <row r="669" spans="2:65" s="13" customFormat="1" ht="10.199999999999999">
      <c r="B669" s="155"/>
      <c r="D669" s="145" t="s">
        <v>149</v>
      </c>
      <c r="E669" s="156" t="s">
        <v>1</v>
      </c>
      <c r="F669" s="157" t="s">
        <v>1049</v>
      </c>
      <c r="H669" s="158">
        <v>37.597999999999999</v>
      </c>
      <c r="I669" s="159"/>
      <c r="L669" s="155"/>
      <c r="M669" s="160"/>
      <c r="T669" s="161"/>
      <c r="AT669" s="156" t="s">
        <v>149</v>
      </c>
      <c r="AU669" s="156" t="s">
        <v>87</v>
      </c>
      <c r="AV669" s="13" t="s">
        <v>87</v>
      </c>
      <c r="AW669" s="13" t="s">
        <v>33</v>
      </c>
      <c r="AX669" s="13" t="s">
        <v>77</v>
      </c>
      <c r="AY669" s="156" t="s">
        <v>135</v>
      </c>
    </row>
    <row r="670" spans="2:65" s="12" customFormat="1" ht="10.199999999999999">
      <c r="B670" s="149"/>
      <c r="D670" s="145" t="s">
        <v>149</v>
      </c>
      <c r="E670" s="150" t="s">
        <v>1</v>
      </c>
      <c r="F670" s="151" t="s">
        <v>771</v>
      </c>
      <c r="H670" s="150" t="s">
        <v>1</v>
      </c>
      <c r="I670" s="152"/>
      <c r="L670" s="149"/>
      <c r="M670" s="153"/>
      <c r="T670" s="154"/>
      <c r="AT670" s="150" t="s">
        <v>149</v>
      </c>
      <c r="AU670" s="150" t="s">
        <v>87</v>
      </c>
      <c r="AV670" s="12" t="s">
        <v>85</v>
      </c>
      <c r="AW670" s="12" t="s">
        <v>33</v>
      </c>
      <c r="AX670" s="12" t="s">
        <v>77</v>
      </c>
      <c r="AY670" s="150" t="s">
        <v>135</v>
      </c>
    </row>
    <row r="671" spans="2:65" s="14" customFormat="1" ht="10.199999999999999">
      <c r="B671" s="165"/>
      <c r="D671" s="145" t="s">
        <v>149</v>
      </c>
      <c r="E671" s="166" t="s">
        <v>1</v>
      </c>
      <c r="F671" s="167" t="s">
        <v>257</v>
      </c>
      <c r="H671" s="168">
        <v>840.44399999999996</v>
      </c>
      <c r="I671" s="169"/>
      <c r="L671" s="165"/>
      <c r="M671" s="170"/>
      <c r="T671" s="171"/>
      <c r="AT671" s="166" t="s">
        <v>149</v>
      </c>
      <c r="AU671" s="166" t="s">
        <v>87</v>
      </c>
      <c r="AV671" s="14" t="s">
        <v>134</v>
      </c>
      <c r="AW671" s="14" t="s">
        <v>33</v>
      </c>
      <c r="AX671" s="14" t="s">
        <v>85</v>
      </c>
      <c r="AY671" s="166" t="s">
        <v>135</v>
      </c>
    </row>
    <row r="672" spans="2:65" s="1" customFormat="1" ht="16.5" customHeight="1">
      <c r="B672" s="32"/>
      <c r="C672" s="132" t="s">
        <v>1050</v>
      </c>
      <c r="D672" s="132" t="s">
        <v>141</v>
      </c>
      <c r="E672" s="133" t="s">
        <v>1051</v>
      </c>
      <c r="F672" s="134" t="s">
        <v>1052</v>
      </c>
      <c r="G672" s="135" t="s">
        <v>408</v>
      </c>
      <c r="H672" s="136">
        <v>2027.7470000000001</v>
      </c>
      <c r="I672" s="137"/>
      <c r="J672" s="138">
        <f>ROUND(I672*H672,2)</f>
        <v>0</v>
      </c>
      <c r="K672" s="134" t="s">
        <v>145</v>
      </c>
      <c r="L672" s="32"/>
      <c r="M672" s="139" t="s">
        <v>1</v>
      </c>
      <c r="N672" s="140" t="s">
        <v>42</v>
      </c>
      <c r="P672" s="141">
        <f>O672*H672</f>
        <v>0</v>
      </c>
      <c r="Q672" s="141">
        <v>0</v>
      </c>
      <c r="R672" s="141">
        <f>Q672*H672</f>
        <v>0</v>
      </c>
      <c r="S672" s="141">
        <v>0</v>
      </c>
      <c r="T672" s="142">
        <f>S672*H672</f>
        <v>0</v>
      </c>
      <c r="AR672" s="143" t="s">
        <v>134</v>
      </c>
      <c r="AT672" s="143" t="s">
        <v>141</v>
      </c>
      <c r="AU672" s="143" t="s">
        <v>87</v>
      </c>
      <c r="AY672" s="17" t="s">
        <v>135</v>
      </c>
      <c r="BE672" s="144">
        <f>IF(N672="základní",J672,0)</f>
        <v>0</v>
      </c>
      <c r="BF672" s="144">
        <f>IF(N672="snížená",J672,0)</f>
        <v>0</v>
      </c>
      <c r="BG672" s="144">
        <f>IF(N672="zákl. přenesená",J672,0)</f>
        <v>0</v>
      </c>
      <c r="BH672" s="144">
        <f>IF(N672="sníž. přenesená",J672,0)</f>
        <v>0</v>
      </c>
      <c r="BI672" s="144">
        <f>IF(N672="nulová",J672,0)</f>
        <v>0</v>
      </c>
      <c r="BJ672" s="17" t="s">
        <v>85</v>
      </c>
      <c r="BK672" s="144">
        <f>ROUND(I672*H672,2)</f>
        <v>0</v>
      </c>
      <c r="BL672" s="17" t="s">
        <v>134</v>
      </c>
      <c r="BM672" s="143" t="s">
        <v>1053</v>
      </c>
    </row>
    <row r="673" spans="2:65" s="1" customFormat="1" ht="10.199999999999999">
      <c r="B673" s="32"/>
      <c r="D673" s="145" t="s">
        <v>148</v>
      </c>
      <c r="F673" s="146" t="s">
        <v>1054</v>
      </c>
      <c r="I673" s="147"/>
      <c r="L673" s="32"/>
      <c r="M673" s="148"/>
      <c r="T673" s="56"/>
      <c r="AT673" s="17" t="s">
        <v>148</v>
      </c>
      <c r="AU673" s="17" t="s">
        <v>87</v>
      </c>
    </row>
    <row r="674" spans="2:65" s="12" customFormat="1" ht="10.199999999999999">
      <c r="B674" s="149"/>
      <c r="D674" s="145" t="s">
        <v>149</v>
      </c>
      <c r="E674" s="150" t="s">
        <v>1</v>
      </c>
      <c r="F674" s="151" t="s">
        <v>1055</v>
      </c>
      <c r="H674" s="150" t="s">
        <v>1</v>
      </c>
      <c r="I674" s="152"/>
      <c r="L674" s="149"/>
      <c r="M674" s="153"/>
      <c r="T674" s="154"/>
      <c r="AT674" s="150" t="s">
        <v>149</v>
      </c>
      <c r="AU674" s="150" t="s">
        <v>87</v>
      </c>
      <c r="AV674" s="12" t="s">
        <v>85</v>
      </c>
      <c r="AW674" s="12" t="s">
        <v>33</v>
      </c>
      <c r="AX674" s="12" t="s">
        <v>77</v>
      </c>
      <c r="AY674" s="150" t="s">
        <v>135</v>
      </c>
    </row>
    <row r="675" spans="2:65" s="13" customFormat="1" ht="10.199999999999999">
      <c r="B675" s="155"/>
      <c r="D675" s="145" t="s">
        <v>149</v>
      </c>
      <c r="E675" s="156" t="s">
        <v>1</v>
      </c>
      <c r="F675" s="157" t="s">
        <v>1056</v>
      </c>
      <c r="H675" s="158">
        <v>4.5670000000000002</v>
      </c>
      <c r="I675" s="159"/>
      <c r="L675" s="155"/>
      <c r="M675" s="160"/>
      <c r="T675" s="161"/>
      <c r="AT675" s="156" t="s">
        <v>149</v>
      </c>
      <c r="AU675" s="156" t="s">
        <v>87</v>
      </c>
      <c r="AV675" s="13" t="s">
        <v>87</v>
      </c>
      <c r="AW675" s="13" t="s">
        <v>33</v>
      </c>
      <c r="AX675" s="13" t="s">
        <v>77</v>
      </c>
      <c r="AY675" s="156" t="s">
        <v>135</v>
      </c>
    </row>
    <row r="676" spans="2:65" s="12" customFormat="1" ht="10.199999999999999">
      <c r="B676" s="149"/>
      <c r="D676" s="145" t="s">
        <v>149</v>
      </c>
      <c r="E676" s="150" t="s">
        <v>1</v>
      </c>
      <c r="F676" s="151" t="s">
        <v>1057</v>
      </c>
      <c r="H676" s="150" t="s">
        <v>1</v>
      </c>
      <c r="I676" s="152"/>
      <c r="L676" s="149"/>
      <c r="M676" s="153"/>
      <c r="T676" s="154"/>
      <c r="AT676" s="150" t="s">
        <v>149</v>
      </c>
      <c r="AU676" s="150" t="s">
        <v>87</v>
      </c>
      <c r="AV676" s="12" t="s">
        <v>85</v>
      </c>
      <c r="AW676" s="12" t="s">
        <v>33</v>
      </c>
      <c r="AX676" s="12" t="s">
        <v>77</v>
      </c>
      <c r="AY676" s="150" t="s">
        <v>135</v>
      </c>
    </row>
    <row r="677" spans="2:65" s="13" customFormat="1" ht="10.199999999999999">
      <c r="B677" s="155"/>
      <c r="D677" s="145" t="s">
        <v>149</v>
      </c>
      <c r="E677" s="156" t="s">
        <v>1</v>
      </c>
      <c r="F677" s="157" t="s">
        <v>1058</v>
      </c>
      <c r="H677" s="158">
        <v>493.15199999999999</v>
      </c>
      <c r="I677" s="159"/>
      <c r="L677" s="155"/>
      <c r="M677" s="160"/>
      <c r="T677" s="161"/>
      <c r="AT677" s="156" t="s">
        <v>149</v>
      </c>
      <c r="AU677" s="156" t="s">
        <v>87</v>
      </c>
      <c r="AV677" s="13" t="s">
        <v>87</v>
      </c>
      <c r="AW677" s="13" t="s">
        <v>33</v>
      </c>
      <c r="AX677" s="13" t="s">
        <v>77</v>
      </c>
      <c r="AY677" s="156" t="s">
        <v>135</v>
      </c>
    </row>
    <row r="678" spans="2:65" s="13" customFormat="1" ht="10.199999999999999">
      <c r="B678" s="155"/>
      <c r="D678" s="145" t="s">
        <v>149</v>
      </c>
      <c r="E678" s="156" t="s">
        <v>1</v>
      </c>
      <c r="F678" s="157" t="s">
        <v>1059</v>
      </c>
      <c r="H678" s="158">
        <v>11.72</v>
      </c>
      <c r="I678" s="159"/>
      <c r="L678" s="155"/>
      <c r="M678" s="160"/>
      <c r="T678" s="161"/>
      <c r="AT678" s="156" t="s">
        <v>149</v>
      </c>
      <c r="AU678" s="156" t="s">
        <v>87</v>
      </c>
      <c r="AV678" s="13" t="s">
        <v>87</v>
      </c>
      <c r="AW678" s="13" t="s">
        <v>33</v>
      </c>
      <c r="AX678" s="13" t="s">
        <v>77</v>
      </c>
      <c r="AY678" s="156" t="s">
        <v>135</v>
      </c>
    </row>
    <row r="679" spans="2:65" s="13" customFormat="1" ht="10.199999999999999">
      <c r="B679" s="155"/>
      <c r="D679" s="145" t="s">
        <v>149</v>
      </c>
      <c r="E679" s="156" t="s">
        <v>1</v>
      </c>
      <c r="F679" s="157" t="s">
        <v>1060</v>
      </c>
      <c r="H679" s="158">
        <v>228.96600000000001</v>
      </c>
      <c r="I679" s="159"/>
      <c r="L679" s="155"/>
      <c r="M679" s="160"/>
      <c r="T679" s="161"/>
      <c r="AT679" s="156" t="s">
        <v>149</v>
      </c>
      <c r="AU679" s="156" t="s">
        <v>87</v>
      </c>
      <c r="AV679" s="13" t="s">
        <v>87</v>
      </c>
      <c r="AW679" s="13" t="s">
        <v>33</v>
      </c>
      <c r="AX679" s="13" t="s">
        <v>77</v>
      </c>
      <c r="AY679" s="156" t="s">
        <v>135</v>
      </c>
    </row>
    <row r="680" spans="2:65" s="13" customFormat="1" ht="10.199999999999999">
      <c r="B680" s="155"/>
      <c r="D680" s="145" t="s">
        <v>149</v>
      </c>
      <c r="E680" s="156" t="s">
        <v>1</v>
      </c>
      <c r="F680" s="157" t="s">
        <v>1061</v>
      </c>
      <c r="H680" s="158">
        <v>1275.422</v>
      </c>
      <c r="I680" s="159"/>
      <c r="L680" s="155"/>
      <c r="M680" s="160"/>
      <c r="T680" s="161"/>
      <c r="AT680" s="156" t="s">
        <v>149</v>
      </c>
      <c r="AU680" s="156" t="s">
        <v>87</v>
      </c>
      <c r="AV680" s="13" t="s">
        <v>87</v>
      </c>
      <c r="AW680" s="13" t="s">
        <v>33</v>
      </c>
      <c r="AX680" s="13" t="s">
        <v>77</v>
      </c>
      <c r="AY680" s="156" t="s">
        <v>135</v>
      </c>
    </row>
    <row r="681" spans="2:65" s="13" customFormat="1" ht="10.199999999999999">
      <c r="B681" s="155"/>
      <c r="D681" s="145" t="s">
        <v>149</v>
      </c>
      <c r="E681" s="156" t="s">
        <v>1</v>
      </c>
      <c r="F681" s="157" t="s">
        <v>1062</v>
      </c>
      <c r="H681" s="158">
        <v>13.92</v>
      </c>
      <c r="I681" s="159"/>
      <c r="L681" s="155"/>
      <c r="M681" s="160"/>
      <c r="T681" s="161"/>
      <c r="AT681" s="156" t="s">
        <v>149</v>
      </c>
      <c r="AU681" s="156" t="s">
        <v>87</v>
      </c>
      <c r="AV681" s="13" t="s">
        <v>87</v>
      </c>
      <c r="AW681" s="13" t="s">
        <v>33</v>
      </c>
      <c r="AX681" s="13" t="s">
        <v>77</v>
      </c>
      <c r="AY681" s="156" t="s">
        <v>135</v>
      </c>
    </row>
    <row r="682" spans="2:65" s="14" customFormat="1" ht="10.199999999999999">
      <c r="B682" s="165"/>
      <c r="D682" s="145" t="s">
        <v>149</v>
      </c>
      <c r="E682" s="166" t="s">
        <v>1</v>
      </c>
      <c r="F682" s="167" t="s">
        <v>257</v>
      </c>
      <c r="H682" s="168">
        <v>2027.7470000000001</v>
      </c>
      <c r="I682" s="169"/>
      <c r="L682" s="165"/>
      <c r="M682" s="170"/>
      <c r="T682" s="171"/>
      <c r="AT682" s="166" t="s">
        <v>149</v>
      </c>
      <c r="AU682" s="166" t="s">
        <v>87</v>
      </c>
      <c r="AV682" s="14" t="s">
        <v>134</v>
      </c>
      <c r="AW682" s="14" t="s">
        <v>33</v>
      </c>
      <c r="AX682" s="14" t="s">
        <v>85</v>
      </c>
      <c r="AY682" s="166" t="s">
        <v>135</v>
      </c>
    </row>
    <row r="683" spans="2:65" s="1" customFormat="1" ht="16.5" customHeight="1">
      <c r="B683" s="32"/>
      <c r="C683" s="132" t="s">
        <v>1063</v>
      </c>
      <c r="D683" s="132" t="s">
        <v>141</v>
      </c>
      <c r="E683" s="133" t="s">
        <v>1064</v>
      </c>
      <c r="F683" s="134" t="s">
        <v>1065</v>
      </c>
      <c r="G683" s="135" t="s">
        <v>408</v>
      </c>
      <c r="H683" s="136">
        <v>9.1340000000000003</v>
      </c>
      <c r="I683" s="137"/>
      <c r="J683" s="138">
        <f>ROUND(I683*H683,2)</f>
        <v>0</v>
      </c>
      <c r="K683" s="134" t="s">
        <v>145</v>
      </c>
      <c r="L683" s="32"/>
      <c r="M683" s="139" t="s">
        <v>1</v>
      </c>
      <c r="N683" s="140" t="s">
        <v>42</v>
      </c>
      <c r="P683" s="141">
        <f>O683*H683</f>
        <v>0</v>
      </c>
      <c r="Q683" s="141">
        <v>0</v>
      </c>
      <c r="R683" s="141">
        <f>Q683*H683</f>
        <v>0</v>
      </c>
      <c r="S683" s="141">
        <v>0</v>
      </c>
      <c r="T683" s="142">
        <f>S683*H683</f>
        <v>0</v>
      </c>
      <c r="AR683" s="143" t="s">
        <v>134</v>
      </c>
      <c r="AT683" s="143" t="s">
        <v>141</v>
      </c>
      <c r="AU683" s="143" t="s">
        <v>87</v>
      </c>
      <c r="AY683" s="17" t="s">
        <v>135</v>
      </c>
      <c r="BE683" s="144">
        <f>IF(N683="základní",J683,0)</f>
        <v>0</v>
      </c>
      <c r="BF683" s="144">
        <f>IF(N683="snížená",J683,0)</f>
        <v>0</v>
      </c>
      <c r="BG683" s="144">
        <f>IF(N683="zákl. přenesená",J683,0)</f>
        <v>0</v>
      </c>
      <c r="BH683" s="144">
        <f>IF(N683="sníž. přenesená",J683,0)</f>
        <v>0</v>
      </c>
      <c r="BI683" s="144">
        <f>IF(N683="nulová",J683,0)</f>
        <v>0</v>
      </c>
      <c r="BJ683" s="17" t="s">
        <v>85</v>
      </c>
      <c r="BK683" s="144">
        <f>ROUND(I683*H683,2)</f>
        <v>0</v>
      </c>
      <c r="BL683" s="17" t="s">
        <v>134</v>
      </c>
      <c r="BM683" s="143" t="s">
        <v>1066</v>
      </c>
    </row>
    <row r="684" spans="2:65" s="1" customFormat="1" ht="19.2">
      <c r="B684" s="32"/>
      <c r="D684" s="145" t="s">
        <v>148</v>
      </c>
      <c r="F684" s="146" t="s">
        <v>1067</v>
      </c>
      <c r="I684" s="147"/>
      <c r="L684" s="32"/>
      <c r="M684" s="148"/>
      <c r="T684" s="56"/>
      <c r="AT684" s="17" t="s">
        <v>148</v>
      </c>
      <c r="AU684" s="17" t="s">
        <v>87</v>
      </c>
    </row>
    <row r="685" spans="2:65" s="12" customFormat="1" ht="10.199999999999999">
      <c r="B685" s="149"/>
      <c r="D685" s="145" t="s">
        <v>149</v>
      </c>
      <c r="E685" s="150" t="s">
        <v>1</v>
      </c>
      <c r="F685" s="151" t="s">
        <v>1055</v>
      </c>
      <c r="H685" s="150" t="s">
        <v>1</v>
      </c>
      <c r="I685" s="152"/>
      <c r="L685" s="149"/>
      <c r="M685" s="153"/>
      <c r="T685" s="154"/>
      <c r="AT685" s="150" t="s">
        <v>149</v>
      </c>
      <c r="AU685" s="150" t="s">
        <v>87</v>
      </c>
      <c r="AV685" s="12" t="s">
        <v>85</v>
      </c>
      <c r="AW685" s="12" t="s">
        <v>33</v>
      </c>
      <c r="AX685" s="12" t="s">
        <v>77</v>
      </c>
      <c r="AY685" s="150" t="s">
        <v>135</v>
      </c>
    </row>
    <row r="686" spans="2:65" s="13" customFormat="1" ht="10.199999999999999">
      <c r="B686" s="155"/>
      <c r="D686" s="145" t="s">
        <v>149</v>
      </c>
      <c r="E686" s="156" t="s">
        <v>1</v>
      </c>
      <c r="F686" s="157" t="s">
        <v>1068</v>
      </c>
      <c r="H686" s="158">
        <v>9.1340000000000003</v>
      </c>
      <c r="I686" s="159"/>
      <c r="L686" s="155"/>
      <c r="M686" s="160"/>
      <c r="T686" s="161"/>
      <c r="AT686" s="156" t="s">
        <v>149</v>
      </c>
      <c r="AU686" s="156" t="s">
        <v>87</v>
      </c>
      <c r="AV686" s="13" t="s">
        <v>87</v>
      </c>
      <c r="AW686" s="13" t="s">
        <v>33</v>
      </c>
      <c r="AX686" s="13" t="s">
        <v>85</v>
      </c>
      <c r="AY686" s="156" t="s">
        <v>135</v>
      </c>
    </row>
    <row r="687" spans="2:65" s="1" customFormat="1" ht="16.5" customHeight="1">
      <c r="B687" s="32"/>
      <c r="C687" s="132" t="s">
        <v>1069</v>
      </c>
      <c r="D687" s="132" t="s">
        <v>141</v>
      </c>
      <c r="E687" s="133" t="s">
        <v>1070</v>
      </c>
      <c r="F687" s="134" t="s">
        <v>1071</v>
      </c>
      <c r="G687" s="135" t="s">
        <v>408</v>
      </c>
      <c r="H687" s="136">
        <v>33.994999999999997</v>
      </c>
      <c r="I687" s="137"/>
      <c r="J687" s="138">
        <f>ROUND(I687*H687,2)</f>
        <v>0</v>
      </c>
      <c r="K687" s="134" t="s">
        <v>145</v>
      </c>
      <c r="L687" s="32"/>
      <c r="M687" s="139" t="s">
        <v>1</v>
      </c>
      <c r="N687" s="140" t="s">
        <v>42</v>
      </c>
      <c r="P687" s="141">
        <f>O687*H687</f>
        <v>0</v>
      </c>
      <c r="Q687" s="141">
        <v>0</v>
      </c>
      <c r="R687" s="141">
        <f>Q687*H687</f>
        <v>0</v>
      </c>
      <c r="S687" s="141">
        <v>0</v>
      </c>
      <c r="T687" s="142">
        <f>S687*H687</f>
        <v>0</v>
      </c>
      <c r="AR687" s="143" t="s">
        <v>134</v>
      </c>
      <c r="AT687" s="143" t="s">
        <v>141</v>
      </c>
      <c r="AU687" s="143" t="s">
        <v>87</v>
      </c>
      <c r="AY687" s="17" t="s">
        <v>135</v>
      </c>
      <c r="BE687" s="144">
        <f>IF(N687="základní",J687,0)</f>
        <v>0</v>
      </c>
      <c r="BF687" s="144">
        <f>IF(N687="snížená",J687,0)</f>
        <v>0</v>
      </c>
      <c r="BG687" s="144">
        <f>IF(N687="zákl. přenesená",J687,0)</f>
        <v>0</v>
      </c>
      <c r="BH687" s="144">
        <f>IF(N687="sníž. přenesená",J687,0)</f>
        <v>0</v>
      </c>
      <c r="BI687" s="144">
        <f>IF(N687="nulová",J687,0)</f>
        <v>0</v>
      </c>
      <c r="BJ687" s="17" t="s">
        <v>85</v>
      </c>
      <c r="BK687" s="144">
        <f>ROUND(I687*H687,2)</f>
        <v>0</v>
      </c>
      <c r="BL687" s="17" t="s">
        <v>134</v>
      </c>
      <c r="BM687" s="143" t="s">
        <v>1072</v>
      </c>
    </row>
    <row r="688" spans="2:65" s="1" customFormat="1" ht="10.199999999999999">
      <c r="B688" s="32"/>
      <c r="D688" s="145" t="s">
        <v>148</v>
      </c>
      <c r="F688" s="146" t="s">
        <v>1073</v>
      </c>
      <c r="I688" s="147"/>
      <c r="L688" s="32"/>
      <c r="M688" s="148"/>
      <c r="T688" s="56"/>
      <c r="AT688" s="17" t="s">
        <v>148</v>
      </c>
      <c r="AU688" s="17" t="s">
        <v>87</v>
      </c>
    </row>
    <row r="689" spans="2:65" s="12" customFormat="1" ht="10.199999999999999">
      <c r="B689" s="149"/>
      <c r="D689" s="145" t="s">
        <v>149</v>
      </c>
      <c r="E689" s="150" t="s">
        <v>1</v>
      </c>
      <c r="F689" s="151" t="s">
        <v>393</v>
      </c>
      <c r="H689" s="150" t="s">
        <v>1</v>
      </c>
      <c r="I689" s="152"/>
      <c r="L689" s="149"/>
      <c r="M689" s="153"/>
      <c r="T689" s="154"/>
      <c r="AT689" s="150" t="s">
        <v>149</v>
      </c>
      <c r="AU689" s="150" t="s">
        <v>87</v>
      </c>
      <c r="AV689" s="12" t="s">
        <v>85</v>
      </c>
      <c r="AW689" s="12" t="s">
        <v>33</v>
      </c>
      <c r="AX689" s="12" t="s">
        <v>77</v>
      </c>
      <c r="AY689" s="150" t="s">
        <v>135</v>
      </c>
    </row>
    <row r="690" spans="2:65" s="13" customFormat="1" ht="10.199999999999999">
      <c r="B690" s="155"/>
      <c r="D690" s="145" t="s">
        <v>149</v>
      </c>
      <c r="E690" s="156" t="s">
        <v>1</v>
      </c>
      <c r="F690" s="157" t="s">
        <v>1074</v>
      </c>
      <c r="H690" s="158">
        <v>20.358000000000001</v>
      </c>
      <c r="I690" s="159"/>
      <c r="L690" s="155"/>
      <c r="M690" s="160"/>
      <c r="T690" s="161"/>
      <c r="AT690" s="156" t="s">
        <v>149</v>
      </c>
      <c r="AU690" s="156" t="s">
        <v>87</v>
      </c>
      <c r="AV690" s="13" t="s">
        <v>87</v>
      </c>
      <c r="AW690" s="13" t="s">
        <v>33</v>
      </c>
      <c r="AX690" s="13" t="s">
        <v>77</v>
      </c>
      <c r="AY690" s="156" t="s">
        <v>135</v>
      </c>
    </row>
    <row r="691" spans="2:65" s="13" customFormat="1" ht="10.199999999999999">
      <c r="B691" s="155"/>
      <c r="D691" s="145" t="s">
        <v>149</v>
      </c>
      <c r="E691" s="156" t="s">
        <v>1</v>
      </c>
      <c r="F691" s="157" t="s">
        <v>1075</v>
      </c>
      <c r="H691" s="158">
        <v>5.52</v>
      </c>
      <c r="I691" s="159"/>
      <c r="L691" s="155"/>
      <c r="M691" s="160"/>
      <c r="T691" s="161"/>
      <c r="AT691" s="156" t="s">
        <v>149</v>
      </c>
      <c r="AU691" s="156" t="s">
        <v>87</v>
      </c>
      <c r="AV691" s="13" t="s">
        <v>87</v>
      </c>
      <c r="AW691" s="13" t="s">
        <v>33</v>
      </c>
      <c r="AX691" s="13" t="s">
        <v>77</v>
      </c>
      <c r="AY691" s="156" t="s">
        <v>135</v>
      </c>
    </row>
    <row r="692" spans="2:65" s="13" customFormat="1" ht="10.199999999999999">
      <c r="B692" s="155"/>
      <c r="D692" s="145" t="s">
        <v>149</v>
      </c>
      <c r="E692" s="156" t="s">
        <v>1</v>
      </c>
      <c r="F692" s="157" t="s">
        <v>1076</v>
      </c>
      <c r="H692" s="158">
        <v>4.431</v>
      </c>
      <c r="I692" s="159"/>
      <c r="L692" s="155"/>
      <c r="M692" s="160"/>
      <c r="T692" s="161"/>
      <c r="AT692" s="156" t="s">
        <v>149</v>
      </c>
      <c r="AU692" s="156" t="s">
        <v>87</v>
      </c>
      <c r="AV692" s="13" t="s">
        <v>87</v>
      </c>
      <c r="AW692" s="13" t="s">
        <v>33</v>
      </c>
      <c r="AX692" s="13" t="s">
        <v>77</v>
      </c>
      <c r="AY692" s="156" t="s">
        <v>135</v>
      </c>
    </row>
    <row r="693" spans="2:65" s="12" customFormat="1" ht="10.199999999999999">
      <c r="B693" s="149"/>
      <c r="D693" s="145" t="s">
        <v>149</v>
      </c>
      <c r="E693" s="150" t="s">
        <v>1</v>
      </c>
      <c r="F693" s="151" t="s">
        <v>1077</v>
      </c>
      <c r="H693" s="150" t="s">
        <v>1</v>
      </c>
      <c r="I693" s="152"/>
      <c r="L693" s="149"/>
      <c r="M693" s="153"/>
      <c r="T693" s="154"/>
      <c r="AT693" s="150" t="s">
        <v>149</v>
      </c>
      <c r="AU693" s="150" t="s">
        <v>87</v>
      </c>
      <c r="AV693" s="12" t="s">
        <v>85</v>
      </c>
      <c r="AW693" s="12" t="s">
        <v>33</v>
      </c>
      <c r="AX693" s="12" t="s">
        <v>77</v>
      </c>
      <c r="AY693" s="150" t="s">
        <v>135</v>
      </c>
    </row>
    <row r="694" spans="2:65" s="13" customFormat="1" ht="10.199999999999999">
      <c r="B694" s="155"/>
      <c r="D694" s="145" t="s">
        <v>149</v>
      </c>
      <c r="E694" s="156" t="s">
        <v>1</v>
      </c>
      <c r="F694" s="157" t="s">
        <v>1078</v>
      </c>
      <c r="H694" s="158">
        <v>3.1859999999999999</v>
      </c>
      <c r="I694" s="159"/>
      <c r="L694" s="155"/>
      <c r="M694" s="160"/>
      <c r="T694" s="161"/>
      <c r="AT694" s="156" t="s">
        <v>149</v>
      </c>
      <c r="AU694" s="156" t="s">
        <v>87</v>
      </c>
      <c r="AV694" s="13" t="s">
        <v>87</v>
      </c>
      <c r="AW694" s="13" t="s">
        <v>33</v>
      </c>
      <c r="AX694" s="13" t="s">
        <v>77</v>
      </c>
      <c r="AY694" s="156" t="s">
        <v>135</v>
      </c>
    </row>
    <row r="695" spans="2:65" s="13" customFormat="1" ht="10.199999999999999">
      <c r="B695" s="155"/>
      <c r="D695" s="145" t="s">
        <v>149</v>
      </c>
      <c r="E695" s="156" t="s">
        <v>1</v>
      </c>
      <c r="F695" s="157" t="s">
        <v>1079</v>
      </c>
      <c r="H695" s="158">
        <v>0.5</v>
      </c>
      <c r="I695" s="159"/>
      <c r="L695" s="155"/>
      <c r="M695" s="160"/>
      <c r="T695" s="161"/>
      <c r="AT695" s="156" t="s">
        <v>149</v>
      </c>
      <c r="AU695" s="156" t="s">
        <v>87</v>
      </c>
      <c r="AV695" s="13" t="s">
        <v>87</v>
      </c>
      <c r="AW695" s="13" t="s">
        <v>33</v>
      </c>
      <c r="AX695" s="13" t="s">
        <v>77</v>
      </c>
      <c r="AY695" s="156" t="s">
        <v>135</v>
      </c>
    </row>
    <row r="696" spans="2:65" s="14" customFormat="1" ht="10.199999999999999">
      <c r="B696" s="165"/>
      <c r="D696" s="145" t="s">
        <v>149</v>
      </c>
      <c r="E696" s="166" t="s">
        <v>1</v>
      </c>
      <c r="F696" s="167" t="s">
        <v>257</v>
      </c>
      <c r="H696" s="168">
        <v>33.994999999999997</v>
      </c>
      <c r="I696" s="169"/>
      <c r="L696" s="165"/>
      <c r="M696" s="170"/>
      <c r="T696" s="171"/>
      <c r="AT696" s="166" t="s">
        <v>149</v>
      </c>
      <c r="AU696" s="166" t="s">
        <v>87</v>
      </c>
      <c r="AV696" s="14" t="s">
        <v>134</v>
      </c>
      <c r="AW696" s="14" t="s">
        <v>33</v>
      </c>
      <c r="AX696" s="14" t="s">
        <v>85</v>
      </c>
      <c r="AY696" s="166" t="s">
        <v>135</v>
      </c>
    </row>
    <row r="697" spans="2:65" s="1" customFormat="1" ht="16.5" customHeight="1">
      <c r="B697" s="32"/>
      <c r="C697" s="132" t="s">
        <v>1080</v>
      </c>
      <c r="D697" s="132" t="s">
        <v>141</v>
      </c>
      <c r="E697" s="133" t="s">
        <v>1081</v>
      </c>
      <c r="F697" s="134" t="s">
        <v>1082</v>
      </c>
      <c r="G697" s="135" t="s">
        <v>408</v>
      </c>
      <c r="H697" s="136">
        <v>552.93399999999997</v>
      </c>
      <c r="I697" s="137"/>
      <c r="J697" s="138">
        <f>ROUND(I697*H697,2)</f>
        <v>0</v>
      </c>
      <c r="K697" s="134" t="s">
        <v>145</v>
      </c>
      <c r="L697" s="32"/>
      <c r="M697" s="139" t="s">
        <v>1</v>
      </c>
      <c r="N697" s="140" t="s">
        <v>42</v>
      </c>
      <c r="P697" s="141">
        <f>O697*H697</f>
        <v>0</v>
      </c>
      <c r="Q697" s="141">
        <v>0</v>
      </c>
      <c r="R697" s="141">
        <f>Q697*H697</f>
        <v>0</v>
      </c>
      <c r="S697" s="141">
        <v>0</v>
      </c>
      <c r="T697" s="142">
        <f>S697*H697</f>
        <v>0</v>
      </c>
      <c r="AR697" s="143" t="s">
        <v>134</v>
      </c>
      <c r="AT697" s="143" t="s">
        <v>141</v>
      </c>
      <c r="AU697" s="143" t="s">
        <v>87</v>
      </c>
      <c r="AY697" s="17" t="s">
        <v>135</v>
      </c>
      <c r="BE697" s="144">
        <f>IF(N697="základní",J697,0)</f>
        <v>0</v>
      </c>
      <c r="BF697" s="144">
        <f>IF(N697="snížená",J697,0)</f>
        <v>0</v>
      </c>
      <c r="BG697" s="144">
        <f>IF(N697="zákl. přenesená",J697,0)</f>
        <v>0</v>
      </c>
      <c r="BH697" s="144">
        <f>IF(N697="sníž. přenesená",J697,0)</f>
        <v>0</v>
      </c>
      <c r="BI697" s="144">
        <f>IF(N697="nulová",J697,0)</f>
        <v>0</v>
      </c>
      <c r="BJ697" s="17" t="s">
        <v>85</v>
      </c>
      <c r="BK697" s="144">
        <f>ROUND(I697*H697,2)</f>
        <v>0</v>
      </c>
      <c r="BL697" s="17" t="s">
        <v>134</v>
      </c>
      <c r="BM697" s="143" t="s">
        <v>1083</v>
      </c>
    </row>
    <row r="698" spans="2:65" s="1" customFormat="1" ht="19.2">
      <c r="B698" s="32"/>
      <c r="D698" s="145" t="s">
        <v>148</v>
      </c>
      <c r="F698" s="146" t="s">
        <v>1067</v>
      </c>
      <c r="I698" s="147"/>
      <c r="L698" s="32"/>
      <c r="M698" s="148"/>
      <c r="T698" s="56"/>
      <c r="AT698" s="17" t="s">
        <v>148</v>
      </c>
      <c r="AU698" s="17" t="s">
        <v>87</v>
      </c>
    </row>
    <row r="699" spans="2:65" s="12" customFormat="1" ht="10.199999999999999">
      <c r="B699" s="149"/>
      <c r="D699" s="145" t="s">
        <v>149</v>
      </c>
      <c r="E699" s="150" t="s">
        <v>1</v>
      </c>
      <c r="F699" s="151" t="s">
        <v>393</v>
      </c>
      <c r="H699" s="150" t="s">
        <v>1</v>
      </c>
      <c r="I699" s="152"/>
      <c r="L699" s="149"/>
      <c r="M699" s="153"/>
      <c r="T699" s="154"/>
      <c r="AT699" s="150" t="s">
        <v>149</v>
      </c>
      <c r="AU699" s="150" t="s">
        <v>87</v>
      </c>
      <c r="AV699" s="12" t="s">
        <v>85</v>
      </c>
      <c r="AW699" s="12" t="s">
        <v>33</v>
      </c>
      <c r="AX699" s="12" t="s">
        <v>77</v>
      </c>
      <c r="AY699" s="150" t="s">
        <v>135</v>
      </c>
    </row>
    <row r="700" spans="2:65" s="13" customFormat="1" ht="10.199999999999999">
      <c r="B700" s="155"/>
      <c r="D700" s="145" t="s">
        <v>149</v>
      </c>
      <c r="E700" s="156" t="s">
        <v>1</v>
      </c>
      <c r="F700" s="157" t="s">
        <v>1084</v>
      </c>
      <c r="H700" s="158">
        <v>366.44400000000002</v>
      </c>
      <c r="I700" s="159"/>
      <c r="L700" s="155"/>
      <c r="M700" s="160"/>
      <c r="T700" s="161"/>
      <c r="AT700" s="156" t="s">
        <v>149</v>
      </c>
      <c r="AU700" s="156" t="s">
        <v>87</v>
      </c>
      <c r="AV700" s="13" t="s">
        <v>87</v>
      </c>
      <c r="AW700" s="13" t="s">
        <v>33</v>
      </c>
      <c r="AX700" s="13" t="s">
        <v>77</v>
      </c>
      <c r="AY700" s="156" t="s">
        <v>135</v>
      </c>
    </row>
    <row r="701" spans="2:65" s="13" customFormat="1" ht="10.199999999999999">
      <c r="B701" s="155"/>
      <c r="D701" s="145" t="s">
        <v>149</v>
      </c>
      <c r="E701" s="156" t="s">
        <v>1</v>
      </c>
      <c r="F701" s="157" t="s">
        <v>1085</v>
      </c>
      <c r="H701" s="158">
        <v>99.36</v>
      </c>
      <c r="I701" s="159"/>
      <c r="L701" s="155"/>
      <c r="M701" s="160"/>
      <c r="T701" s="161"/>
      <c r="AT701" s="156" t="s">
        <v>149</v>
      </c>
      <c r="AU701" s="156" t="s">
        <v>87</v>
      </c>
      <c r="AV701" s="13" t="s">
        <v>87</v>
      </c>
      <c r="AW701" s="13" t="s">
        <v>33</v>
      </c>
      <c r="AX701" s="13" t="s">
        <v>77</v>
      </c>
      <c r="AY701" s="156" t="s">
        <v>135</v>
      </c>
    </row>
    <row r="702" spans="2:65" s="13" customFormat="1" ht="10.199999999999999">
      <c r="B702" s="155"/>
      <c r="D702" s="145" t="s">
        <v>149</v>
      </c>
      <c r="E702" s="156" t="s">
        <v>1</v>
      </c>
      <c r="F702" s="157" t="s">
        <v>1086</v>
      </c>
      <c r="H702" s="158">
        <v>79.757999999999996</v>
      </c>
      <c r="I702" s="159"/>
      <c r="L702" s="155"/>
      <c r="M702" s="160"/>
      <c r="T702" s="161"/>
      <c r="AT702" s="156" t="s">
        <v>149</v>
      </c>
      <c r="AU702" s="156" t="s">
        <v>87</v>
      </c>
      <c r="AV702" s="13" t="s">
        <v>87</v>
      </c>
      <c r="AW702" s="13" t="s">
        <v>33</v>
      </c>
      <c r="AX702" s="13" t="s">
        <v>77</v>
      </c>
      <c r="AY702" s="156" t="s">
        <v>135</v>
      </c>
    </row>
    <row r="703" spans="2:65" s="12" customFormat="1" ht="10.199999999999999">
      <c r="B703" s="149"/>
      <c r="D703" s="145" t="s">
        <v>149</v>
      </c>
      <c r="E703" s="150" t="s">
        <v>1</v>
      </c>
      <c r="F703" s="151" t="s">
        <v>1077</v>
      </c>
      <c r="H703" s="150" t="s">
        <v>1</v>
      </c>
      <c r="I703" s="152"/>
      <c r="L703" s="149"/>
      <c r="M703" s="153"/>
      <c r="T703" s="154"/>
      <c r="AT703" s="150" t="s">
        <v>149</v>
      </c>
      <c r="AU703" s="150" t="s">
        <v>87</v>
      </c>
      <c r="AV703" s="12" t="s">
        <v>85</v>
      </c>
      <c r="AW703" s="12" t="s">
        <v>33</v>
      </c>
      <c r="AX703" s="12" t="s">
        <v>77</v>
      </c>
      <c r="AY703" s="150" t="s">
        <v>135</v>
      </c>
    </row>
    <row r="704" spans="2:65" s="13" customFormat="1" ht="10.199999999999999">
      <c r="B704" s="155"/>
      <c r="D704" s="145" t="s">
        <v>149</v>
      </c>
      <c r="E704" s="156" t="s">
        <v>1</v>
      </c>
      <c r="F704" s="157" t="s">
        <v>1087</v>
      </c>
      <c r="H704" s="158">
        <v>6.3719999999999999</v>
      </c>
      <c r="I704" s="159"/>
      <c r="L704" s="155"/>
      <c r="M704" s="160"/>
      <c r="T704" s="161"/>
      <c r="AT704" s="156" t="s">
        <v>149</v>
      </c>
      <c r="AU704" s="156" t="s">
        <v>87</v>
      </c>
      <c r="AV704" s="13" t="s">
        <v>87</v>
      </c>
      <c r="AW704" s="13" t="s">
        <v>33</v>
      </c>
      <c r="AX704" s="13" t="s">
        <v>77</v>
      </c>
      <c r="AY704" s="156" t="s">
        <v>135</v>
      </c>
    </row>
    <row r="705" spans="2:65" s="13" customFormat="1" ht="10.199999999999999">
      <c r="B705" s="155"/>
      <c r="D705" s="145" t="s">
        <v>149</v>
      </c>
      <c r="E705" s="156" t="s">
        <v>1</v>
      </c>
      <c r="F705" s="157" t="s">
        <v>1088</v>
      </c>
      <c r="H705" s="158">
        <v>1</v>
      </c>
      <c r="I705" s="159"/>
      <c r="L705" s="155"/>
      <c r="M705" s="160"/>
      <c r="T705" s="161"/>
      <c r="AT705" s="156" t="s">
        <v>149</v>
      </c>
      <c r="AU705" s="156" t="s">
        <v>87</v>
      </c>
      <c r="AV705" s="13" t="s">
        <v>87</v>
      </c>
      <c r="AW705" s="13" t="s">
        <v>33</v>
      </c>
      <c r="AX705" s="13" t="s">
        <v>77</v>
      </c>
      <c r="AY705" s="156" t="s">
        <v>135</v>
      </c>
    </row>
    <row r="706" spans="2:65" s="14" customFormat="1" ht="10.199999999999999">
      <c r="B706" s="165"/>
      <c r="D706" s="145" t="s">
        <v>149</v>
      </c>
      <c r="E706" s="166" t="s">
        <v>1</v>
      </c>
      <c r="F706" s="167" t="s">
        <v>257</v>
      </c>
      <c r="H706" s="168">
        <v>552.93399999999997</v>
      </c>
      <c r="I706" s="169"/>
      <c r="L706" s="165"/>
      <c r="M706" s="170"/>
      <c r="T706" s="171"/>
      <c r="AT706" s="166" t="s">
        <v>149</v>
      </c>
      <c r="AU706" s="166" t="s">
        <v>87</v>
      </c>
      <c r="AV706" s="14" t="s">
        <v>134</v>
      </c>
      <c r="AW706" s="14" t="s">
        <v>33</v>
      </c>
      <c r="AX706" s="14" t="s">
        <v>85</v>
      </c>
      <c r="AY706" s="166" t="s">
        <v>135</v>
      </c>
    </row>
    <row r="707" spans="2:65" s="1" customFormat="1" ht="16.5" customHeight="1">
      <c r="B707" s="32"/>
      <c r="C707" s="132" t="s">
        <v>1089</v>
      </c>
      <c r="D707" s="132" t="s">
        <v>141</v>
      </c>
      <c r="E707" s="133" t="s">
        <v>1090</v>
      </c>
      <c r="F707" s="134" t="s">
        <v>1091</v>
      </c>
      <c r="G707" s="135" t="s">
        <v>408</v>
      </c>
      <c r="H707" s="136">
        <v>94.289000000000001</v>
      </c>
      <c r="I707" s="137"/>
      <c r="J707" s="138">
        <f>ROUND(I707*H707,2)</f>
        <v>0</v>
      </c>
      <c r="K707" s="134" t="s">
        <v>145</v>
      </c>
      <c r="L707" s="32"/>
      <c r="M707" s="139" t="s">
        <v>1</v>
      </c>
      <c r="N707" s="140" t="s">
        <v>42</v>
      </c>
      <c r="P707" s="141">
        <f>O707*H707</f>
        <v>0</v>
      </c>
      <c r="Q707" s="141">
        <v>0</v>
      </c>
      <c r="R707" s="141">
        <f>Q707*H707</f>
        <v>0</v>
      </c>
      <c r="S707" s="141">
        <v>0</v>
      </c>
      <c r="T707" s="142">
        <f>S707*H707</f>
        <v>0</v>
      </c>
      <c r="AR707" s="143" t="s">
        <v>134</v>
      </c>
      <c r="AT707" s="143" t="s">
        <v>141</v>
      </c>
      <c r="AU707" s="143" t="s">
        <v>87</v>
      </c>
      <c r="AY707" s="17" t="s">
        <v>135</v>
      </c>
      <c r="BE707" s="144">
        <f>IF(N707="základní",J707,0)</f>
        <v>0</v>
      </c>
      <c r="BF707" s="144">
        <f>IF(N707="snížená",J707,0)</f>
        <v>0</v>
      </c>
      <c r="BG707" s="144">
        <f>IF(N707="zákl. přenesená",J707,0)</f>
        <v>0</v>
      </c>
      <c r="BH707" s="144">
        <f>IF(N707="sníž. přenesená",J707,0)</f>
        <v>0</v>
      </c>
      <c r="BI707" s="144">
        <f>IF(N707="nulová",J707,0)</f>
        <v>0</v>
      </c>
      <c r="BJ707" s="17" t="s">
        <v>85</v>
      </c>
      <c r="BK707" s="144">
        <f>ROUND(I707*H707,2)</f>
        <v>0</v>
      </c>
      <c r="BL707" s="17" t="s">
        <v>134</v>
      </c>
      <c r="BM707" s="143" t="s">
        <v>1092</v>
      </c>
    </row>
    <row r="708" spans="2:65" s="1" customFormat="1" ht="10.199999999999999">
      <c r="B708" s="32"/>
      <c r="D708" s="145" t="s">
        <v>148</v>
      </c>
      <c r="F708" s="146" t="s">
        <v>1093</v>
      </c>
      <c r="I708" s="147"/>
      <c r="L708" s="32"/>
      <c r="M708" s="148"/>
      <c r="T708" s="56"/>
      <c r="AT708" s="17" t="s">
        <v>148</v>
      </c>
      <c r="AU708" s="17" t="s">
        <v>87</v>
      </c>
    </row>
    <row r="709" spans="2:65" s="12" customFormat="1" ht="10.199999999999999">
      <c r="B709" s="149"/>
      <c r="D709" s="145" t="s">
        <v>149</v>
      </c>
      <c r="E709" s="150" t="s">
        <v>1</v>
      </c>
      <c r="F709" s="151" t="s">
        <v>1094</v>
      </c>
      <c r="H709" s="150" t="s">
        <v>1</v>
      </c>
      <c r="I709" s="152"/>
      <c r="L709" s="149"/>
      <c r="M709" s="153"/>
      <c r="T709" s="154"/>
      <c r="AT709" s="150" t="s">
        <v>149</v>
      </c>
      <c r="AU709" s="150" t="s">
        <v>87</v>
      </c>
      <c r="AV709" s="12" t="s">
        <v>85</v>
      </c>
      <c r="AW709" s="12" t="s">
        <v>33</v>
      </c>
      <c r="AX709" s="12" t="s">
        <v>77</v>
      </c>
      <c r="AY709" s="150" t="s">
        <v>135</v>
      </c>
    </row>
    <row r="710" spans="2:65" s="13" customFormat="1" ht="10.199999999999999">
      <c r="B710" s="155"/>
      <c r="D710" s="145" t="s">
        <v>149</v>
      </c>
      <c r="E710" s="156" t="s">
        <v>1</v>
      </c>
      <c r="F710" s="157" t="s">
        <v>1095</v>
      </c>
      <c r="H710" s="158">
        <v>12.259</v>
      </c>
      <c r="I710" s="159"/>
      <c r="L710" s="155"/>
      <c r="M710" s="160"/>
      <c r="T710" s="161"/>
      <c r="AT710" s="156" t="s">
        <v>149</v>
      </c>
      <c r="AU710" s="156" t="s">
        <v>87</v>
      </c>
      <c r="AV710" s="13" t="s">
        <v>87</v>
      </c>
      <c r="AW710" s="13" t="s">
        <v>33</v>
      </c>
      <c r="AX710" s="13" t="s">
        <v>77</v>
      </c>
      <c r="AY710" s="156" t="s">
        <v>135</v>
      </c>
    </row>
    <row r="711" spans="2:65" s="13" customFormat="1" ht="10.199999999999999">
      <c r="B711" s="155"/>
      <c r="D711" s="145" t="s">
        <v>149</v>
      </c>
      <c r="E711" s="156" t="s">
        <v>1</v>
      </c>
      <c r="F711" s="157" t="s">
        <v>1096</v>
      </c>
      <c r="H711" s="158">
        <v>1.0960000000000001</v>
      </c>
      <c r="I711" s="159"/>
      <c r="L711" s="155"/>
      <c r="M711" s="160"/>
      <c r="T711" s="161"/>
      <c r="AT711" s="156" t="s">
        <v>149</v>
      </c>
      <c r="AU711" s="156" t="s">
        <v>87</v>
      </c>
      <c r="AV711" s="13" t="s">
        <v>87</v>
      </c>
      <c r="AW711" s="13" t="s">
        <v>33</v>
      </c>
      <c r="AX711" s="13" t="s">
        <v>77</v>
      </c>
      <c r="AY711" s="156" t="s">
        <v>135</v>
      </c>
    </row>
    <row r="712" spans="2:65" s="12" customFormat="1" ht="10.199999999999999">
      <c r="B712" s="149"/>
      <c r="D712" s="145" t="s">
        <v>149</v>
      </c>
      <c r="E712" s="150" t="s">
        <v>1</v>
      </c>
      <c r="F712" s="151" t="s">
        <v>1057</v>
      </c>
      <c r="H712" s="150" t="s">
        <v>1</v>
      </c>
      <c r="I712" s="152"/>
      <c r="L712" s="149"/>
      <c r="M712" s="153"/>
      <c r="T712" s="154"/>
      <c r="AT712" s="150" t="s">
        <v>149</v>
      </c>
      <c r="AU712" s="150" t="s">
        <v>87</v>
      </c>
      <c r="AV712" s="12" t="s">
        <v>85</v>
      </c>
      <c r="AW712" s="12" t="s">
        <v>33</v>
      </c>
      <c r="AX712" s="12" t="s">
        <v>77</v>
      </c>
      <c r="AY712" s="150" t="s">
        <v>135</v>
      </c>
    </row>
    <row r="713" spans="2:65" s="13" customFormat="1" ht="10.199999999999999">
      <c r="B713" s="155"/>
      <c r="D713" s="145" t="s">
        <v>149</v>
      </c>
      <c r="E713" s="156" t="s">
        <v>1</v>
      </c>
      <c r="F713" s="157" t="s">
        <v>1097</v>
      </c>
      <c r="H713" s="158">
        <v>80.933999999999997</v>
      </c>
      <c r="I713" s="159"/>
      <c r="L713" s="155"/>
      <c r="M713" s="160"/>
      <c r="T713" s="161"/>
      <c r="AT713" s="156" t="s">
        <v>149</v>
      </c>
      <c r="AU713" s="156" t="s">
        <v>87</v>
      </c>
      <c r="AV713" s="13" t="s">
        <v>87</v>
      </c>
      <c r="AW713" s="13" t="s">
        <v>33</v>
      </c>
      <c r="AX713" s="13" t="s">
        <v>77</v>
      </c>
      <c r="AY713" s="156" t="s">
        <v>135</v>
      </c>
    </row>
    <row r="714" spans="2:65" s="14" customFormat="1" ht="10.199999999999999">
      <c r="B714" s="165"/>
      <c r="D714" s="145" t="s">
        <v>149</v>
      </c>
      <c r="E714" s="166" t="s">
        <v>1</v>
      </c>
      <c r="F714" s="167" t="s">
        <v>257</v>
      </c>
      <c r="H714" s="168">
        <v>94.289000000000001</v>
      </c>
      <c r="I714" s="169"/>
      <c r="L714" s="165"/>
      <c r="M714" s="170"/>
      <c r="T714" s="171"/>
      <c r="AT714" s="166" t="s">
        <v>149</v>
      </c>
      <c r="AU714" s="166" t="s">
        <v>87</v>
      </c>
      <c r="AV714" s="14" t="s">
        <v>134</v>
      </c>
      <c r="AW714" s="14" t="s">
        <v>33</v>
      </c>
      <c r="AX714" s="14" t="s">
        <v>85</v>
      </c>
      <c r="AY714" s="166" t="s">
        <v>135</v>
      </c>
    </row>
    <row r="715" spans="2:65" s="1" customFormat="1" ht="16.5" customHeight="1">
      <c r="B715" s="32"/>
      <c r="C715" s="132" t="s">
        <v>1098</v>
      </c>
      <c r="D715" s="132" t="s">
        <v>141</v>
      </c>
      <c r="E715" s="133" t="s">
        <v>1099</v>
      </c>
      <c r="F715" s="134" t="s">
        <v>1100</v>
      </c>
      <c r="G715" s="135" t="s">
        <v>408</v>
      </c>
      <c r="H715" s="136">
        <v>240.39</v>
      </c>
      <c r="I715" s="137"/>
      <c r="J715" s="138">
        <f>ROUND(I715*H715,2)</f>
        <v>0</v>
      </c>
      <c r="K715" s="134" t="s">
        <v>145</v>
      </c>
      <c r="L715" s="32"/>
      <c r="M715" s="139" t="s">
        <v>1</v>
      </c>
      <c r="N715" s="140" t="s">
        <v>42</v>
      </c>
      <c r="P715" s="141">
        <f>O715*H715</f>
        <v>0</v>
      </c>
      <c r="Q715" s="141">
        <v>0</v>
      </c>
      <c r="R715" s="141">
        <f>Q715*H715</f>
        <v>0</v>
      </c>
      <c r="S715" s="141">
        <v>0</v>
      </c>
      <c r="T715" s="142">
        <f>S715*H715</f>
        <v>0</v>
      </c>
      <c r="AR715" s="143" t="s">
        <v>134</v>
      </c>
      <c r="AT715" s="143" t="s">
        <v>141</v>
      </c>
      <c r="AU715" s="143" t="s">
        <v>87</v>
      </c>
      <c r="AY715" s="17" t="s">
        <v>135</v>
      </c>
      <c r="BE715" s="144">
        <f>IF(N715="základní",J715,0)</f>
        <v>0</v>
      </c>
      <c r="BF715" s="144">
        <f>IF(N715="snížená",J715,0)</f>
        <v>0</v>
      </c>
      <c r="BG715" s="144">
        <f>IF(N715="zákl. přenesená",J715,0)</f>
        <v>0</v>
      </c>
      <c r="BH715" s="144">
        <f>IF(N715="sníž. přenesená",J715,0)</f>
        <v>0</v>
      </c>
      <c r="BI715" s="144">
        <f>IF(N715="nulová",J715,0)</f>
        <v>0</v>
      </c>
      <c r="BJ715" s="17" t="s">
        <v>85</v>
      </c>
      <c r="BK715" s="144">
        <f>ROUND(I715*H715,2)</f>
        <v>0</v>
      </c>
      <c r="BL715" s="17" t="s">
        <v>134</v>
      </c>
      <c r="BM715" s="143" t="s">
        <v>1101</v>
      </c>
    </row>
    <row r="716" spans="2:65" s="1" customFormat="1" ht="19.2">
      <c r="B716" s="32"/>
      <c r="D716" s="145" t="s">
        <v>148</v>
      </c>
      <c r="F716" s="146" t="s">
        <v>1102</v>
      </c>
      <c r="I716" s="147"/>
      <c r="L716" s="32"/>
      <c r="M716" s="148"/>
      <c r="T716" s="56"/>
      <c r="AT716" s="17" t="s">
        <v>148</v>
      </c>
      <c r="AU716" s="17" t="s">
        <v>87</v>
      </c>
    </row>
    <row r="717" spans="2:65" s="12" customFormat="1" ht="10.199999999999999">
      <c r="B717" s="149"/>
      <c r="D717" s="145" t="s">
        <v>149</v>
      </c>
      <c r="E717" s="150" t="s">
        <v>1</v>
      </c>
      <c r="F717" s="151" t="s">
        <v>1094</v>
      </c>
      <c r="H717" s="150" t="s">
        <v>1</v>
      </c>
      <c r="I717" s="152"/>
      <c r="L717" s="149"/>
      <c r="M717" s="153"/>
      <c r="T717" s="154"/>
      <c r="AT717" s="150" t="s">
        <v>149</v>
      </c>
      <c r="AU717" s="150" t="s">
        <v>87</v>
      </c>
      <c r="AV717" s="12" t="s">
        <v>85</v>
      </c>
      <c r="AW717" s="12" t="s">
        <v>33</v>
      </c>
      <c r="AX717" s="12" t="s">
        <v>77</v>
      </c>
      <c r="AY717" s="150" t="s">
        <v>135</v>
      </c>
    </row>
    <row r="718" spans="2:65" s="13" customFormat="1" ht="10.199999999999999">
      <c r="B718" s="155"/>
      <c r="D718" s="145" t="s">
        <v>149</v>
      </c>
      <c r="E718" s="156" t="s">
        <v>1</v>
      </c>
      <c r="F718" s="157" t="s">
        <v>1103</v>
      </c>
      <c r="H718" s="158">
        <v>220.66200000000001</v>
      </c>
      <c r="I718" s="159"/>
      <c r="L718" s="155"/>
      <c r="M718" s="160"/>
      <c r="T718" s="161"/>
      <c r="AT718" s="156" t="s">
        <v>149</v>
      </c>
      <c r="AU718" s="156" t="s">
        <v>87</v>
      </c>
      <c r="AV718" s="13" t="s">
        <v>87</v>
      </c>
      <c r="AW718" s="13" t="s">
        <v>33</v>
      </c>
      <c r="AX718" s="13" t="s">
        <v>77</v>
      </c>
      <c r="AY718" s="156" t="s">
        <v>135</v>
      </c>
    </row>
    <row r="719" spans="2:65" s="13" customFormat="1" ht="10.199999999999999">
      <c r="B719" s="155"/>
      <c r="D719" s="145" t="s">
        <v>149</v>
      </c>
      <c r="E719" s="156" t="s">
        <v>1</v>
      </c>
      <c r="F719" s="157" t="s">
        <v>1104</v>
      </c>
      <c r="H719" s="158">
        <v>19.728000000000002</v>
      </c>
      <c r="I719" s="159"/>
      <c r="L719" s="155"/>
      <c r="M719" s="160"/>
      <c r="T719" s="161"/>
      <c r="AT719" s="156" t="s">
        <v>149</v>
      </c>
      <c r="AU719" s="156" t="s">
        <v>87</v>
      </c>
      <c r="AV719" s="13" t="s">
        <v>87</v>
      </c>
      <c r="AW719" s="13" t="s">
        <v>33</v>
      </c>
      <c r="AX719" s="13" t="s">
        <v>77</v>
      </c>
      <c r="AY719" s="156" t="s">
        <v>135</v>
      </c>
    </row>
    <row r="720" spans="2:65" s="14" customFormat="1" ht="10.199999999999999">
      <c r="B720" s="165"/>
      <c r="D720" s="145" t="s">
        <v>149</v>
      </c>
      <c r="E720" s="166" t="s">
        <v>1</v>
      </c>
      <c r="F720" s="167" t="s">
        <v>257</v>
      </c>
      <c r="H720" s="168">
        <v>240.39000000000001</v>
      </c>
      <c r="I720" s="169"/>
      <c r="L720" s="165"/>
      <c r="M720" s="170"/>
      <c r="T720" s="171"/>
      <c r="AT720" s="166" t="s">
        <v>149</v>
      </c>
      <c r="AU720" s="166" t="s">
        <v>87</v>
      </c>
      <c r="AV720" s="14" t="s">
        <v>134</v>
      </c>
      <c r="AW720" s="14" t="s">
        <v>33</v>
      </c>
      <c r="AX720" s="14" t="s">
        <v>85</v>
      </c>
      <c r="AY720" s="166" t="s">
        <v>135</v>
      </c>
    </row>
    <row r="721" spans="2:65" s="1" customFormat="1" ht="16.5" customHeight="1">
      <c r="B721" s="32"/>
      <c r="C721" s="132" t="s">
        <v>1105</v>
      </c>
      <c r="D721" s="132" t="s">
        <v>141</v>
      </c>
      <c r="E721" s="133" t="s">
        <v>1106</v>
      </c>
      <c r="F721" s="134" t="s">
        <v>1107</v>
      </c>
      <c r="G721" s="135" t="s">
        <v>408</v>
      </c>
      <c r="H721" s="136">
        <v>1052.057</v>
      </c>
      <c r="I721" s="137"/>
      <c r="J721" s="138">
        <f>ROUND(I721*H721,2)</f>
        <v>0</v>
      </c>
      <c r="K721" s="134" t="s">
        <v>145</v>
      </c>
      <c r="L721" s="32"/>
      <c r="M721" s="139" t="s">
        <v>1</v>
      </c>
      <c r="N721" s="140" t="s">
        <v>42</v>
      </c>
      <c r="P721" s="141">
        <f>O721*H721</f>
        <v>0</v>
      </c>
      <c r="Q721" s="141">
        <v>0</v>
      </c>
      <c r="R721" s="141">
        <f>Q721*H721</f>
        <v>0</v>
      </c>
      <c r="S721" s="141">
        <v>0</v>
      </c>
      <c r="T721" s="142">
        <f>S721*H721</f>
        <v>0</v>
      </c>
      <c r="AR721" s="143" t="s">
        <v>134</v>
      </c>
      <c r="AT721" s="143" t="s">
        <v>141</v>
      </c>
      <c r="AU721" s="143" t="s">
        <v>87</v>
      </c>
      <c r="AY721" s="17" t="s">
        <v>135</v>
      </c>
      <c r="BE721" s="144">
        <f>IF(N721="základní",J721,0)</f>
        <v>0</v>
      </c>
      <c r="BF721" s="144">
        <f>IF(N721="snížená",J721,0)</f>
        <v>0</v>
      </c>
      <c r="BG721" s="144">
        <f>IF(N721="zákl. přenesená",J721,0)</f>
        <v>0</v>
      </c>
      <c r="BH721" s="144">
        <f>IF(N721="sníž. přenesená",J721,0)</f>
        <v>0</v>
      </c>
      <c r="BI721" s="144">
        <f>IF(N721="nulová",J721,0)</f>
        <v>0</v>
      </c>
      <c r="BJ721" s="17" t="s">
        <v>85</v>
      </c>
      <c r="BK721" s="144">
        <f>ROUND(I721*H721,2)</f>
        <v>0</v>
      </c>
      <c r="BL721" s="17" t="s">
        <v>134</v>
      </c>
      <c r="BM721" s="143" t="s">
        <v>1108</v>
      </c>
    </row>
    <row r="722" spans="2:65" s="1" customFormat="1" ht="10.199999999999999">
      <c r="B722" s="32"/>
      <c r="D722" s="145" t="s">
        <v>148</v>
      </c>
      <c r="F722" s="146" t="s">
        <v>1109</v>
      </c>
      <c r="I722" s="147"/>
      <c r="L722" s="32"/>
      <c r="M722" s="148"/>
      <c r="T722" s="56"/>
      <c r="AT722" s="17" t="s">
        <v>148</v>
      </c>
      <c r="AU722" s="17" t="s">
        <v>87</v>
      </c>
    </row>
    <row r="723" spans="2:65" s="12" customFormat="1" ht="10.199999999999999">
      <c r="B723" s="149"/>
      <c r="D723" s="145" t="s">
        <v>149</v>
      </c>
      <c r="E723" s="150" t="s">
        <v>1</v>
      </c>
      <c r="F723" s="151" t="s">
        <v>1110</v>
      </c>
      <c r="H723" s="150" t="s">
        <v>1</v>
      </c>
      <c r="I723" s="152"/>
      <c r="L723" s="149"/>
      <c r="M723" s="153"/>
      <c r="T723" s="154"/>
      <c r="AT723" s="150" t="s">
        <v>149</v>
      </c>
      <c r="AU723" s="150" t="s">
        <v>87</v>
      </c>
      <c r="AV723" s="12" t="s">
        <v>85</v>
      </c>
      <c r="AW723" s="12" t="s">
        <v>33</v>
      </c>
      <c r="AX723" s="12" t="s">
        <v>77</v>
      </c>
      <c r="AY723" s="150" t="s">
        <v>135</v>
      </c>
    </row>
    <row r="724" spans="2:65" s="13" customFormat="1" ht="10.199999999999999">
      <c r="B724" s="155"/>
      <c r="D724" s="145" t="s">
        <v>149</v>
      </c>
      <c r="E724" s="156" t="s">
        <v>1</v>
      </c>
      <c r="F724" s="157" t="s">
        <v>1111</v>
      </c>
      <c r="H724" s="158">
        <v>246.57599999999999</v>
      </c>
      <c r="I724" s="159"/>
      <c r="L724" s="155"/>
      <c r="M724" s="160"/>
      <c r="T724" s="161"/>
      <c r="AT724" s="156" t="s">
        <v>149</v>
      </c>
      <c r="AU724" s="156" t="s">
        <v>87</v>
      </c>
      <c r="AV724" s="13" t="s">
        <v>87</v>
      </c>
      <c r="AW724" s="13" t="s">
        <v>33</v>
      </c>
      <c r="AX724" s="13" t="s">
        <v>77</v>
      </c>
      <c r="AY724" s="156" t="s">
        <v>135</v>
      </c>
    </row>
    <row r="725" spans="2:65" s="13" customFormat="1" ht="10.199999999999999">
      <c r="B725" s="155"/>
      <c r="D725" s="145" t="s">
        <v>149</v>
      </c>
      <c r="E725" s="156" t="s">
        <v>1</v>
      </c>
      <c r="F725" s="157" t="s">
        <v>1112</v>
      </c>
      <c r="H725" s="158">
        <v>5.86</v>
      </c>
      <c r="I725" s="159"/>
      <c r="L725" s="155"/>
      <c r="M725" s="160"/>
      <c r="T725" s="161"/>
      <c r="AT725" s="156" t="s">
        <v>149</v>
      </c>
      <c r="AU725" s="156" t="s">
        <v>87</v>
      </c>
      <c r="AV725" s="13" t="s">
        <v>87</v>
      </c>
      <c r="AW725" s="13" t="s">
        <v>33</v>
      </c>
      <c r="AX725" s="13" t="s">
        <v>77</v>
      </c>
      <c r="AY725" s="156" t="s">
        <v>135</v>
      </c>
    </row>
    <row r="726" spans="2:65" s="13" customFormat="1" ht="10.199999999999999">
      <c r="B726" s="155"/>
      <c r="D726" s="145" t="s">
        <v>149</v>
      </c>
      <c r="E726" s="156" t="s">
        <v>1</v>
      </c>
      <c r="F726" s="157" t="s">
        <v>1113</v>
      </c>
      <c r="H726" s="158">
        <v>114.483</v>
      </c>
      <c r="I726" s="159"/>
      <c r="L726" s="155"/>
      <c r="M726" s="160"/>
      <c r="T726" s="161"/>
      <c r="AT726" s="156" t="s">
        <v>149</v>
      </c>
      <c r="AU726" s="156" t="s">
        <v>87</v>
      </c>
      <c r="AV726" s="13" t="s">
        <v>87</v>
      </c>
      <c r="AW726" s="13" t="s">
        <v>33</v>
      </c>
      <c r="AX726" s="13" t="s">
        <v>77</v>
      </c>
      <c r="AY726" s="156" t="s">
        <v>135</v>
      </c>
    </row>
    <row r="727" spans="2:65" s="13" customFormat="1" ht="10.199999999999999">
      <c r="B727" s="155"/>
      <c r="D727" s="145" t="s">
        <v>149</v>
      </c>
      <c r="E727" s="156" t="s">
        <v>1</v>
      </c>
      <c r="F727" s="157" t="s">
        <v>1114</v>
      </c>
      <c r="H727" s="158">
        <v>637.71100000000001</v>
      </c>
      <c r="I727" s="159"/>
      <c r="L727" s="155"/>
      <c r="M727" s="160"/>
      <c r="T727" s="161"/>
      <c r="AT727" s="156" t="s">
        <v>149</v>
      </c>
      <c r="AU727" s="156" t="s">
        <v>87</v>
      </c>
      <c r="AV727" s="13" t="s">
        <v>87</v>
      </c>
      <c r="AW727" s="13" t="s">
        <v>33</v>
      </c>
      <c r="AX727" s="13" t="s">
        <v>77</v>
      </c>
      <c r="AY727" s="156" t="s">
        <v>135</v>
      </c>
    </row>
    <row r="728" spans="2:65" s="13" customFormat="1" ht="10.199999999999999">
      <c r="B728" s="155"/>
      <c r="D728" s="145" t="s">
        <v>149</v>
      </c>
      <c r="E728" s="156" t="s">
        <v>1</v>
      </c>
      <c r="F728" s="157" t="s">
        <v>1115</v>
      </c>
      <c r="H728" s="158">
        <v>6.96</v>
      </c>
      <c r="I728" s="159"/>
      <c r="L728" s="155"/>
      <c r="M728" s="160"/>
      <c r="T728" s="161"/>
      <c r="AT728" s="156" t="s">
        <v>149</v>
      </c>
      <c r="AU728" s="156" t="s">
        <v>87</v>
      </c>
      <c r="AV728" s="13" t="s">
        <v>87</v>
      </c>
      <c r="AW728" s="13" t="s">
        <v>33</v>
      </c>
      <c r="AX728" s="13" t="s">
        <v>77</v>
      </c>
      <c r="AY728" s="156" t="s">
        <v>135</v>
      </c>
    </row>
    <row r="729" spans="2:65" s="13" customFormat="1" ht="10.199999999999999">
      <c r="B729" s="155"/>
      <c r="D729" s="145" t="s">
        <v>149</v>
      </c>
      <c r="E729" s="156" t="s">
        <v>1</v>
      </c>
      <c r="F729" s="157" t="s">
        <v>1116</v>
      </c>
      <c r="H729" s="158">
        <v>40.466999999999999</v>
      </c>
      <c r="I729" s="159"/>
      <c r="L729" s="155"/>
      <c r="M729" s="160"/>
      <c r="T729" s="161"/>
      <c r="AT729" s="156" t="s">
        <v>149</v>
      </c>
      <c r="AU729" s="156" t="s">
        <v>87</v>
      </c>
      <c r="AV729" s="13" t="s">
        <v>87</v>
      </c>
      <c r="AW729" s="13" t="s">
        <v>33</v>
      </c>
      <c r="AX729" s="13" t="s">
        <v>77</v>
      </c>
      <c r="AY729" s="156" t="s">
        <v>135</v>
      </c>
    </row>
    <row r="730" spans="2:65" s="14" customFormat="1" ht="10.199999999999999">
      <c r="B730" s="165"/>
      <c r="D730" s="145" t="s">
        <v>149</v>
      </c>
      <c r="E730" s="166" t="s">
        <v>1</v>
      </c>
      <c r="F730" s="167" t="s">
        <v>257</v>
      </c>
      <c r="H730" s="168">
        <v>1052.057</v>
      </c>
      <c r="I730" s="169"/>
      <c r="L730" s="165"/>
      <c r="M730" s="170"/>
      <c r="T730" s="171"/>
      <c r="AT730" s="166" t="s">
        <v>149</v>
      </c>
      <c r="AU730" s="166" t="s">
        <v>87</v>
      </c>
      <c r="AV730" s="14" t="s">
        <v>134</v>
      </c>
      <c r="AW730" s="14" t="s">
        <v>33</v>
      </c>
      <c r="AX730" s="14" t="s">
        <v>85</v>
      </c>
      <c r="AY730" s="166" t="s">
        <v>135</v>
      </c>
    </row>
    <row r="731" spans="2:65" s="1" customFormat="1" ht="24.15" customHeight="1">
      <c r="B731" s="32"/>
      <c r="C731" s="132" t="s">
        <v>1117</v>
      </c>
      <c r="D731" s="132" t="s">
        <v>141</v>
      </c>
      <c r="E731" s="133" t="s">
        <v>1118</v>
      </c>
      <c r="F731" s="134" t="s">
        <v>1119</v>
      </c>
      <c r="G731" s="135" t="s">
        <v>408</v>
      </c>
      <c r="H731" s="136">
        <v>43.664000000000001</v>
      </c>
      <c r="I731" s="137"/>
      <c r="J731" s="138">
        <f>ROUND(I731*H731,2)</f>
        <v>0</v>
      </c>
      <c r="K731" s="134" t="s">
        <v>145</v>
      </c>
      <c r="L731" s="32"/>
      <c r="M731" s="139" t="s">
        <v>1</v>
      </c>
      <c r="N731" s="140" t="s">
        <v>42</v>
      </c>
      <c r="P731" s="141">
        <f>O731*H731</f>
        <v>0</v>
      </c>
      <c r="Q731" s="141">
        <v>0</v>
      </c>
      <c r="R731" s="141">
        <f>Q731*H731</f>
        <v>0</v>
      </c>
      <c r="S731" s="141">
        <v>0</v>
      </c>
      <c r="T731" s="142">
        <f>S731*H731</f>
        <v>0</v>
      </c>
      <c r="AR731" s="143" t="s">
        <v>134</v>
      </c>
      <c r="AT731" s="143" t="s">
        <v>141</v>
      </c>
      <c r="AU731" s="143" t="s">
        <v>87</v>
      </c>
      <c r="AY731" s="17" t="s">
        <v>135</v>
      </c>
      <c r="BE731" s="144">
        <f>IF(N731="základní",J731,0)</f>
        <v>0</v>
      </c>
      <c r="BF731" s="144">
        <f>IF(N731="snížená",J731,0)</f>
        <v>0</v>
      </c>
      <c r="BG731" s="144">
        <f>IF(N731="zákl. přenesená",J731,0)</f>
        <v>0</v>
      </c>
      <c r="BH731" s="144">
        <f>IF(N731="sníž. přenesená",J731,0)</f>
        <v>0</v>
      </c>
      <c r="BI731" s="144">
        <f>IF(N731="nulová",J731,0)</f>
        <v>0</v>
      </c>
      <c r="BJ731" s="17" t="s">
        <v>85</v>
      </c>
      <c r="BK731" s="144">
        <f>ROUND(I731*H731,2)</f>
        <v>0</v>
      </c>
      <c r="BL731" s="17" t="s">
        <v>134</v>
      </c>
      <c r="BM731" s="143" t="s">
        <v>1120</v>
      </c>
    </row>
    <row r="732" spans="2:65" s="1" customFormat="1" ht="19.2">
      <c r="B732" s="32"/>
      <c r="D732" s="145" t="s">
        <v>148</v>
      </c>
      <c r="F732" s="146" t="s">
        <v>1121</v>
      </c>
      <c r="I732" s="147"/>
      <c r="L732" s="32"/>
      <c r="M732" s="148"/>
      <c r="T732" s="56"/>
      <c r="AT732" s="17" t="s">
        <v>148</v>
      </c>
      <c r="AU732" s="17" t="s">
        <v>87</v>
      </c>
    </row>
    <row r="733" spans="2:65" s="13" customFormat="1" ht="10.199999999999999">
      <c r="B733" s="155"/>
      <c r="D733" s="145" t="s">
        <v>149</v>
      </c>
      <c r="E733" s="156" t="s">
        <v>1</v>
      </c>
      <c r="F733" s="157" t="s">
        <v>1122</v>
      </c>
      <c r="H733" s="158">
        <v>20.358000000000001</v>
      </c>
      <c r="I733" s="159"/>
      <c r="L733" s="155"/>
      <c r="M733" s="160"/>
      <c r="T733" s="161"/>
      <c r="AT733" s="156" t="s">
        <v>149</v>
      </c>
      <c r="AU733" s="156" t="s">
        <v>87</v>
      </c>
      <c r="AV733" s="13" t="s">
        <v>87</v>
      </c>
      <c r="AW733" s="13" t="s">
        <v>33</v>
      </c>
      <c r="AX733" s="13" t="s">
        <v>77</v>
      </c>
      <c r="AY733" s="156" t="s">
        <v>135</v>
      </c>
    </row>
    <row r="734" spans="2:65" s="13" customFormat="1" ht="10.199999999999999">
      <c r="B734" s="155"/>
      <c r="D734" s="145" t="s">
        <v>149</v>
      </c>
      <c r="E734" s="156" t="s">
        <v>1</v>
      </c>
      <c r="F734" s="157" t="s">
        <v>1075</v>
      </c>
      <c r="H734" s="158">
        <v>5.52</v>
      </c>
      <c r="I734" s="159"/>
      <c r="L734" s="155"/>
      <c r="M734" s="160"/>
      <c r="T734" s="161"/>
      <c r="AT734" s="156" t="s">
        <v>149</v>
      </c>
      <c r="AU734" s="156" t="s">
        <v>87</v>
      </c>
      <c r="AV734" s="13" t="s">
        <v>87</v>
      </c>
      <c r="AW734" s="13" t="s">
        <v>33</v>
      </c>
      <c r="AX734" s="13" t="s">
        <v>77</v>
      </c>
      <c r="AY734" s="156" t="s">
        <v>135</v>
      </c>
    </row>
    <row r="735" spans="2:65" s="13" customFormat="1" ht="10.199999999999999">
      <c r="B735" s="155"/>
      <c r="D735" s="145" t="s">
        <v>149</v>
      </c>
      <c r="E735" s="156" t="s">
        <v>1</v>
      </c>
      <c r="F735" s="157" t="s">
        <v>1076</v>
      </c>
      <c r="H735" s="158">
        <v>4.431</v>
      </c>
      <c r="I735" s="159"/>
      <c r="L735" s="155"/>
      <c r="M735" s="160"/>
      <c r="T735" s="161"/>
      <c r="AT735" s="156" t="s">
        <v>149</v>
      </c>
      <c r="AU735" s="156" t="s">
        <v>87</v>
      </c>
      <c r="AV735" s="13" t="s">
        <v>87</v>
      </c>
      <c r="AW735" s="13" t="s">
        <v>33</v>
      </c>
      <c r="AX735" s="13" t="s">
        <v>77</v>
      </c>
      <c r="AY735" s="156" t="s">
        <v>135</v>
      </c>
    </row>
    <row r="736" spans="2:65" s="13" customFormat="1" ht="10.199999999999999">
      <c r="B736" s="155"/>
      <c r="D736" s="145" t="s">
        <v>149</v>
      </c>
      <c r="E736" s="156" t="s">
        <v>1</v>
      </c>
      <c r="F736" s="157" t="s">
        <v>1123</v>
      </c>
      <c r="H736" s="158">
        <v>13.355</v>
      </c>
      <c r="I736" s="159"/>
      <c r="L736" s="155"/>
      <c r="M736" s="160"/>
      <c r="T736" s="161"/>
      <c r="AT736" s="156" t="s">
        <v>149</v>
      </c>
      <c r="AU736" s="156" t="s">
        <v>87</v>
      </c>
      <c r="AV736" s="13" t="s">
        <v>87</v>
      </c>
      <c r="AW736" s="13" t="s">
        <v>33</v>
      </c>
      <c r="AX736" s="13" t="s">
        <v>77</v>
      </c>
      <c r="AY736" s="156" t="s">
        <v>135</v>
      </c>
    </row>
    <row r="737" spans="2:65" s="14" customFormat="1" ht="10.199999999999999">
      <c r="B737" s="165"/>
      <c r="D737" s="145" t="s">
        <v>149</v>
      </c>
      <c r="E737" s="166" t="s">
        <v>1</v>
      </c>
      <c r="F737" s="167" t="s">
        <v>257</v>
      </c>
      <c r="H737" s="168">
        <v>43.664000000000001</v>
      </c>
      <c r="I737" s="169"/>
      <c r="L737" s="165"/>
      <c r="M737" s="170"/>
      <c r="T737" s="171"/>
      <c r="AT737" s="166" t="s">
        <v>149</v>
      </c>
      <c r="AU737" s="166" t="s">
        <v>87</v>
      </c>
      <c r="AV737" s="14" t="s">
        <v>134</v>
      </c>
      <c r="AW737" s="14" t="s">
        <v>33</v>
      </c>
      <c r="AX737" s="14" t="s">
        <v>85</v>
      </c>
      <c r="AY737" s="166" t="s">
        <v>135</v>
      </c>
    </row>
    <row r="738" spans="2:65" s="11" customFormat="1" ht="22.8" customHeight="1">
      <c r="B738" s="120"/>
      <c r="D738" s="121" t="s">
        <v>76</v>
      </c>
      <c r="E738" s="130" t="s">
        <v>1124</v>
      </c>
      <c r="F738" s="130" t="s">
        <v>1125</v>
      </c>
      <c r="I738" s="123"/>
      <c r="J738" s="131">
        <f>BK738</f>
        <v>0</v>
      </c>
      <c r="L738" s="120"/>
      <c r="M738" s="125"/>
      <c r="P738" s="126">
        <f>SUM(P739:P740)</f>
        <v>0</v>
      </c>
      <c r="R738" s="126">
        <f>SUM(R739:R740)</f>
        <v>0</v>
      </c>
      <c r="T738" s="127">
        <f>SUM(T739:T740)</f>
        <v>0</v>
      </c>
      <c r="AR738" s="121" t="s">
        <v>85</v>
      </c>
      <c r="AT738" s="128" t="s">
        <v>76</v>
      </c>
      <c r="AU738" s="128" t="s">
        <v>85</v>
      </c>
      <c r="AY738" s="121" t="s">
        <v>135</v>
      </c>
      <c r="BK738" s="129">
        <f>SUM(BK739:BK740)</f>
        <v>0</v>
      </c>
    </row>
    <row r="739" spans="2:65" s="1" customFormat="1" ht="21.75" customHeight="1">
      <c r="B739" s="32"/>
      <c r="C739" s="132" t="s">
        <v>1126</v>
      </c>
      <c r="D739" s="132" t="s">
        <v>141</v>
      </c>
      <c r="E739" s="133" t="s">
        <v>1127</v>
      </c>
      <c r="F739" s="134" t="s">
        <v>1128</v>
      </c>
      <c r="G739" s="135" t="s">
        <v>408</v>
      </c>
      <c r="H739" s="136">
        <v>897.84900000000005</v>
      </c>
      <c r="I739" s="137"/>
      <c r="J739" s="138">
        <f>ROUND(I739*H739,2)</f>
        <v>0</v>
      </c>
      <c r="K739" s="134" t="s">
        <v>145</v>
      </c>
      <c r="L739" s="32"/>
      <c r="M739" s="139" t="s">
        <v>1</v>
      </c>
      <c r="N739" s="140" t="s">
        <v>42</v>
      </c>
      <c r="P739" s="141">
        <f>O739*H739</f>
        <v>0</v>
      </c>
      <c r="Q739" s="141">
        <v>0</v>
      </c>
      <c r="R739" s="141">
        <f>Q739*H739</f>
        <v>0</v>
      </c>
      <c r="S739" s="141">
        <v>0</v>
      </c>
      <c r="T739" s="142">
        <f>S739*H739</f>
        <v>0</v>
      </c>
      <c r="AR739" s="143" t="s">
        <v>134</v>
      </c>
      <c r="AT739" s="143" t="s">
        <v>141</v>
      </c>
      <c r="AU739" s="143" t="s">
        <v>87</v>
      </c>
      <c r="AY739" s="17" t="s">
        <v>135</v>
      </c>
      <c r="BE739" s="144">
        <f>IF(N739="základní",J739,0)</f>
        <v>0</v>
      </c>
      <c r="BF739" s="144">
        <f>IF(N739="snížená",J739,0)</f>
        <v>0</v>
      </c>
      <c r="BG739" s="144">
        <f>IF(N739="zákl. přenesená",J739,0)</f>
        <v>0</v>
      </c>
      <c r="BH739" s="144">
        <f>IF(N739="sníž. přenesená",J739,0)</f>
        <v>0</v>
      </c>
      <c r="BI739" s="144">
        <f>IF(N739="nulová",J739,0)</f>
        <v>0</v>
      </c>
      <c r="BJ739" s="17" t="s">
        <v>85</v>
      </c>
      <c r="BK739" s="144">
        <f>ROUND(I739*H739,2)</f>
        <v>0</v>
      </c>
      <c r="BL739" s="17" t="s">
        <v>134</v>
      </c>
      <c r="BM739" s="143" t="s">
        <v>1129</v>
      </c>
    </row>
    <row r="740" spans="2:65" s="1" customFormat="1" ht="19.2">
      <c r="B740" s="32"/>
      <c r="D740" s="145" t="s">
        <v>148</v>
      </c>
      <c r="F740" s="146" t="s">
        <v>1130</v>
      </c>
      <c r="I740" s="147"/>
      <c r="L740" s="32"/>
      <c r="M740" s="189"/>
      <c r="N740" s="190"/>
      <c r="O740" s="190"/>
      <c r="P740" s="190"/>
      <c r="Q740" s="190"/>
      <c r="R740" s="190"/>
      <c r="S740" s="190"/>
      <c r="T740" s="191"/>
      <c r="AT740" s="17" t="s">
        <v>148</v>
      </c>
      <c r="AU740" s="17" t="s">
        <v>87</v>
      </c>
    </row>
    <row r="741" spans="2:65" s="1" customFormat="1" ht="6.9" customHeight="1">
      <c r="B741" s="44"/>
      <c r="C741" s="45"/>
      <c r="D741" s="45"/>
      <c r="E741" s="45"/>
      <c r="F741" s="45"/>
      <c r="G741" s="45"/>
      <c r="H741" s="45"/>
      <c r="I741" s="45"/>
      <c r="J741" s="45"/>
      <c r="K741" s="45"/>
      <c r="L741" s="32"/>
    </row>
  </sheetData>
  <sheetProtection algorithmName="SHA-512" hashValue="kQfVw1nlsKBJ1Fe+eJ7NZaDtdACcRItCWOTfDdn7JJYAx78yNm5wr1H56T9cm1WySCmphpp4/ZMmXnwLySFLTg==" saltValue="qgv0IAW1pUNqEJ1IYSDYhmQVoIzpUlM4DVwSN6jmvo8Y1ow4N19Ud+hitpRjS78YIAS3QbFkIfTTK2rex7A2gg==" spinCount="100000" sheet="1" objects="1" scenarios="1" formatColumns="0" formatRows="0" autoFilter="0"/>
  <autoFilter ref="C124:K740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50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0" t="str">
        <f>'Rekapitulace stavby'!K6</f>
        <v>Stavební úpravy komunikace v ul. U Světa a parkoviště v ul. Sportovní v Třeboni</v>
      </c>
      <c r="F7" s="231"/>
      <c r="G7" s="231"/>
      <c r="H7" s="231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192" t="s">
        <v>1131</v>
      </c>
      <c r="F9" s="232"/>
      <c r="G9" s="232"/>
      <c r="H9" s="23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91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5. 6. 2025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ROUND((SUM(BE124:BE504)),  2)</f>
        <v>0</v>
      </c>
      <c r="I33" s="92">
        <v>0.21</v>
      </c>
      <c r="J33" s="91">
        <f>ROUND(((SUM(BE124:BE504))*I33),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ROUND((SUM(BF124:BF504)),  2)</f>
        <v>0</v>
      </c>
      <c r="I34" s="92">
        <v>0.15</v>
      </c>
      <c r="J34" s="91">
        <f>ROUND(((SUM(BF124:BF504))*I34),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ROUND((SUM(BG124:BG504)),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ROUND((SUM(BH124:BH504)),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ROUND((SUM(BI124:BI504)),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0" t="str">
        <f>E7</f>
        <v>Stavební úpravy komunikace v ul. U Světa a parkoviště v ul. Sportovní v Třeboni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192" t="str">
        <f>E9</f>
        <v>102 - Parkovací plocha</v>
      </c>
      <c r="F87" s="232"/>
      <c r="G87" s="232"/>
      <c r="H87" s="23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5. 6. 2025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J124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237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95" customHeight="1">
      <c r="B98" s="108"/>
      <c r="D98" s="109" t="s">
        <v>238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9" customFormat="1" ht="19.95" customHeight="1">
      <c r="B99" s="108"/>
      <c r="D99" s="109" t="s">
        <v>240</v>
      </c>
      <c r="E99" s="110"/>
      <c r="F99" s="110"/>
      <c r="G99" s="110"/>
      <c r="H99" s="110"/>
      <c r="I99" s="110"/>
      <c r="J99" s="111">
        <f>J247</f>
        <v>0</v>
      </c>
      <c r="L99" s="108"/>
    </row>
    <row r="100" spans="2:12" s="9" customFormat="1" ht="19.95" customHeight="1">
      <c r="B100" s="108"/>
      <c r="D100" s="109" t="s">
        <v>241</v>
      </c>
      <c r="E100" s="110"/>
      <c r="F100" s="110"/>
      <c r="G100" s="110"/>
      <c r="H100" s="110"/>
      <c r="I100" s="110"/>
      <c r="J100" s="111">
        <f>J259</f>
        <v>0</v>
      </c>
      <c r="L100" s="108"/>
    </row>
    <row r="101" spans="2:12" s="9" customFormat="1" ht="19.95" customHeight="1">
      <c r="B101" s="108"/>
      <c r="D101" s="109" t="s">
        <v>242</v>
      </c>
      <c r="E101" s="110"/>
      <c r="F101" s="110"/>
      <c r="G101" s="110"/>
      <c r="H101" s="110"/>
      <c r="I101" s="110"/>
      <c r="J101" s="111">
        <f>J305</f>
        <v>0</v>
      </c>
      <c r="L101" s="108"/>
    </row>
    <row r="102" spans="2:12" s="9" customFormat="1" ht="19.95" customHeight="1">
      <c r="B102" s="108"/>
      <c r="D102" s="109" t="s">
        <v>243</v>
      </c>
      <c r="E102" s="110"/>
      <c r="F102" s="110"/>
      <c r="G102" s="110"/>
      <c r="H102" s="110"/>
      <c r="I102" s="110"/>
      <c r="J102" s="111">
        <f>J368</f>
        <v>0</v>
      </c>
      <c r="L102" s="108"/>
    </row>
    <row r="103" spans="2:12" s="9" customFormat="1" ht="19.95" customHeight="1">
      <c r="B103" s="108"/>
      <c r="D103" s="109" t="s">
        <v>244</v>
      </c>
      <c r="E103" s="110"/>
      <c r="F103" s="110"/>
      <c r="G103" s="110"/>
      <c r="H103" s="110"/>
      <c r="I103" s="110"/>
      <c r="J103" s="111">
        <f>J449</f>
        <v>0</v>
      </c>
      <c r="L103" s="108"/>
    </row>
    <row r="104" spans="2:12" s="9" customFormat="1" ht="19.95" customHeight="1">
      <c r="B104" s="108"/>
      <c r="D104" s="109" t="s">
        <v>245</v>
      </c>
      <c r="E104" s="110"/>
      <c r="F104" s="110"/>
      <c r="G104" s="110"/>
      <c r="H104" s="110"/>
      <c r="I104" s="110"/>
      <c r="J104" s="111">
        <f>J502</f>
        <v>0</v>
      </c>
      <c r="L104" s="108"/>
    </row>
    <row r="105" spans="2:12" s="1" customFormat="1" ht="21.75" customHeight="1">
      <c r="B105" s="32"/>
      <c r="L105" s="32"/>
    </row>
    <row r="106" spans="2:12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>
      <c r="B111" s="32"/>
      <c r="C111" s="21" t="s">
        <v>119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30" t="str">
        <f>E7</f>
        <v>Stavební úpravy komunikace v ul. U Světa a parkoviště v ul. Sportovní v Třeboni</v>
      </c>
      <c r="F114" s="231"/>
      <c r="G114" s="231"/>
      <c r="H114" s="231"/>
      <c r="L114" s="32"/>
    </row>
    <row r="115" spans="2:65" s="1" customFormat="1" ht="12" customHeight="1">
      <c r="B115" s="32"/>
      <c r="C115" s="27" t="s">
        <v>105</v>
      </c>
      <c r="L115" s="32"/>
    </row>
    <row r="116" spans="2:65" s="1" customFormat="1" ht="16.5" customHeight="1">
      <c r="B116" s="32"/>
      <c r="E116" s="192" t="str">
        <f>E9</f>
        <v>102 - Parkovací plocha</v>
      </c>
      <c r="F116" s="232"/>
      <c r="G116" s="232"/>
      <c r="H116" s="232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Třeboň</v>
      </c>
      <c r="I118" s="27" t="s">
        <v>22</v>
      </c>
      <c r="J118" s="52" t="str">
        <f>IF(J12="","",J12)</f>
        <v>5. 6. 2025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E15</f>
        <v>Město Třeboň</v>
      </c>
      <c r="I120" s="27" t="s">
        <v>30</v>
      </c>
      <c r="J120" s="30" t="str">
        <f>E21</f>
        <v>WAY project s.r.o.</v>
      </c>
      <c r="L120" s="32"/>
    </row>
    <row r="121" spans="2:65" s="1" customFormat="1" ht="15.15" customHeight="1">
      <c r="B121" s="32"/>
      <c r="C121" s="27" t="s">
        <v>28</v>
      </c>
      <c r="F121" s="25" t="str">
        <f>IF(E18="","",E18)</f>
        <v>Vyplň údaj</v>
      </c>
      <c r="I121" s="27" t="s">
        <v>34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120</v>
      </c>
      <c r="D123" s="114" t="s">
        <v>62</v>
      </c>
      <c r="E123" s="114" t="s">
        <v>58</v>
      </c>
      <c r="F123" s="114" t="s">
        <v>59</v>
      </c>
      <c r="G123" s="114" t="s">
        <v>121</v>
      </c>
      <c r="H123" s="114" t="s">
        <v>122</v>
      </c>
      <c r="I123" s="114" t="s">
        <v>123</v>
      </c>
      <c r="J123" s="114" t="s">
        <v>109</v>
      </c>
      <c r="K123" s="115" t="s">
        <v>124</v>
      </c>
      <c r="L123" s="112"/>
      <c r="M123" s="59" t="s">
        <v>1</v>
      </c>
      <c r="N123" s="60" t="s">
        <v>41</v>
      </c>
      <c r="O123" s="60" t="s">
        <v>125</v>
      </c>
      <c r="P123" s="60" t="s">
        <v>126</v>
      </c>
      <c r="Q123" s="60" t="s">
        <v>127</v>
      </c>
      <c r="R123" s="60" t="s">
        <v>128</v>
      </c>
      <c r="S123" s="60" t="s">
        <v>129</v>
      </c>
      <c r="T123" s="61" t="s">
        <v>130</v>
      </c>
    </row>
    <row r="124" spans="2:65" s="1" customFormat="1" ht="22.8" customHeight="1">
      <c r="B124" s="32"/>
      <c r="C124" s="64" t="s">
        <v>131</v>
      </c>
      <c r="J124" s="116">
        <f>BK124</f>
        <v>0</v>
      </c>
      <c r="L124" s="32"/>
      <c r="M124" s="62"/>
      <c r="N124" s="53"/>
      <c r="O124" s="53"/>
      <c r="P124" s="117">
        <f>P125</f>
        <v>0</v>
      </c>
      <c r="Q124" s="53"/>
      <c r="R124" s="117">
        <f>R125</f>
        <v>489.73276587000004</v>
      </c>
      <c r="S124" s="53"/>
      <c r="T124" s="118">
        <f>T125</f>
        <v>217.84385999999998</v>
      </c>
      <c r="AT124" s="17" t="s">
        <v>76</v>
      </c>
      <c r="AU124" s="17" t="s">
        <v>111</v>
      </c>
      <c r="BK124" s="119">
        <f>BK125</f>
        <v>0</v>
      </c>
    </row>
    <row r="125" spans="2:65" s="11" customFormat="1" ht="25.95" customHeight="1">
      <c r="B125" s="120"/>
      <c r="D125" s="121" t="s">
        <v>76</v>
      </c>
      <c r="E125" s="122" t="s">
        <v>246</v>
      </c>
      <c r="F125" s="122" t="s">
        <v>247</v>
      </c>
      <c r="I125" s="123"/>
      <c r="J125" s="124">
        <f>BK125</f>
        <v>0</v>
      </c>
      <c r="L125" s="120"/>
      <c r="M125" s="125"/>
      <c r="P125" s="126">
        <f>P126+P247+P259+P305+P368+P449+P502</f>
        <v>0</v>
      </c>
      <c r="R125" s="126">
        <f>R126+R247+R259+R305+R368+R449+R502</f>
        <v>489.73276587000004</v>
      </c>
      <c r="T125" s="127">
        <f>T126+T247+T259+T305+T368+T449+T502</f>
        <v>217.84385999999998</v>
      </c>
      <c r="AR125" s="121" t="s">
        <v>85</v>
      </c>
      <c r="AT125" s="128" t="s">
        <v>76</v>
      </c>
      <c r="AU125" s="128" t="s">
        <v>77</v>
      </c>
      <c r="AY125" s="121" t="s">
        <v>135</v>
      </c>
      <c r="BK125" s="129">
        <f>BK126+BK247+BK259+BK305+BK368+BK449+BK502</f>
        <v>0</v>
      </c>
    </row>
    <row r="126" spans="2:65" s="11" customFormat="1" ht="22.8" customHeight="1">
      <c r="B126" s="120"/>
      <c r="D126" s="121" t="s">
        <v>76</v>
      </c>
      <c r="E126" s="130" t="s">
        <v>85</v>
      </c>
      <c r="F126" s="130" t="s">
        <v>248</v>
      </c>
      <c r="I126" s="123"/>
      <c r="J126" s="131">
        <f>BK126</f>
        <v>0</v>
      </c>
      <c r="L126" s="120"/>
      <c r="M126" s="125"/>
      <c r="P126" s="126">
        <f>SUM(P127:P246)</f>
        <v>0</v>
      </c>
      <c r="R126" s="126">
        <f>SUM(R127:R246)</f>
        <v>11.382271319999999</v>
      </c>
      <c r="T126" s="127">
        <f>SUM(T127:T246)</f>
        <v>210.6455</v>
      </c>
      <c r="AR126" s="121" t="s">
        <v>85</v>
      </c>
      <c r="AT126" s="128" t="s">
        <v>76</v>
      </c>
      <c r="AU126" s="128" t="s">
        <v>85</v>
      </c>
      <c r="AY126" s="121" t="s">
        <v>135</v>
      </c>
      <c r="BK126" s="129">
        <f>SUM(BK127:BK246)</f>
        <v>0</v>
      </c>
    </row>
    <row r="127" spans="2:65" s="1" customFormat="1" ht="16.5" customHeight="1">
      <c r="B127" s="32"/>
      <c r="C127" s="132" t="s">
        <v>85</v>
      </c>
      <c r="D127" s="132" t="s">
        <v>141</v>
      </c>
      <c r="E127" s="133" t="s">
        <v>249</v>
      </c>
      <c r="F127" s="134" t="s">
        <v>250</v>
      </c>
      <c r="G127" s="135" t="s">
        <v>251</v>
      </c>
      <c r="H127" s="136">
        <v>5.7</v>
      </c>
      <c r="I127" s="137"/>
      <c r="J127" s="138">
        <f>ROUND(I127*H127,2)</f>
        <v>0</v>
      </c>
      <c r="K127" s="134" t="s">
        <v>145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0.26</v>
      </c>
      <c r="T127" s="142">
        <f>S127*H127</f>
        <v>1.4820000000000002</v>
      </c>
      <c r="AR127" s="143" t="s">
        <v>134</v>
      </c>
      <c r="AT127" s="143" t="s">
        <v>141</v>
      </c>
      <c r="AU127" s="143" t="s">
        <v>87</v>
      </c>
      <c r="AY127" s="17" t="s">
        <v>135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134</v>
      </c>
      <c r="BM127" s="143" t="s">
        <v>252</v>
      </c>
    </row>
    <row r="128" spans="2:65" s="1" customFormat="1" ht="19.2">
      <c r="B128" s="32"/>
      <c r="D128" s="145" t="s">
        <v>148</v>
      </c>
      <c r="F128" s="146" t="s">
        <v>253</v>
      </c>
      <c r="I128" s="147"/>
      <c r="L128" s="32"/>
      <c r="M128" s="148"/>
      <c r="T128" s="56"/>
      <c r="AT128" s="17" t="s">
        <v>148</v>
      </c>
      <c r="AU128" s="17" t="s">
        <v>87</v>
      </c>
    </row>
    <row r="129" spans="2:65" s="13" customFormat="1" ht="10.199999999999999">
      <c r="B129" s="155"/>
      <c r="D129" s="145" t="s">
        <v>149</v>
      </c>
      <c r="E129" s="156" t="s">
        <v>1</v>
      </c>
      <c r="F129" s="157" t="s">
        <v>1132</v>
      </c>
      <c r="H129" s="158">
        <v>5.7</v>
      </c>
      <c r="I129" s="159"/>
      <c r="L129" s="155"/>
      <c r="M129" s="160"/>
      <c r="T129" s="161"/>
      <c r="AT129" s="156" t="s">
        <v>149</v>
      </c>
      <c r="AU129" s="156" t="s">
        <v>87</v>
      </c>
      <c r="AV129" s="13" t="s">
        <v>87</v>
      </c>
      <c r="AW129" s="13" t="s">
        <v>33</v>
      </c>
      <c r="AX129" s="13" t="s">
        <v>85</v>
      </c>
      <c r="AY129" s="156" t="s">
        <v>135</v>
      </c>
    </row>
    <row r="130" spans="2:65" s="1" customFormat="1" ht="16.5" customHeight="1">
      <c r="B130" s="32"/>
      <c r="C130" s="132" t="s">
        <v>87</v>
      </c>
      <c r="D130" s="132" t="s">
        <v>141</v>
      </c>
      <c r="E130" s="133" t="s">
        <v>275</v>
      </c>
      <c r="F130" s="134" t="s">
        <v>276</v>
      </c>
      <c r="G130" s="135" t="s">
        <v>251</v>
      </c>
      <c r="H130" s="136">
        <v>9.6999999999999993</v>
      </c>
      <c r="I130" s="137"/>
      <c r="J130" s="138">
        <f>ROUND(I130*H130,2)</f>
        <v>0</v>
      </c>
      <c r="K130" s="134" t="s">
        <v>145</v>
      </c>
      <c r="L130" s="32"/>
      <c r="M130" s="139" t="s">
        <v>1</v>
      </c>
      <c r="N130" s="140" t="s">
        <v>42</v>
      </c>
      <c r="P130" s="141">
        <f>O130*H130</f>
        <v>0</v>
      </c>
      <c r="Q130" s="141">
        <v>0</v>
      </c>
      <c r="R130" s="141">
        <f>Q130*H130</f>
        <v>0</v>
      </c>
      <c r="S130" s="141">
        <v>0.17</v>
      </c>
      <c r="T130" s="142">
        <f>S130*H130</f>
        <v>1.649</v>
      </c>
      <c r="AR130" s="143" t="s">
        <v>134</v>
      </c>
      <c r="AT130" s="143" t="s">
        <v>141</v>
      </c>
      <c r="AU130" s="143" t="s">
        <v>87</v>
      </c>
      <c r="AY130" s="17" t="s">
        <v>135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85</v>
      </c>
      <c r="BK130" s="144">
        <f>ROUND(I130*H130,2)</f>
        <v>0</v>
      </c>
      <c r="BL130" s="17" t="s">
        <v>134</v>
      </c>
      <c r="BM130" s="143" t="s">
        <v>1133</v>
      </c>
    </row>
    <row r="131" spans="2:65" s="1" customFormat="1" ht="19.2">
      <c r="B131" s="32"/>
      <c r="D131" s="145" t="s">
        <v>148</v>
      </c>
      <c r="F131" s="146" t="s">
        <v>278</v>
      </c>
      <c r="I131" s="147"/>
      <c r="L131" s="32"/>
      <c r="M131" s="148"/>
      <c r="T131" s="56"/>
      <c r="AT131" s="17" t="s">
        <v>148</v>
      </c>
      <c r="AU131" s="17" t="s">
        <v>87</v>
      </c>
    </row>
    <row r="132" spans="2:65" s="13" customFormat="1" ht="10.199999999999999">
      <c r="B132" s="155"/>
      <c r="D132" s="145" t="s">
        <v>149</v>
      </c>
      <c r="E132" s="156" t="s">
        <v>1</v>
      </c>
      <c r="F132" s="157" t="s">
        <v>1134</v>
      </c>
      <c r="H132" s="158">
        <v>5.7</v>
      </c>
      <c r="I132" s="159"/>
      <c r="L132" s="155"/>
      <c r="M132" s="160"/>
      <c r="T132" s="161"/>
      <c r="AT132" s="156" t="s">
        <v>149</v>
      </c>
      <c r="AU132" s="156" t="s">
        <v>87</v>
      </c>
      <c r="AV132" s="13" t="s">
        <v>87</v>
      </c>
      <c r="AW132" s="13" t="s">
        <v>33</v>
      </c>
      <c r="AX132" s="13" t="s">
        <v>77</v>
      </c>
      <c r="AY132" s="156" t="s">
        <v>135</v>
      </c>
    </row>
    <row r="133" spans="2:65" s="13" customFormat="1" ht="10.199999999999999">
      <c r="B133" s="155"/>
      <c r="D133" s="145" t="s">
        <v>149</v>
      </c>
      <c r="E133" s="156" t="s">
        <v>1</v>
      </c>
      <c r="F133" s="157" t="s">
        <v>1135</v>
      </c>
      <c r="H133" s="158">
        <v>4</v>
      </c>
      <c r="I133" s="159"/>
      <c r="L133" s="155"/>
      <c r="M133" s="160"/>
      <c r="T133" s="161"/>
      <c r="AT133" s="156" t="s">
        <v>149</v>
      </c>
      <c r="AU133" s="156" t="s">
        <v>87</v>
      </c>
      <c r="AV133" s="13" t="s">
        <v>87</v>
      </c>
      <c r="AW133" s="13" t="s">
        <v>33</v>
      </c>
      <c r="AX133" s="13" t="s">
        <v>77</v>
      </c>
      <c r="AY133" s="156" t="s">
        <v>135</v>
      </c>
    </row>
    <row r="134" spans="2:65" s="14" customFormat="1" ht="10.199999999999999">
      <c r="B134" s="165"/>
      <c r="D134" s="145" t="s">
        <v>149</v>
      </c>
      <c r="E134" s="166" t="s">
        <v>1</v>
      </c>
      <c r="F134" s="167" t="s">
        <v>257</v>
      </c>
      <c r="H134" s="168">
        <v>9.6999999999999993</v>
      </c>
      <c r="I134" s="169"/>
      <c r="L134" s="165"/>
      <c r="M134" s="170"/>
      <c r="T134" s="171"/>
      <c r="AT134" s="166" t="s">
        <v>149</v>
      </c>
      <c r="AU134" s="166" t="s">
        <v>87</v>
      </c>
      <c r="AV134" s="14" t="s">
        <v>134</v>
      </c>
      <c r="AW134" s="14" t="s">
        <v>33</v>
      </c>
      <c r="AX134" s="14" t="s">
        <v>85</v>
      </c>
      <c r="AY134" s="166" t="s">
        <v>135</v>
      </c>
    </row>
    <row r="135" spans="2:65" s="1" customFormat="1" ht="21.75" customHeight="1">
      <c r="B135" s="32"/>
      <c r="C135" s="132" t="s">
        <v>157</v>
      </c>
      <c r="D135" s="132" t="s">
        <v>141</v>
      </c>
      <c r="E135" s="133" t="s">
        <v>1136</v>
      </c>
      <c r="F135" s="134" t="s">
        <v>1137</v>
      </c>
      <c r="G135" s="135" t="s">
        <v>251</v>
      </c>
      <c r="H135" s="136">
        <v>91.5</v>
      </c>
      <c r="I135" s="137"/>
      <c r="J135" s="138">
        <f>ROUND(I135*H135,2)</f>
        <v>0</v>
      </c>
      <c r="K135" s="134" t="s">
        <v>145</v>
      </c>
      <c r="L135" s="32"/>
      <c r="M135" s="139" t="s">
        <v>1</v>
      </c>
      <c r="N135" s="140" t="s">
        <v>42</v>
      </c>
      <c r="P135" s="141">
        <f>O135*H135</f>
        <v>0</v>
      </c>
      <c r="Q135" s="141">
        <v>0</v>
      </c>
      <c r="R135" s="141">
        <f>Q135*H135</f>
        <v>0</v>
      </c>
      <c r="S135" s="141">
        <v>0.28999999999999998</v>
      </c>
      <c r="T135" s="142">
        <f>S135*H135</f>
        <v>26.534999999999997</v>
      </c>
      <c r="AR135" s="143" t="s">
        <v>134</v>
      </c>
      <c r="AT135" s="143" t="s">
        <v>141</v>
      </c>
      <c r="AU135" s="143" t="s">
        <v>87</v>
      </c>
      <c r="AY135" s="17" t="s">
        <v>135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85</v>
      </c>
      <c r="BK135" s="144">
        <f>ROUND(I135*H135,2)</f>
        <v>0</v>
      </c>
      <c r="BL135" s="17" t="s">
        <v>134</v>
      </c>
      <c r="BM135" s="143" t="s">
        <v>277</v>
      </c>
    </row>
    <row r="136" spans="2:65" s="1" customFormat="1" ht="28.8">
      <c r="B136" s="32"/>
      <c r="D136" s="145" t="s">
        <v>148</v>
      </c>
      <c r="F136" s="146" t="s">
        <v>1138</v>
      </c>
      <c r="I136" s="147"/>
      <c r="L136" s="32"/>
      <c r="M136" s="148"/>
      <c r="T136" s="56"/>
      <c r="AT136" s="17" t="s">
        <v>148</v>
      </c>
      <c r="AU136" s="17" t="s">
        <v>87</v>
      </c>
    </row>
    <row r="137" spans="2:65" s="13" customFormat="1" ht="10.199999999999999">
      <c r="B137" s="155"/>
      <c r="D137" s="145" t="s">
        <v>149</v>
      </c>
      <c r="E137" s="156" t="s">
        <v>1</v>
      </c>
      <c r="F137" s="157" t="s">
        <v>1139</v>
      </c>
      <c r="H137" s="158">
        <v>91.5</v>
      </c>
      <c r="I137" s="159"/>
      <c r="L137" s="155"/>
      <c r="M137" s="160"/>
      <c r="T137" s="161"/>
      <c r="AT137" s="156" t="s">
        <v>149</v>
      </c>
      <c r="AU137" s="156" t="s">
        <v>87</v>
      </c>
      <c r="AV137" s="13" t="s">
        <v>87</v>
      </c>
      <c r="AW137" s="13" t="s">
        <v>33</v>
      </c>
      <c r="AX137" s="13" t="s">
        <v>85</v>
      </c>
      <c r="AY137" s="156" t="s">
        <v>135</v>
      </c>
    </row>
    <row r="138" spans="2:65" s="1" customFormat="1" ht="16.5" customHeight="1">
      <c r="B138" s="32"/>
      <c r="C138" s="132" t="s">
        <v>134</v>
      </c>
      <c r="D138" s="132" t="s">
        <v>141</v>
      </c>
      <c r="E138" s="133" t="s">
        <v>281</v>
      </c>
      <c r="F138" s="134" t="s">
        <v>282</v>
      </c>
      <c r="G138" s="135" t="s">
        <v>251</v>
      </c>
      <c r="H138" s="136">
        <v>4</v>
      </c>
      <c r="I138" s="137"/>
      <c r="J138" s="138">
        <f>ROUND(I138*H138,2)</f>
        <v>0</v>
      </c>
      <c r="K138" s="134" t="s">
        <v>145</v>
      </c>
      <c r="L138" s="32"/>
      <c r="M138" s="139" t="s">
        <v>1</v>
      </c>
      <c r="N138" s="140" t="s">
        <v>42</v>
      </c>
      <c r="P138" s="141">
        <f>O138*H138</f>
        <v>0</v>
      </c>
      <c r="Q138" s="141">
        <v>0</v>
      </c>
      <c r="R138" s="141">
        <f>Q138*H138</f>
        <v>0</v>
      </c>
      <c r="S138" s="141">
        <v>9.8000000000000004E-2</v>
      </c>
      <c r="T138" s="142">
        <f>S138*H138</f>
        <v>0.39200000000000002</v>
      </c>
      <c r="AR138" s="143" t="s">
        <v>134</v>
      </c>
      <c r="AT138" s="143" t="s">
        <v>141</v>
      </c>
      <c r="AU138" s="143" t="s">
        <v>87</v>
      </c>
      <c r="AY138" s="17" t="s">
        <v>135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85</v>
      </c>
      <c r="BK138" s="144">
        <f>ROUND(I138*H138,2)</f>
        <v>0</v>
      </c>
      <c r="BL138" s="17" t="s">
        <v>134</v>
      </c>
      <c r="BM138" s="143" t="s">
        <v>283</v>
      </c>
    </row>
    <row r="139" spans="2:65" s="1" customFormat="1" ht="19.2">
      <c r="B139" s="32"/>
      <c r="D139" s="145" t="s">
        <v>148</v>
      </c>
      <c r="F139" s="146" t="s">
        <v>284</v>
      </c>
      <c r="I139" s="147"/>
      <c r="L139" s="32"/>
      <c r="M139" s="148"/>
      <c r="T139" s="56"/>
      <c r="AT139" s="17" t="s">
        <v>148</v>
      </c>
      <c r="AU139" s="17" t="s">
        <v>87</v>
      </c>
    </row>
    <row r="140" spans="2:65" s="13" customFormat="1" ht="10.199999999999999">
      <c r="B140" s="155"/>
      <c r="D140" s="145" t="s">
        <v>149</v>
      </c>
      <c r="E140" s="156" t="s">
        <v>1</v>
      </c>
      <c r="F140" s="157" t="s">
        <v>1140</v>
      </c>
      <c r="H140" s="158">
        <v>4</v>
      </c>
      <c r="I140" s="159"/>
      <c r="L140" s="155"/>
      <c r="M140" s="160"/>
      <c r="T140" s="161"/>
      <c r="AT140" s="156" t="s">
        <v>149</v>
      </c>
      <c r="AU140" s="156" t="s">
        <v>87</v>
      </c>
      <c r="AV140" s="13" t="s">
        <v>87</v>
      </c>
      <c r="AW140" s="13" t="s">
        <v>33</v>
      </c>
      <c r="AX140" s="13" t="s">
        <v>85</v>
      </c>
      <c r="AY140" s="156" t="s">
        <v>135</v>
      </c>
    </row>
    <row r="141" spans="2:65" s="1" customFormat="1" ht="16.5" customHeight="1">
      <c r="B141" s="32"/>
      <c r="C141" s="132" t="s">
        <v>138</v>
      </c>
      <c r="D141" s="132" t="s">
        <v>141</v>
      </c>
      <c r="E141" s="133" t="s">
        <v>1141</v>
      </c>
      <c r="F141" s="134" t="s">
        <v>1142</v>
      </c>
      <c r="G141" s="135" t="s">
        <v>251</v>
      </c>
      <c r="H141" s="136">
        <v>406.2</v>
      </c>
      <c r="I141" s="137"/>
      <c r="J141" s="138">
        <f>ROUND(I141*H141,2)</f>
        <v>0</v>
      </c>
      <c r="K141" s="134" t="s">
        <v>145</v>
      </c>
      <c r="L141" s="32"/>
      <c r="M141" s="139" t="s">
        <v>1</v>
      </c>
      <c r="N141" s="140" t="s">
        <v>42</v>
      </c>
      <c r="P141" s="141">
        <f>O141*H141</f>
        <v>0</v>
      </c>
      <c r="Q141" s="141">
        <v>0</v>
      </c>
      <c r="R141" s="141">
        <f>Q141*H141</f>
        <v>0</v>
      </c>
      <c r="S141" s="141">
        <v>9.8000000000000004E-2</v>
      </c>
      <c r="T141" s="142">
        <f>S141*H141</f>
        <v>39.807600000000001</v>
      </c>
      <c r="AR141" s="143" t="s">
        <v>134</v>
      </c>
      <c r="AT141" s="143" t="s">
        <v>141</v>
      </c>
      <c r="AU141" s="143" t="s">
        <v>87</v>
      </c>
      <c r="AY141" s="17" t="s">
        <v>135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85</v>
      </c>
      <c r="BK141" s="144">
        <f>ROUND(I141*H141,2)</f>
        <v>0</v>
      </c>
      <c r="BL141" s="17" t="s">
        <v>134</v>
      </c>
      <c r="BM141" s="143" t="s">
        <v>1143</v>
      </c>
    </row>
    <row r="142" spans="2:65" s="1" customFormat="1" ht="19.2">
      <c r="B142" s="32"/>
      <c r="D142" s="145" t="s">
        <v>148</v>
      </c>
      <c r="F142" s="146" t="s">
        <v>1144</v>
      </c>
      <c r="I142" s="147"/>
      <c r="L142" s="32"/>
      <c r="M142" s="148"/>
      <c r="T142" s="56"/>
      <c r="AT142" s="17" t="s">
        <v>148</v>
      </c>
      <c r="AU142" s="17" t="s">
        <v>87</v>
      </c>
    </row>
    <row r="143" spans="2:65" s="13" customFormat="1" ht="10.199999999999999">
      <c r="B143" s="155"/>
      <c r="D143" s="145" t="s">
        <v>149</v>
      </c>
      <c r="E143" s="156" t="s">
        <v>1</v>
      </c>
      <c r="F143" s="157" t="s">
        <v>1145</v>
      </c>
      <c r="H143" s="158">
        <v>406.2</v>
      </c>
      <c r="I143" s="159"/>
      <c r="L143" s="155"/>
      <c r="M143" s="160"/>
      <c r="T143" s="161"/>
      <c r="AT143" s="156" t="s">
        <v>149</v>
      </c>
      <c r="AU143" s="156" t="s">
        <v>87</v>
      </c>
      <c r="AV143" s="13" t="s">
        <v>87</v>
      </c>
      <c r="AW143" s="13" t="s">
        <v>33</v>
      </c>
      <c r="AX143" s="13" t="s">
        <v>85</v>
      </c>
      <c r="AY143" s="156" t="s">
        <v>135</v>
      </c>
    </row>
    <row r="144" spans="2:65" s="12" customFormat="1" ht="10.199999999999999">
      <c r="B144" s="149"/>
      <c r="D144" s="145" t="s">
        <v>149</v>
      </c>
      <c r="E144" s="150" t="s">
        <v>1</v>
      </c>
      <c r="F144" s="151" t="s">
        <v>1146</v>
      </c>
      <c r="H144" s="150" t="s">
        <v>1</v>
      </c>
      <c r="I144" s="152"/>
      <c r="L144" s="149"/>
      <c r="M144" s="153"/>
      <c r="T144" s="154"/>
      <c r="AT144" s="150" t="s">
        <v>149</v>
      </c>
      <c r="AU144" s="150" t="s">
        <v>87</v>
      </c>
      <c r="AV144" s="12" t="s">
        <v>85</v>
      </c>
      <c r="AW144" s="12" t="s">
        <v>33</v>
      </c>
      <c r="AX144" s="12" t="s">
        <v>77</v>
      </c>
      <c r="AY144" s="150" t="s">
        <v>135</v>
      </c>
    </row>
    <row r="145" spans="2:65" s="1" customFormat="1" ht="16.5" customHeight="1">
      <c r="B145" s="32"/>
      <c r="C145" s="132" t="s">
        <v>173</v>
      </c>
      <c r="D145" s="132" t="s">
        <v>141</v>
      </c>
      <c r="E145" s="133" t="s">
        <v>1147</v>
      </c>
      <c r="F145" s="134" t="s">
        <v>1148</v>
      </c>
      <c r="G145" s="135" t="s">
        <v>251</v>
      </c>
      <c r="H145" s="136">
        <v>91.5</v>
      </c>
      <c r="I145" s="137"/>
      <c r="J145" s="138">
        <f>ROUND(I145*H145,2)</f>
        <v>0</v>
      </c>
      <c r="K145" s="134" t="s">
        <v>145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0.316</v>
      </c>
      <c r="T145" s="142">
        <f>S145*H145</f>
        <v>28.914000000000001</v>
      </c>
      <c r="AR145" s="143" t="s">
        <v>134</v>
      </c>
      <c r="AT145" s="143" t="s">
        <v>141</v>
      </c>
      <c r="AU145" s="143" t="s">
        <v>87</v>
      </c>
      <c r="AY145" s="17" t="s">
        <v>135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134</v>
      </c>
      <c r="BM145" s="143" t="s">
        <v>289</v>
      </c>
    </row>
    <row r="146" spans="2:65" s="1" customFormat="1" ht="19.2">
      <c r="B146" s="32"/>
      <c r="D146" s="145" t="s">
        <v>148</v>
      </c>
      <c r="F146" s="146" t="s">
        <v>1149</v>
      </c>
      <c r="I146" s="147"/>
      <c r="L146" s="32"/>
      <c r="M146" s="148"/>
      <c r="T146" s="56"/>
      <c r="AT146" s="17" t="s">
        <v>148</v>
      </c>
      <c r="AU146" s="17" t="s">
        <v>87</v>
      </c>
    </row>
    <row r="147" spans="2:65" s="13" customFormat="1" ht="10.199999999999999">
      <c r="B147" s="155"/>
      <c r="D147" s="145" t="s">
        <v>149</v>
      </c>
      <c r="E147" s="156" t="s">
        <v>1</v>
      </c>
      <c r="F147" s="157" t="s">
        <v>1150</v>
      </c>
      <c r="H147" s="158">
        <v>91.5</v>
      </c>
      <c r="I147" s="159"/>
      <c r="L147" s="155"/>
      <c r="M147" s="160"/>
      <c r="T147" s="161"/>
      <c r="AT147" s="156" t="s">
        <v>149</v>
      </c>
      <c r="AU147" s="156" t="s">
        <v>87</v>
      </c>
      <c r="AV147" s="13" t="s">
        <v>87</v>
      </c>
      <c r="AW147" s="13" t="s">
        <v>33</v>
      </c>
      <c r="AX147" s="13" t="s">
        <v>85</v>
      </c>
      <c r="AY147" s="156" t="s">
        <v>135</v>
      </c>
    </row>
    <row r="148" spans="2:65" s="12" customFormat="1" ht="10.199999999999999">
      <c r="B148" s="149"/>
      <c r="D148" s="145" t="s">
        <v>149</v>
      </c>
      <c r="E148" s="150" t="s">
        <v>1</v>
      </c>
      <c r="F148" s="151" t="s">
        <v>1151</v>
      </c>
      <c r="H148" s="150" t="s">
        <v>1</v>
      </c>
      <c r="I148" s="152"/>
      <c r="L148" s="149"/>
      <c r="M148" s="153"/>
      <c r="T148" s="154"/>
      <c r="AT148" s="150" t="s">
        <v>149</v>
      </c>
      <c r="AU148" s="150" t="s">
        <v>87</v>
      </c>
      <c r="AV148" s="12" t="s">
        <v>85</v>
      </c>
      <c r="AW148" s="12" t="s">
        <v>33</v>
      </c>
      <c r="AX148" s="12" t="s">
        <v>77</v>
      </c>
      <c r="AY148" s="150" t="s">
        <v>135</v>
      </c>
    </row>
    <row r="149" spans="2:65" s="1" customFormat="1" ht="16.5" customHeight="1">
      <c r="B149" s="32"/>
      <c r="C149" s="132" t="s">
        <v>180</v>
      </c>
      <c r="D149" s="132" t="s">
        <v>141</v>
      </c>
      <c r="E149" s="133" t="s">
        <v>298</v>
      </c>
      <c r="F149" s="134" t="s">
        <v>299</v>
      </c>
      <c r="G149" s="135" t="s">
        <v>251</v>
      </c>
      <c r="H149" s="136">
        <v>67.7</v>
      </c>
      <c r="I149" s="137"/>
      <c r="J149" s="138">
        <f>ROUND(I149*H149,2)</f>
        <v>0</v>
      </c>
      <c r="K149" s="134" t="s">
        <v>145</v>
      </c>
      <c r="L149" s="32"/>
      <c r="M149" s="139" t="s">
        <v>1</v>
      </c>
      <c r="N149" s="140" t="s">
        <v>42</v>
      </c>
      <c r="P149" s="141">
        <f>O149*H149</f>
        <v>0</v>
      </c>
      <c r="Q149" s="141">
        <v>1.0000000000000001E-5</v>
      </c>
      <c r="R149" s="141">
        <f>Q149*H149</f>
        <v>6.7700000000000008E-4</v>
      </c>
      <c r="S149" s="141">
        <v>9.1999999999999998E-2</v>
      </c>
      <c r="T149" s="142">
        <f>S149*H149</f>
        <v>6.2283999999999997</v>
      </c>
      <c r="AR149" s="143" t="s">
        <v>134</v>
      </c>
      <c r="AT149" s="143" t="s">
        <v>141</v>
      </c>
      <c r="AU149" s="143" t="s">
        <v>87</v>
      </c>
      <c r="AY149" s="17" t="s">
        <v>135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134</v>
      </c>
      <c r="BM149" s="143" t="s">
        <v>300</v>
      </c>
    </row>
    <row r="150" spans="2:65" s="1" customFormat="1" ht="19.2">
      <c r="B150" s="32"/>
      <c r="D150" s="145" t="s">
        <v>148</v>
      </c>
      <c r="F150" s="146" t="s">
        <v>301</v>
      </c>
      <c r="I150" s="147"/>
      <c r="L150" s="32"/>
      <c r="M150" s="148"/>
      <c r="T150" s="56"/>
      <c r="AT150" s="17" t="s">
        <v>148</v>
      </c>
      <c r="AU150" s="17" t="s">
        <v>87</v>
      </c>
    </row>
    <row r="151" spans="2:65" s="13" customFormat="1" ht="10.199999999999999">
      <c r="B151" s="155"/>
      <c r="D151" s="145" t="s">
        <v>149</v>
      </c>
      <c r="E151" s="156" t="s">
        <v>1</v>
      </c>
      <c r="F151" s="157" t="s">
        <v>1152</v>
      </c>
      <c r="H151" s="158">
        <v>67.7</v>
      </c>
      <c r="I151" s="159"/>
      <c r="L151" s="155"/>
      <c r="M151" s="160"/>
      <c r="T151" s="161"/>
      <c r="AT151" s="156" t="s">
        <v>149</v>
      </c>
      <c r="AU151" s="156" t="s">
        <v>87</v>
      </c>
      <c r="AV151" s="13" t="s">
        <v>87</v>
      </c>
      <c r="AW151" s="13" t="s">
        <v>33</v>
      </c>
      <c r="AX151" s="13" t="s">
        <v>85</v>
      </c>
      <c r="AY151" s="156" t="s">
        <v>135</v>
      </c>
    </row>
    <row r="152" spans="2:65" s="1" customFormat="1" ht="16.5" customHeight="1">
      <c r="B152" s="32"/>
      <c r="C152" s="132" t="s">
        <v>187</v>
      </c>
      <c r="D152" s="132" t="s">
        <v>141</v>
      </c>
      <c r="E152" s="133" t="s">
        <v>1153</v>
      </c>
      <c r="F152" s="134" t="s">
        <v>1154</v>
      </c>
      <c r="G152" s="135" t="s">
        <v>251</v>
      </c>
      <c r="H152" s="136">
        <v>369.7</v>
      </c>
      <c r="I152" s="137"/>
      <c r="J152" s="138">
        <f>ROUND(I152*H152,2)</f>
        <v>0</v>
      </c>
      <c r="K152" s="134" t="s">
        <v>145</v>
      </c>
      <c r="L152" s="32"/>
      <c r="M152" s="139" t="s">
        <v>1</v>
      </c>
      <c r="N152" s="140" t="s">
        <v>42</v>
      </c>
      <c r="P152" s="141">
        <f>O152*H152</f>
        <v>0</v>
      </c>
      <c r="Q152" s="141">
        <v>1.0000000000000001E-5</v>
      </c>
      <c r="R152" s="141">
        <f>Q152*H152</f>
        <v>3.6970000000000002E-3</v>
      </c>
      <c r="S152" s="141">
        <v>0.115</v>
      </c>
      <c r="T152" s="142">
        <f>S152*H152</f>
        <v>42.515500000000003</v>
      </c>
      <c r="AR152" s="143" t="s">
        <v>134</v>
      </c>
      <c r="AT152" s="143" t="s">
        <v>141</v>
      </c>
      <c r="AU152" s="143" t="s">
        <v>87</v>
      </c>
      <c r="AY152" s="17" t="s">
        <v>135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85</v>
      </c>
      <c r="BK152" s="144">
        <f>ROUND(I152*H152,2)</f>
        <v>0</v>
      </c>
      <c r="BL152" s="17" t="s">
        <v>134</v>
      </c>
      <c r="BM152" s="143" t="s">
        <v>1155</v>
      </c>
    </row>
    <row r="153" spans="2:65" s="1" customFormat="1" ht="19.2">
      <c r="B153" s="32"/>
      <c r="D153" s="145" t="s">
        <v>148</v>
      </c>
      <c r="F153" s="146" t="s">
        <v>1156</v>
      </c>
      <c r="I153" s="147"/>
      <c r="L153" s="32"/>
      <c r="M153" s="148"/>
      <c r="T153" s="56"/>
      <c r="AT153" s="17" t="s">
        <v>148</v>
      </c>
      <c r="AU153" s="17" t="s">
        <v>87</v>
      </c>
    </row>
    <row r="154" spans="2:65" s="13" customFormat="1" ht="10.199999999999999">
      <c r="B154" s="155"/>
      <c r="D154" s="145" t="s">
        <v>149</v>
      </c>
      <c r="E154" s="156" t="s">
        <v>1</v>
      </c>
      <c r="F154" s="157" t="s">
        <v>1157</v>
      </c>
      <c r="H154" s="158">
        <v>369.7</v>
      </c>
      <c r="I154" s="159"/>
      <c r="L154" s="155"/>
      <c r="M154" s="160"/>
      <c r="T154" s="161"/>
      <c r="AT154" s="156" t="s">
        <v>149</v>
      </c>
      <c r="AU154" s="156" t="s">
        <v>87</v>
      </c>
      <c r="AV154" s="13" t="s">
        <v>87</v>
      </c>
      <c r="AW154" s="13" t="s">
        <v>33</v>
      </c>
      <c r="AX154" s="13" t="s">
        <v>85</v>
      </c>
      <c r="AY154" s="156" t="s">
        <v>135</v>
      </c>
    </row>
    <row r="155" spans="2:65" s="12" customFormat="1" ht="10.199999999999999">
      <c r="B155" s="149"/>
      <c r="D155" s="145" t="s">
        <v>149</v>
      </c>
      <c r="E155" s="150" t="s">
        <v>1</v>
      </c>
      <c r="F155" s="151" t="s">
        <v>1146</v>
      </c>
      <c r="H155" s="150" t="s">
        <v>1</v>
      </c>
      <c r="I155" s="152"/>
      <c r="L155" s="149"/>
      <c r="M155" s="153"/>
      <c r="T155" s="154"/>
      <c r="AT155" s="150" t="s">
        <v>149</v>
      </c>
      <c r="AU155" s="150" t="s">
        <v>87</v>
      </c>
      <c r="AV155" s="12" t="s">
        <v>85</v>
      </c>
      <c r="AW155" s="12" t="s">
        <v>33</v>
      </c>
      <c r="AX155" s="12" t="s">
        <v>77</v>
      </c>
      <c r="AY155" s="150" t="s">
        <v>135</v>
      </c>
    </row>
    <row r="156" spans="2:65" s="1" customFormat="1" ht="16.5" customHeight="1">
      <c r="B156" s="32"/>
      <c r="C156" s="132" t="s">
        <v>192</v>
      </c>
      <c r="D156" s="132" t="s">
        <v>141</v>
      </c>
      <c r="E156" s="133" t="s">
        <v>304</v>
      </c>
      <c r="F156" s="134" t="s">
        <v>305</v>
      </c>
      <c r="G156" s="135" t="s">
        <v>306</v>
      </c>
      <c r="H156" s="136">
        <v>306</v>
      </c>
      <c r="I156" s="137"/>
      <c r="J156" s="138">
        <f>ROUND(I156*H156,2)</f>
        <v>0</v>
      </c>
      <c r="K156" s="134" t="s">
        <v>145</v>
      </c>
      <c r="L156" s="32"/>
      <c r="M156" s="139" t="s">
        <v>1</v>
      </c>
      <c r="N156" s="140" t="s">
        <v>42</v>
      </c>
      <c r="P156" s="141">
        <f>O156*H156</f>
        <v>0</v>
      </c>
      <c r="Q156" s="141">
        <v>0</v>
      </c>
      <c r="R156" s="141">
        <f>Q156*H156</f>
        <v>0</v>
      </c>
      <c r="S156" s="141">
        <v>0.20499999999999999</v>
      </c>
      <c r="T156" s="142">
        <f>S156*H156</f>
        <v>62.73</v>
      </c>
      <c r="AR156" s="143" t="s">
        <v>134</v>
      </c>
      <c r="AT156" s="143" t="s">
        <v>141</v>
      </c>
      <c r="AU156" s="143" t="s">
        <v>87</v>
      </c>
      <c r="AY156" s="17" t="s">
        <v>135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85</v>
      </c>
      <c r="BK156" s="144">
        <f>ROUND(I156*H156,2)</f>
        <v>0</v>
      </c>
      <c r="BL156" s="17" t="s">
        <v>134</v>
      </c>
      <c r="BM156" s="143" t="s">
        <v>307</v>
      </c>
    </row>
    <row r="157" spans="2:65" s="1" customFormat="1" ht="19.2">
      <c r="B157" s="32"/>
      <c r="D157" s="145" t="s">
        <v>148</v>
      </c>
      <c r="F157" s="146" t="s">
        <v>308</v>
      </c>
      <c r="I157" s="147"/>
      <c r="L157" s="32"/>
      <c r="M157" s="148"/>
      <c r="T157" s="56"/>
      <c r="AT157" s="17" t="s">
        <v>148</v>
      </c>
      <c r="AU157" s="17" t="s">
        <v>87</v>
      </c>
    </row>
    <row r="158" spans="2:65" s="13" customFormat="1" ht="10.199999999999999">
      <c r="B158" s="155"/>
      <c r="D158" s="145" t="s">
        <v>149</v>
      </c>
      <c r="E158" s="156" t="s">
        <v>1</v>
      </c>
      <c r="F158" s="157" t="s">
        <v>1158</v>
      </c>
      <c r="H158" s="158">
        <v>229.2</v>
      </c>
      <c r="I158" s="159"/>
      <c r="L158" s="155"/>
      <c r="M158" s="160"/>
      <c r="T158" s="161"/>
      <c r="AT158" s="156" t="s">
        <v>149</v>
      </c>
      <c r="AU158" s="156" t="s">
        <v>87</v>
      </c>
      <c r="AV158" s="13" t="s">
        <v>87</v>
      </c>
      <c r="AW158" s="13" t="s">
        <v>33</v>
      </c>
      <c r="AX158" s="13" t="s">
        <v>77</v>
      </c>
      <c r="AY158" s="156" t="s">
        <v>135</v>
      </c>
    </row>
    <row r="159" spans="2:65" s="13" customFormat="1" ht="10.199999999999999">
      <c r="B159" s="155"/>
      <c r="D159" s="145" t="s">
        <v>149</v>
      </c>
      <c r="E159" s="156" t="s">
        <v>1</v>
      </c>
      <c r="F159" s="157" t="s">
        <v>1159</v>
      </c>
      <c r="H159" s="158">
        <v>76.8</v>
      </c>
      <c r="I159" s="159"/>
      <c r="L159" s="155"/>
      <c r="M159" s="160"/>
      <c r="T159" s="161"/>
      <c r="AT159" s="156" t="s">
        <v>149</v>
      </c>
      <c r="AU159" s="156" t="s">
        <v>87</v>
      </c>
      <c r="AV159" s="13" t="s">
        <v>87</v>
      </c>
      <c r="AW159" s="13" t="s">
        <v>33</v>
      </c>
      <c r="AX159" s="13" t="s">
        <v>77</v>
      </c>
      <c r="AY159" s="156" t="s">
        <v>135</v>
      </c>
    </row>
    <row r="160" spans="2:65" s="14" customFormat="1" ht="10.199999999999999">
      <c r="B160" s="165"/>
      <c r="D160" s="145" t="s">
        <v>149</v>
      </c>
      <c r="E160" s="166" t="s">
        <v>1</v>
      </c>
      <c r="F160" s="167" t="s">
        <v>257</v>
      </c>
      <c r="H160" s="168">
        <v>306</v>
      </c>
      <c r="I160" s="169"/>
      <c r="L160" s="165"/>
      <c r="M160" s="170"/>
      <c r="T160" s="171"/>
      <c r="AT160" s="166" t="s">
        <v>149</v>
      </c>
      <c r="AU160" s="166" t="s">
        <v>87</v>
      </c>
      <c r="AV160" s="14" t="s">
        <v>134</v>
      </c>
      <c r="AW160" s="14" t="s">
        <v>33</v>
      </c>
      <c r="AX160" s="14" t="s">
        <v>85</v>
      </c>
      <c r="AY160" s="166" t="s">
        <v>135</v>
      </c>
    </row>
    <row r="161" spans="2:65" s="1" customFormat="1" ht="16.5" customHeight="1">
      <c r="B161" s="32"/>
      <c r="C161" s="132" t="s">
        <v>200</v>
      </c>
      <c r="D161" s="132" t="s">
        <v>141</v>
      </c>
      <c r="E161" s="133" t="s">
        <v>318</v>
      </c>
      <c r="F161" s="134" t="s">
        <v>319</v>
      </c>
      <c r="G161" s="135" t="s">
        <v>306</v>
      </c>
      <c r="H161" s="136">
        <v>9.8000000000000007</v>
      </c>
      <c r="I161" s="137"/>
      <c r="J161" s="138">
        <f>ROUND(I161*H161,2)</f>
        <v>0</v>
      </c>
      <c r="K161" s="134" t="s">
        <v>145</v>
      </c>
      <c r="L161" s="32"/>
      <c r="M161" s="139" t="s">
        <v>1</v>
      </c>
      <c r="N161" s="140" t="s">
        <v>42</v>
      </c>
      <c r="P161" s="141">
        <f>O161*H161</f>
        <v>0</v>
      </c>
      <c r="Q161" s="141">
        <v>0</v>
      </c>
      <c r="R161" s="141">
        <f>Q161*H161</f>
        <v>0</v>
      </c>
      <c r="S161" s="141">
        <v>0.04</v>
      </c>
      <c r="T161" s="142">
        <f>S161*H161</f>
        <v>0.39200000000000002</v>
      </c>
      <c r="AR161" s="143" t="s">
        <v>134</v>
      </c>
      <c r="AT161" s="143" t="s">
        <v>141</v>
      </c>
      <c r="AU161" s="143" t="s">
        <v>87</v>
      </c>
      <c r="AY161" s="17" t="s">
        <v>135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7" t="s">
        <v>85</v>
      </c>
      <c r="BK161" s="144">
        <f>ROUND(I161*H161,2)</f>
        <v>0</v>
      </c>
      <c r="BL161" s="17" t="s">
        <v>134</v>
      </c>
      <c r="BM161" s="143" t="s">
        <v>320</v>
      </c>
    </row>
    <row r="162" spans="2:65" s="1" customFormat="1" ht="19.2">
      <c r="B162" s="32"/>
      <c r="D162" s="145" t="s">
        <v>148</v>
      </c>
      <c r="F162" s="146" t="s">
        <v>321</v>
      </c>
      <c r="I162" s="147"/>
      <c r="L162" s="32"/>
      <c r="M162" s="148"/>
      <c r="T162" s="56"/>
      <c r="AT162" s="17" t="s">
        <v>148</v>
      </c>
      <c r="AU162" s="17" t="s">
        <v>87</v>
      </c>
    </row>
    <row r="163" spans="2:65" s="13" customFormat="1" ht="10.199999999999999">
      <c r="B163" s="155"/>
      <c r="D163" s="145" t="s">
        <v>149</v>
      </c>
      <c r="E163" s="156" t="s">
        <v>1</v>
      </c>
      <c r="F163" s="157" t="s">
        <v>1160</v>
      </c>
      <c r="H163" s="158">
        <v>9.8000000000000007</v>
      </c>
      <c r="I163" s="159"/>
      <c r="L163" s="155"/>
      <c r="M163" s="160"/>
      <c r="T163" s="161"/>
      <c r="AT163" s="156" t="s">
        <v>149</v>
      </c>
      <c r="AU163" s="156" t="s">
        <v>87</v>
      </c>
      <c r="AV163" s="13" t="s">
        <v>87</v>
      </c>
      <c r="AW163" s="13" t="s">
        <v>33</v>
      </c>
      <c r="AX163" s="13" t="s">
        <v>85</v>
      </c>
      <c r="AY163" s="156" t="s">
        <v>135</v>
      </c>
    </row>
    <row r="164" spans="2:65" s="1" customFormat="1" ht="16.5" customHeight="1">
      <c r="B164" s="32"/>
      <c r="C164" s="132" t="s">
        <v>207</v>
      </c>
      <c r="D164" s="132" t="s">
        <v>141</v>
      </c>
      <c r="E164" s="133" t="s">
        <v>330</v>
      </c>
      <c r="F164" s="134" t="s">
        <v>331</v>
      </c>
      <c r="G164" s="135" t="s">
        <v>251</v>
      </c>
      <c r="H164" s="136">
        <v>335.56</v>
      </c>
      <c r="I164" s="137"/>
      <c r="J164" s="138">
        <f>ROUND(I164*H164,2)</f>
        <v>0</v>
      </c>
      <c r="K164" s="134" t="s">
        <v>145</v>
      </c>
      <c r="L164" s="32"/>
      <c r="M164" s="139" t="s">
        <v>1</v>
      </c>
      <c r="N164" s="140" t="s">
        <v>42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134</v>
      </c>
      <c r="AT164" s="143" t="s">
        <v>141</v>
      </c>
      <c r="AU164" s="143" t="s">
        <v>87</v>
      </c>
      <c r="AY164" s="17" t="s">
        <v>135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85</v>
      </c>
      <c r="BK164" s="144">
        <f>ROUND(I164*H164,2)</f>
        <v>0</v>
      </c>
      <c r="BL164" s="17" t="s">
        <v>134</v>
      </c>
      <c r="BM164" s="143" t="s">
        <v>332</v>
      </c>
    </row>
    <row r="165" spans="2:65" s="1" customFormat="1" ht="10.199999999999999">
      <c r="B165" s="32"/>
      <c r="D165" s="145" t="s">
        <v>148</v>
      </c>
      <c r="F165" s="146" t="s">
        <v>333</v>
      </c>
      <c r="I165" s="147"/>
      <c r="L165" s="32"/>
      <c r="M165" s="148"/>
      <c r="T165" s="56"/>
      <c r="AT165" s="17" t="s">
        <v>148</v>
      </c>
      <c r="AU165" s="17" t="s">
        <v>87</v>
      </c>
    </row>
    <row r="166" spans="2:65" s="13" customFormat="1" ht="10.199999999999999">
      <c r="B166" s="155"/>
      <c r="D166" s="145" t="s">
        <v>149</v>
      </c>
      <c r="E166" s="156" t="s">
        <v>1</v>
      </c>
      <c r="F166" s="157" t="s">
        <v>1161</v>
      </c>
      <c r="H166" s="158">
        <v>335.56</v>
      </c>
      <c r="I166" s="159"/>
      <c r="L166" s="155"/>
      <c r="M166" s="160"/>
      <c r="T166" s="161"/>
      <c r="AT166" s="156" t="s">
        <v>149</v>
      </c>
      <c r="AU166" s="156" t="s">
        <v>87</v>
      </c>
      <c r="AV166" s="13" t="s">
        <v>87</v>
      </c>
      <c r="AW166" s="13" t="s">
        <v>33</v>
      </c>
      <c r="AX166" s="13" t="s">
        <v>85</v>
      </c>
      <c r="AY166" s="156" t="s">
        <v>135</v>
      </c>
    </row>
    <row r="167" spans="2:65" s="1" customFormat="1" ht="21.75" customHeight="1">
      <c r="B167" s="32"/>
      <c r="C167" s="132" t="s">
        <v>213</v>
      </c>
      <c r="D167" s="132" t="s">
        <v>141</v>
      </c>
      <c r="E167" s="133" t="s">
        <v>356</v>
      </c>
      <c r="F167" s="134" t="s">
        <v>357</v>
      </c>
      <c r="G167" s="135" t="s">
        <v>337</v>
      </c>
      <c r="H167" s="136">
        <v>15.795</v>
      </c>
      <c r="I167" s="137"/>
      <c r="J167" s="138">
        <f>ROUND(I167*H167,2)</f>
        <v>0</v>
      </c>
      <c r="K167" s="134" t="s">
        <v>145</v>
      </c>
      <c r="L167" s="32"/>
      <c r="M167" s="139" t="s">
        <v>1</v>
      </c>
      <c r="N167" s="140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134</v>
      </c>
      <c r="AT167" s="143" t="s">
        <v>141</v>
      </c>
      <c r="AU167" s="143" t="s">
        <v>87</v>
      </c>
      <c r="AY167" s="17" t="s">
        <v>135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85</v>
      </c>
      <c r="BK167" s="144">
        <f>ROUND(I167*H167,2)</f>
        <v>0</v>
      </c>
      <c r="BL167" s="17" t="s">
        <v>134</v>
      </c>
      <c r="BM167" s="143" t="s">
        <v>358</v>
      </c>
    </row>
    <row r="168" spans="2:65" s="1" customFormat="1" ht="19.2">
      <c r="B168" s="32"/>
      <c r="D168" s="145" t="s">
        <v>148</v>
      </c>
      <c r="F168" s="146" t="s">
        <v>359</v>
      </c>
      <c r="I168" s="147"/>
      <c r="L168" s="32"/>
      <c r="M168" s="148"/>
      <c r="T168" s="56"/>
      <c r="AT168" s="17" t="s">
        <v>148</v>
      </c>
      <c r="AU168" s="17" t="s">
        <v>87</v>
      </c>
    </row>
    <row r="169" spans="2:65" s="12" customFormat="1" ht="10.199999999999999">
      <c r="B169" s="149"/>
      <c r="D169" s="145" t="s">
        <v>149</v>
      </c>
      <c r="E169" s="150" t="s">
        <v>1</v>
      </c>
      <c r="F169" s="151" t="s">
        <v>360</v>
      </c>
      <c r="H169" s="150" t="s">
        <v>1</v>
      </c>
      <c r="I169" s="152"/>
      <c r="L169" s="149"/>
      <c r="M169" s="153"/>
      <c r="T169" s="154"/>
      <c r="AT169" s="150" t="s">
        <v>149</v>
      </c>
      <c r="AU169" s="150" t="s">
        <v>87</v>
      </c>
      <c r="AV169" s="12" t="s">
        <v>85</v>
      </c>
      <c r="AW169" s="12" t="s">
        <v>33</v>
      </c>
      <c r="AX169" s="12" t="s">
        <v>77</v>
      </c>
      <c r="AY169" s="150" t="s">
        <v>135</v>
      </c>
    </row>
    <row r="170" spans="2:65" s="13" customFormat="1" ht="10.199999999999999">
      <c r="B170" s="155"/>
      <c r="D170" s="145" t="s">
        <v>149</v>
      </c>
      <c r="E170" s="156" t="s">
        <v>1</v>
      </c>
      <c r="F170" s="157" t="s">
        <v>1162</v>
      </c>
      <c r="H170" s="158">
        <v>15.795</v>
      </c>
      <c r="I170" s="159"/>
      <c r="L170" s="155"/>
      <c r="M170" s="160"/>
      <c r="T170" s="161"/>
      <c r="AT170" s="156" t="s">
        <v>149</v>
      </c>
      <c r="AU170" s="156" t="s">
        <v>87</v>
      </c>
      <c r="AV170" s="13" t="s">
        <v>87</v>
      </c>
      <c r="AW170" s="13" t="s">
        <v>33</v>
      </c>
      <c r="AX170" s="13" t="s">
        <v>85</v>
      </c>
      <c r="AY170" s="156" t="s">
        <v>135</v>
      </c>
    </row>
    <row r="171" spans="2:65" s="1" customFormat="1" ht="16.5" customHeight="1">
      <c r="B171" s="32"/>
      <c r="C171" s="132" t="s">
        <v>219</v>
      </c>
      <c r="D171" s="132" t="s">
        <v>141</v>
      </c>
      <c r="E171" s="133" t="s">
        <v>363</v>
      </c>
      <c r="F171" s="134" t="s">
        <v>364</v>
      </c>
      <c r="G171" s="135" t="s">
        <v>337</v>
      </c>
      <c r="H171" s="136">
        <v>17.135999999999999</v>
      </c>
      <c r="I171" s="137"/>
      <c r="J171" s="138">
        <f>ROUND(I171*H171,2)</f>
        <v>0</v>
      </c>
      <c r="K171" s="134" t="s">
        <v>145</v>
      </c>
      <c r="L171" s="32"/>
      <c r="M171" s="139" t="s">
        <v>1</v>
      </c>
      <c r="N171" s="140" t="s">
        <v>42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134</v>
      </c>
      <c r="AT171" s="143" t="s">
        <v>141</v>
      </c>
      <c r="AU171" s="143" t="s">
        <v>87</v>
      </c>
      <c r="AY171" s="17" t="s">
        <v>135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7" t="s">
        <v>85</v>
      </c>
      <c r="BK171" s="144">
        <f>ROUND(I171*H171,2)</f>
        <v>0</v>
      </c>
      <c r="BL171" s="17" t="s">
        <v>134</v>
      </c>
      <c r="BM171" s="143" t="s">
        <v>365</v>
      </c>
    </row>
    <row r="172" spans="2:65" s="1" customFormat="1" ht="10.199999999999999">
      <c r="B172" s="32"/>
      <c r="D172" s="145" t="s">
        <v>148</v>
      </c>
      <c r="F172" s="146" t="s">
        <v>366</v>
      </c>
      <c r="I172" s="147"/>
      <c r="L172" s="32"/>
      <c r="M172" s="148"/>
      <c r="T172" s="56"/>
      <c r="AT172" s="17" t="s">
        <v>148</v>
      </c>
      <c r="AU172" s="17" t="s">
        <v>87</v>
      </c>
    </row>
    <row r="173" spans="2:65" s="13" customFormat="1" ht="10.199999999999999">
      <c r="B173" s="155"/>
      <c r="D173" s="145" t="s">
        <v>149</v>
      </c>
      <c r="E173" s="156" t="s">
        <v>1</v>
      </c>
      <c r="F173" s="157" t="s">
        <v>1163</v>
      </c>
      <c r="H173" s="158">
        <v>2.448</v>
      </c>
      <c r="I173" s="159"/>
      <c r="L173" s="155"/>
      <c r="M173" s="160"/>
      <c r="T173" s="161"/>
      <c r="AT173" s="156" t="s">
        <v>149</v>
      </c>
      <c r="AU173" s="156" t="s">
        <v>87</v>
      </c>
      <c r="AV173" s="13" t="s">
        <v>87</v>
      </c>
      <c r="AW173" s="13" t="s">
        <v>33</v>
      </c>
      <c r="AX173" s="13" t="s">
        <v>77</v>
      </c>
      <c r="AY173" s="156" t="s">
        <v>135</v>
      </c>
    </row>
    <row r="174" spans="2:65" s="13" customFormat="1" ht="10.199999999999999">
      <c r="B174" s="155"/>
      <c r="D174" s="145" t="s">
        <v>149</v>
      </c>
      <c r="E174" s="156" t="s">
        <v>1</v>
      </c>
      <c r="F174" s="157" t="s">
        <v>1164</v>
      </c>
      <c r="H174" s="158">
        <v>14.688000000000001</v>
      </c>
      <c r="I174" s="159"/>
      <c r="L174" s="155"/>
      <c r="M174" s="160"/>
      <c r="T174" s="161"/>
      <c r="AT174" s="156" t="s">
        <v>149</v>
      </c>
      <c r="AU174" s="156" t="s">
        <v>87</v>
      </c>
      <c r="AV174" s="13" t="s">
        <v>87</v>
      </c>
      <c r="AW174" s="13" t="s">
        <v>33</v>
      </c>
      <c r="AX174" s="13" t="s">
        <v>77</v>
      </c>
      <c r="AY174" s="156" t="s">
        <v>135</v>
      </c>
    </row>
    <row r="175" spans="2:65" s="14" customFormat="1" ht="10.199999999999999">
      <c r="B175" s="165"/>
      <c r="D175" s="145" t="s">
        <v>149</v>
      </c>
      <c r="E175" s="166" t="s">
        <v>1</v>
      </c>
      <c r="F175" s="167" t="s">
        <v>257</v>
      </c>
      <c r="H175" s="168">
        <v>17.135999999999999</v>
      </c>
      <c r="I175" s="169"/>
      <c r="L175" s="165"/>
      <c r="M175" s="170"/>
      <c r="T175" s="171"/>
      <c r="AT175" s="166" t="s">
        <v>149</v>
      </c>
      <c r="AU175" s="166" t="s">
        <v>87</v>
      </c>
      <c r="AV175" s="14" t="s">
        <v>134</v>
      </c>
      <c r="AW175" s="14" t="s">
        <v>33</v>
      </c>
      <c r="AX175" s="14" t="s">
        <v>85</v>
      </c>
      <c r="AY175" s="166" t="s">
        <v>135</v>
      </c>
    </row>
    <row r="176" spans="2:65" s="1" customFormat="1" ht="16.5" customHeight="1">
      <c r="B176" s="32"/>
      <c r="C176" s="132" t="s">
        <v>226</v>
      </c>
      <c r="D176" s="132" t="s">
        <v>141</v>
      </c>
      <c r="E176" s="133" t="s">
        <v>369</v>
      </c>
      <c r="F176" s="134" t="s">
        <v>370</v>
      </c>
      <c r="G176" s="135" t="s">
        <v>251</v>
      </c>
      <c r="H176" s="136">
        <v>78.347999999999999</v>
      </c>
      <c r="I176" s="137"/>
      <c r="J176" s="138">
        <f>ROUND(I176*H176,2)</f>
        <v>0</v>
      </c>
      <c r="K176" s="134" t="s">
        <v>145</v>
      </c>
      <c r="L176" s="32"/>
      <c r="M176" s="139" t="s">
        <v>1</v>
      </c>
      <c r="N176" s="140" t="s">
        <v>42</v>
      </c>
      <c r="P176" s="141">
        <f>O176*H176</f>
        <v>0</v>
      </c>
      <c r="Q176" s="141">
        <v>8.4000000000000003E-4</v>
      </c>
      <c r="R176" s="141">
        <f>Q176*H176</f>
        <v>6.5812320000000007E-2</v>
      </c>
      <c r="S176" s="141">
        <v>0</v>
      </c>
      <c r="T176" s="142">
        <f>S176*H176</f>
        <v>0</v>
      </c>
      <c r="AR176" s="143" t="s">
        <v>134</v>
      </c>
      <c r="AT176" s="143" t="s">
        <v>141</v>
      </c>
      <c r="AU176" s="143" t="s">
        <v>87</v>
      </c>
      <c r="AY176" s="17" t="s">
        <v>135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85</v>
      </c>
      <c r="BK176" s="144">
        <f>ROUND(I176*H176,2)</f>
        <v>0</v>
      </c>
      <c r="BL176" s="17" t="s">
        <v>134</v>
      </c>
      <c r="BM176" s="143" t="s">
        <v>371</v>
      </c>
    </row>
    <row r="177" spans="2:65" s="1" customFormat="1" ht="10.199999999999999">
      <c r="B177" s="32"/>
      <c r="D177" s="145" t="s">
        <v>148</v>
      </c>
      <c r="F177" s="146" t="s">
        <v>372</v>
      </c>
      <c r="I177" s="147"/>
      <c r="L177" s="32"/>
      <c r="M177" s="148"/>
      <c r="T177" s="56"/>
      <c r="AT177" s="17" t="s">
        <v>148</v>
      </c>
      <c r="AU177" s="17" t="s">
        <v>87</v>
      </c>
    </row>
    <row r="178" spans="2:65" s="13" customFormat="1" ht="10.199999999999999">
      <c r="B178" s="155"/>
      <c r="D178" s="145" t="s">
        <v>149</v>
      </c>
      <c r="E178" s="156" t="s">
        <v>1</v>
      </c>
      <c r="F178" s="157" t="s">
        <v>1165</v>
      </c>
      <c r="H178" s="158">
        <v>35.1</v>
      </c>
      <c r="I178" s="159"/>
      <c r="L178" s="155"/>
      <c r="M178" s="160"/>
      <c r="T178" s="161"/>
      <c r="AT178" s="156" t="s">
        <v>149</v>
      </c>
      <c r="AU178" s="156" t="s">
        <v>87</v>
      </c>
      <c r="AV178" s="13" t="s">
        <v>87</v>
      </c>
      <c r="AW178" s="13" t="s">
        <v>33</v>
      </c>
      <c r="AX178" s="13" t="s">
        <v>77</v>
      </c>
      <c r="AY178" s="156" t="s">
        <v>135</v>
      </c>
    </row>
    <row r="179" spans="2:65" s="13" customFormat="1" ht="10.199999999999999">
      <c r="B179" s="155"/>
      <c r="D179" s="145" t="s">
        <v>149</v>
      </c>
      <c r="E179" s="156" t="s">
        <v>1</v>
      </c>
      <c r="F179" s="157" t="s">
        <v>1166</v>
      </c>
      <c r="H179" s="158">
        <v>43.247999999999998</v>
      </c>
      <c r="I179" s="159"/>
      <c r="L179" s="155"/>
      <c r="M179" s="160"/>
      <c r="T179" s="161"/>
      <c r="AT179" s="156" t="s">
        <v>149</v>
      </c>
      <c r="AU179" s="156" t="s">
        <v>87</v>
      </c>
      <c r="AV179" s="13" t="s">
        <v>87</v>
      </c>
      <c r="AW179" s="13" t="s">
        <v>33</v>
      </c>
      <c r="AX179" s="13" t="s">
        <v>77</v>
      </c>
      <c r="AY179" s="156" t="s">
        <v>135</v>
      </c>
    </row>
    <row r="180" spans="2:65" s="14" customFormat="1" ht="10.199999999999999">
      <c r="B180" s="165"/>
      <c r="D180" s="145" t="s">
        <v>149</v>
      </c>
      <c r="E180" s="166" t="s">
        <v>1</v>
      </c>
      <c r="F180" s="167" t="s">
        <v>257</v>
      </c>
      <c r="H180" s="168">
        <v>78.347999999999999</v>
      </c>
      <c r="I180" s="169"/>
      <c r="L180" s="165"/>
      <c r="M180" s="170"/>
      <c r="T180" s="171"/>
      <c r="AT180" s="166" t="s">
        <v>149</v>
      </c>
      <c r="AU180" s="166" t="s">
        <v>87</v>
      </c>
      <c r="AV180" s="14" t="s">
        <v>134</v>
      </c>
      <c r="AW180" s="14" t="s">
        <v>33</v>
      </c>
      <c r="AX180" s="14" t="s">
        <v>85</v>
      </c>
      <c r="AY180" s="166" t="s">
        <v>135</v>
      </c>
    </row>
    <row r="181" spans="2:65" s="1" customFormat="1" ht="16.5" customHeight="1">
      <c r="B181" s="32"/>
      <c r="C181" s="132" t="s">
        <v>8</v>
      </c>
      <c r="D181" s="132" t="s">
        <v>141</v>
      </c>
      <c r="E181" s="133" t="s">
        <v>375</v>
      </c>
      <c r="F181" s="134" t="s">
        <v>376</v>
      </c>
      <c r="G181" s="135" t="s">
        <v>251</v>
      </c>
      <c r="H181" s="136">
        <v>78.347999999999999</v>
      </c>
      <c r="I181" s="137"/>
      <c r="J181" s="138">
        <f>ROUND(I181*H181,2)</f>
        <v>0</v>
      </c>
      <c r="K181" s="134" t="s">
        <v>145</v>
      </c>
      <c r="L181" s="32"/>
      <c r="M181" s="139" t="s">
        <v>1</v>
      </c>
      <c r="N181" s="140" t="s">
        <v>42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134</v>
      </c>
      <c r="AT181" s="143" t="s">
        <v>141</v>
      </c>
      <c r="AU181" s="143" t="s">
        <v>87</v>
      </c>
      <c r="AY181" s="17" t="s">
        <v>135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7" t="s">
        <v>85</v>
      </c>
      <c r="BK181" s="144">
        <f>ROUND(I181*H181,2)</f>
        <v>0</v>
      </c>
      <c r="BL181" s="17" t="s">
        <v>134</v>
      </c>
      <c r="BM181" s="143" t="s">
        <v>377</v>
      </c>
    </row>
    <row r="182" spans="2:65" s="1" customFormat="1" ht="19.2">
      <c r="B182" s="32"/>
      <c r="D182" s="145" t="s">
        <v>148</v>
      </c>
      <c r="F182" s="146" t="s">
        <v>378</v>
      </c>
      <c r="I182" s="147"/>
      <c r="L182" s="32"/>
      <c r="M182" s="148"/>
      <c r="T182" s="56"/>
      <c r="AT182" s="17" t="s">
        <v>148</v>
      </c>
      <c r="AU182" s="17" t="s">
        <v>87</v>
      </c>
    </row>
    <row r="183" spans="2:65" s="13" customFormat="1" ht="10.199999999999999">
      <c r="B183" s="155"/>
      <c r="D183" s="145" t="s">
        <v>149</v>
      </c>
      <c r="E183" s="156" t="s">
        <v>1</v>
      </c>
      <c r="F183" s="157" t="s">
        <v>1167</v>
      </c>
      <c r="H183" s="158">
        <v>78.347999999999999</v>
      </c>
      <c r="I183" s="159"/>
      <c r="L183" s="155"/>
      <c r="M183" s="160"/>
      <c r="T183" s="161"/>
      <c r="AT183" s="156" t="s">
        <v>149</v>
      </c>
      <c r="AU183" s="156" t="s">
        <v>87</v>
      </c>
      <c r="AV183" s="13" t="s">
        <v>87</v>
      </c>
      <c r="AW183" s="13" t="s">
        <v>33</v>
      </c>
      <c r="AX183" s="13" t="s">
        <v>85</v>
      </c>
      <c r="AY183" s="156" t="s">
        <v>135</v>
      </c>
    </row>
    <row r="184" spans="2:65" s="1" customFormat="1" ht="21.75" customHeight="1">
      <c r="B184" s="32"/>
      <c r="C184" s="132" t="s">
        <v>342</v>
      </c>
      <c r="D184" s="132" t="s">
        <v>141</v>
      </c>
      <c r="E184" s="133" t="s">
        <v>388</v>
      </c>
      <c r="F184" s="134" t="s">
        <v>389</v>
      </c>
      <c r="G184" s="135" t="s">
        <v>337</v>
      </c>
      <c r="H184" s="136">
        <v>8.1039999999999992</v>
      </c>
      <c r="I184" s="137"/>
      <c r="J184" s="138">
        <f>ROUND(I184*H184,2)</f>
        <v>0</v>
      </c>
      <c r="K184" s="134" t="s">
        <v>145</v>
      </c>
      <c r="L184" s="32"/>
      <c r="M184" s="139" t="s">
        <v>1</v>
      </c>
      <c r="N184" s="140" t="s">
        <v>42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134</v>
      </c>
      <c r="AT184" s="143" t="s">
        <v>141</v>
      </c>
      <c r="AU184" s="143" t="s">
        <v>87</v>
      </c>
      <c r="AY184" s="17" t="s">
        <v>135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85</v>
      </c>
      <c r="BK184" s="144">
        <f>ROUND(I184*H184,2)</f>
        <v>0</v>
      </c>
      <c r="BL184" s="17" t="s">
        <v>134</v>
      </c>
      <c r="BM184" s="143" t="s">
        <v>390</v>
      </c>
    </row>
    <row r="185" spans="2:65" s="1" customFormat="1" ht="19.2">
      <c r="B185" s="32"/>
      <c r="D185" s="145" t="s">
        <v>148</v>
      </c>
      <c r="F185" s="146" t="s">
        <v>391</v>
      </c>
      <c r="I185" s="147"/>
      <c r="L185" s="32"/>
      <c r="M185" s="148"/>
      <c r="T185" s="56"/>
      <c r="AT185" s="17" t="s">
        <v>148</v>
      </c>
      <c r="AU185" s="17" t="s">
        <v>87</v>
      </c>
    </row>
    <row r="186" spans="2:65" s="12" customFormat="1" ht="10.199999999999999">
      <c r="B186" s="149"/>
      <c r="D186" s="145" t="s">
        <v>149</v>
      </c>
      <c r="E186" s="150" t="s">
        <v>1</v>
      </c>
      <c r="F186" s="151" t="s">
        <v>392</v>
      </c>
      <c r="H186" s="150" t="s">
        <v>1</v>
      </c>
      <c r="I186" s="152"/>
      <c r="L186" s="149"/>
      <c r="M186" s="153"/>
      <c r="T186" s="154"/>
      <c r="AT186" s="150" t="s">
        <v>149</v>
      </c>
      <c r="AU186" s="150" t="s">
        <v>87</v>
      </c>
      <c r="AV186" s="12" t="s">
        <v>85</v>
      </c>
      <c r="AW186" s="12" t="s">
        <v>33</v>
      </c>
      <c r="AX186" s="12" t="s">
        <v>77</v>
      </c>
      <c r="AY186" s="150" t="s">
        <v>135</v>
      </c>
    </row>
    <row r="187" spans="2:65" s="12" customFormat="1" ht="10.199999999999999">
      <c r="B187" s="149"/>
      <c r="D187" s="145" t="s">
        <v>149</v>
      </c>
      <c r="E187" s="150" t="s">
        <v>1</v>
      </c>
      <c r="F187" s="151" t="s">
        <v>393</v>
      </c>
      <c r="H187" s="150" t="s">
        <v>1</v>
      </c>
      <c r="I187" s="152"/>
      <c r="L187" s="149"/>
      <c r="M187" s="153"/>
      <c r="T187" s="154"/>
      <c r="AT187" s="150" t="s">
        <v>149</v>
      </c>
      <c r="AU187" s="150" t="s">
        <v>87</v>
      </c>
      <c r="AV187" s="12" t="s">
        <v>85</v>
      </c>
      <c r="AW187" s="12" t="s">
        <v>33</v>
      </c>
      <c r="AX187" s="12" t="s">
        <v>77</v>
      </c>
      <c r="AY187" s="150" t="s">
        <v>135</v>
      </c>
    </row>
    <row r="188" spans="2:65" s="13" customFormat="1" ht="10.199999999999999">
      <c r="B188" s="155"/>
      <c r="D188" s="145" t="s">
        <v>149</v>
      </c>
      <c r="E188" s="156" t="s">
        <v>1</v>
      </c>
      <c r="F188" s="157" t="s">
        <v>1168</v>
      </c>
      <c r="H188" s="158">
        <v>15.795</v>
      </c>
      <c r="I188" s="159"/>
      <c r="L188" s="155"/>
      <c r="M188" s="160"/>
      <c r="T188" s="161"/>
      <c r="AT188" s="156" t="s">
        <v>149</v>
      </c>
      <c r="AU188" s="156" t="s">
        <v>87</v>
      </c>
      <c r="AV188" s="13" t="s">
        <v>87</v>
      </c>
      <c r="AW188" s="13" t="s">
        <v>33</v>
      </c>
      <c r="AX188" s="13" t="s">
        <v>77</v>
      </c>
      <c r="AY188" s="156" t="s">
        <v>135</v>
      </c>
    </row>
    <row r="189" spans="2:65" s="13" customFormat="1" ht="10.199999999999999">
      <c r="B189" s="155"/>
      <c r="D189" s="145" t="s">
        <v>149</v>
      </c>
      <c r="E189" s="156" t="s">
        <v>1</v>
      </c>
      <c r="F189" s="157" t="s">
        <v>1169</v>
      </c>
      <c r="H189" s="158">
        <v>17.135999999999999</v>
      </c>
      <c r="I189" s="159"/>
      <c r="L189" s="155"/>
      <c r="M189" s="160"/>
      <c r="T189" s="161"/>
      <c r="AT189" s="156" t="s">
        <v>149</v>
      </c>
      <c r="AU189" s="156" t="s">
        <v>87</v>
      </c>
      <c r="AV189" s="13" t="s">
        <v>87</v>
      </c>
      <c r="AW189" s="13" t="s">
        <v>33</v>
      </c>
      <c r="AX189" s="13" t="s">
        <v>77</v>
      </c>
      <c r="AY189" s="156" t="s">
        <v>135</v>
      </c>
    </row>
    <row r="190" spans="2:65" s="13" customFormat="1" ht="10.199999999999999">
      <c r="B190" s="155"/>
      <c r="D190" s="145" t="s">
        <v>149</v>
      </c>
      <c r="E190" s="156" t="s">
        <v>1</v>
      </c>
      <c r="F190" s="157" t="s">
        <v>1170</v>
      </c>
      <c r="H190" s="158">
        <v>-21.317</v>
      </c>
      <c r="I190" s="159"/>
      <c r="L190" s="155"/>
      <c r="M190" s="160"/>
      <c r="T190" s="161"/>
      <c r="AT190" s="156" t="s">
        <v>149</v>
      </c>
      <c r="AU190" s="156" t="s">
        <v>87</v>
      </c>
      <c r="AV190" s="13" t="s">
        <v>87</v>
      </c>
      <c r="AW190" s="13" t="s">
        <v>33</v>
      </c>
      <c r="AX190" s="13" t="s">
        <v>77</v>
      </c>
      <c r="AY190" s="156" t="s">
        <v>135</v>
      </c>
    </row>
    <row r="191" spans="2:65" s="13" customFormat="1" ht="10.199999999999999">
      <c r="B191" s="155"/>
      <c r="D191" s="145" t="s">
        <v>149</v>
      </c>
      <c r="E191" s="156" t="s">
        <v>1</v>
      </c>
      <c r="F191" s="157" t="s">
        <v>1171</v>
      </c>
      <c r="H191" s="158">
        <v>-3.51</v>
      </c>
      <c r="I191" s="159"/>
      <c r="L191" s="155"/>
      <c r="M191" s="160"/>
      <c r="T191" s="161"/>
      <c r="AT191" s="156" t="s">
        <v>149</v>
      </c>
      <c r="AU191" s="156" t="s">
        <v>87</v>
      </c>
      <c r="AV191" s="13" t="s">
        <v>87</v>
      </c>
      <c r="AW191" s="13" t="s">
        <v>33</v>
      </c>
      <c r="AX191" s="13" t="s">
        <v>77</v>
      </c>
      <c r="AY191" s="156" t="s">
        <v>135</v>
      </c>
    </row>
    <row r="192" spans="2:65" s="14" customFormat="1" ht="10.199999999999999">
      <c r="B192" s="165"/>
      <c r="D192" s="145" t="s">
        <v>149</v>
      </c>
      <c r="E192" s="166" t="s">
        <v>1</v>
      </c>
      <c r="F192" s="167" t="s">
        <v>257</v>
      </c>
      <c r="H192" s="168">
        <v>8.1039999999999974</v>
      </c>
      <c r="I192" s="169"/>
      <c r="L192" s="165"/>
      <c r="M192" s="170"/>
      <c r="T192" s="171"/>
      <c r="AT192" s="166" t="s">
        <v>149</v>
      </c>
      <c r="AU192" s="166" t="s">
        <v>87</v>
      </c>
      <c r="AV192" s="14" t="s">
        <v>134</v>
      </c>
      <c r="AW192" s="14" t="s">
        <v>33</v>
      </c>
      <c r="AX192" s="14" t="s">
        <v>85</v>
      </c>
      <c r="AY192" s="166" t="s">
        <v>135</v>
      </c>
    </row>
    <row r="193" spans="2:65" s="1" customFormat="1" ht="24.15" customHeight="1">
      <c r="B193" s="32"/>
      <c r="C193" s="132" t="s">
        <v>348</v>
      </c>
      <c r="D193" s="132" t="s">
        <v>141</v>
      </c>
      <c r="E193" s="133" t="s">
        <v>400</v>
      </c>
      <c r="F193" s="134" t="s">
        <v>401</v>
      </c>
      <c r="G193" s="135" t="s">
        <v>337</v>
      </c>
      <c r="H193" s="136">
        <v>72.936000000000007</v>
      </c>
      <c r="I193" s="137"/>
      <c r="J193" s="138">
        <f>ROUND(I193*H193,2)</f>
        <v>0</v>
      </c>
      <c r="K193" s="134" t="s">
        <v>145</v>
      </c>
      <c r="L193" s="32"/>
      <c r="M193" s="139" t="s">
        <v>1</v>
      </c>
      <c r="N193" s="140" t="s">
        <v>42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134</v>
      </c>
      <c r="AT193" s="143" t="s">
        <v>141</v>
      </c>
      <c r="AU193" s="143" t="s">
        <v>87</v>
      </c>
      <c r="AY193" s="17" t="s">
        <v>135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134</v>
      </c>
      <c r="BM193" s="143" t="s">
        <v>402</v>
      </c>
    </row>
    <row r="194" spans="2:65" s="1" customFormat="1" ht="28.8">
      <c r="B194" s="32"/>
      <c r="D194" s="145" t="s">
        <v>148</v>
      </c>
      <c r="F194" s="146" t="s">
        <v>403</v>
      </c>
      <c r="I194" s="147"/>
      <c r="L194" s="32"/>
      <c r="M194" s="148"/>
      <c r="T194" s="56"/>
      <c r="AT194" s="17" t="s">
        <v>148</v>
      </c>
      <c r="AU194" s="17" t="s">
        <v>87</v>
      </c>
    </row>
    <row r="195" spans="2:65" s="12" customFormat="1" ht="10.199999999999999">
      <c r="B195" s="149"/>
      <c r="D195" s="145" t="s">
        <v>149</v>
      </c>
      <c r="E195" s="150" t="s">
        <v>1</v>
      </c>
      <c r="F195" s="151" t="s">
        <v>393</v>
      </c>
      <c r="H195" s="150" t="s">
        <v>1</v>
      </c>
      <c r="I195" s="152"/>
      <c r="L195" s="149"/>
      <c r="M195" s="153"/>
      <c r="T195" s="154"/>
      <c r="AT195" s="150" t="s">
        <v>149</v>
      </c>
      <c r="AU195" s="150" t="s">
        <v>87</v>
      </c>
      <c r="AV195" s="12" t="s">
        <v>85</v>
      </c>
      <c r="AW195" s="12" t="s">
        <v>33</v>
      </c>
      <c r="AX195" s="12" t="s">
        <v>77</v>
      </c>
      <c r="AY195" s="150" t="s">
        <v>135</v>
      </c>
    </row>
    <row r="196" spans="2:65" s="13" customFormat="1" ht="10.199999999999999">
      <c r="B196" s="155"/>
      <c r="D196" s="145" t="s">
        <v>149</v>
      </c>
      <c r="E196" s="156" t="s">
        <v>1</v>
      </c>
      <c r="F196" s="157" t="s">
        <v>1172</v>
      </c>
      <c r="H196" s="158">
        <v>72.936000000000007</v>
      </c>
      <c r="I196" s="159"/>
      <c r="L196" s="155"/>
      <c r="M196" s="160"/>
      <c r="T196" s="161"/>
      <c r="AT196" s="156" t="s">
        <v>149</v>
      </c>
      <c r="AU196" s="156" t="s">
        <v>87</v>
      </c>
      <c r="AV196" s="13" t="s">
        <v>87</v>
      </c>
      <c r="AW196" s="13" t="s">
        <v>33</v>
      </c>
      <c r="AX196" s="13" t="s">
        <v>85</v>
      </c>
      <c r="AY196" s="156" t="s">
        <v>135</v>
      </c>
    </row>
    <row r="197" spans="2:65" s="1" customFormat="1" ht="16.5" customHeight="1">
      <c r="B197" s="32"/>
      <c r="C197" s="132" t="s">
        <v>355</v>
      </c>
      <c r="D197" s="132" t="s">
        <v>141</v>
      </c>
      <c r="E197" s="133" t="s">
        <v>406</v>
      </c>
      <c r="F197" s="134" t="s">
        <v>407</v>
      </c>
      <c r="G197" s="135" t="s">
        <v>408</v>
      </c>
      <c r="H197" s="136">
        <v>14.587</v>
      </c>
      <c r="I197" s="137"/>
      <c r="J197" s="138">
        <f>ROUND(I197*H197,2)</f>
        <v>0</v>
      </c>
      <c r="K197" s="134" t="s">
        <v>145</v>
      </c>
      <c r="L197" s="32"/>
      <c r="M197" s="139" t="s">
        <v>1</v>
      </c>
      <c r="N197" s="140" t="s">
        <v>42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134</v>
      </c>
      <c r="AT197" s="143" t="s">
        <v>141</v>
      </c>
      <c r="AU197" s="143" t="s">
        <v>87</v>
      </c>
      <c r="AY197" s="17" t="s">
        <v>135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85</v>
      </c>
      <c r="BK197" s="144">
        <f>ROUND(I197*H197,2)</f>
        <v>0</v>
      </c>
      <c r="BL197" s="17" t="s">
        <v>134</v>
      </c>
      <c r="BM197" s="143" t="s">
        <v>409</v>
      </c>
    </row>
    <row r="198" spans="2:65" s="1" customFormat="1" ht="19.2">
      <c r="B198" s="32"/>
      <c r="D198" s="145" t="s">
        <v>148</v>
      </c>
      <c r="F198" s="146" t="s">
        <v>410</v>
      </c>
      <c r="I198" s="147"/>
      <c r="L198" s="32"/>
      <c r="M198" s="148"/>
      <c r="T198" s="56"/>
      <c r="AT198" s="17" t="s">
        <v>148</v>
      </c>
      <c r="AU198" s="17" t="s">
        <v>87</v>
      </c>
    </row>
    <row r="199" spans="2:65" s="13" customFormat="1" ht="10.199999999999999">
      <c r="B199" s="155"/>
      <c r="D199" s="145" t="s">
        <v>149</v>
      </c>
      <c r="E199" s="156" t="s">
        <v>1</v>
      </c>
      <c r="F199" s="157" t="s">
        <v>1173</v>
      </c>
      <c r="H199" s="158">
        <v>14.587</v>
      </c>
      <c r="I199" s="159"/>
      <c r="L199" s="155"/>
      <c r="M199" s="160"/>
      <c r="T199" s="161"/>
      <c r="AT199" s="156" t="s">
        <v>149</v>
      </c>
      <c r="AU199" s="156" t="s">
        <v>87</v>
      </c>
      <c r="AV199" s="13" t="s">
        <v>87</v>
      </c>
      <c r="AW199" s="13" t="s">
        <v>33</v>
      </c>
      <c r="AX199" s="13" t="s">
        <v>85</v>
      </c>
      <c r="AY199" s="156" t="s">
        <v>135</v>
      </c>
    </row>
    <row r="200" spans="2:65" s="1" customFormat="1" ht="21.75" customHeight="1">
      <c r="B200" s="32"/>
      <c r="C200" s="132" t="s">
        <v>362</v>
      </c>
      <c r="D200" s="132" t="s">
        <v>141</v>
      </c>
      <c r="E200" s="133" t="s">
        <v>413</v>
      </c>
      <c r="F200" s="134" t="s">
        <v>414</v>
      </c>
      <c r="G200" s="135" t="s">
        <v>337</v>
      </c>
      <c r="H200" s="136">
        <v>3.51</v>
      </c>
      <c r="I200" s="137"/>
      <c r="J200" s="138">
        <f>ROUND(I200*H200,2)</f>
        <v>0</v>
      </c>
      <c r="K200" s="134" t="s">
        <v>145</v>
      </c>
      <c r="L200" s="32"/>
      <c r="M200" s="139" t="s">
        <v>1</v>
      </c>
      <c r="N200" s="140" t="s">
        <v>42</v>
      </c>
      <c r="P200" s="141">
        <f>O200*H200</f>
        <v>0</v>
      </c>
      <c r="Q200" s="141">
        <v>0</v>
      </c>
      <c r="R200" s="141">
        <f>Q200*H200</f>
        <v>0</v>
      </c>
      <c r="S200" s="141">
        <v>0</v>
      </c>
      <c r="T200" s="142">
        <f>S200*H200</f>
        <v>0</v>
      </c>
      <c r="AR200" s="143" t="s">
        <v>134</v>
      </c>
      <c r="AT200" s="143" t="s">
        <v>141</v>
      </c>
      <c r="AU200" s="143" t="s">
        <v>87</v>
      </c>
      <c r="AY200" s="17" t="s">
        <v>135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7" t="s">
        <v>85</v>
      </c>
      <c r="BK200" s="144">
        <f>ROUND(I200*H200,2)</f>
        <v>0</v>
      </c>
      <c r="BL200" s="17" t="s">
        <v>134</v>
      </c>
      <c r="BM200" s="143" t="s">
        <v>415</v>
      </c>
    </row>
    <row r="201" spans="2:65" s="1" customFormat="1" ht="19.2">
      <c r="B201" s="32"/>
      <c r="D201" s="145" t="s">
        <v>148</v>
      </c>
      <c r="F201" s="146" t="s">
        <v>416</v>
      </c>
      <c r="I201" s="147"/>
      <c r="L201" s="32"/>
      <c r="M201" s="148"/>
      <c r="T201" s="56"/>
      <c r="AT201" s="17" t="s">
        <v>148</v>
      </c>
      <c r="AU201" s="17" t="s">
        <v>87</v>
      </c>
    </row>
    <row r="202" spans="2:65" s="13" customFormat="1" ht="10.199999999999999">
      <c r="B202" s="155"/>
      <c r="D202" s="145" t="s">
        <v>149</v>
      </c>
      <c r="E202" s="156" t="s">
        <v>1</v>
      </c>
      <c r="F202" s="157" t="s">
        <v>1174</v>
      </c>
      <c r="H202" s="158">
        <v>3.51</v>
      </c>
      <c r="I202" s="159"/>
      <c r="L202" s="155"/>
      <c r="M202" s="160"/>
      <c r="T202" s="161"/>
      <c r="AT202" s="156" t="s">
        <v>149</v>
      </c>
      <c r="AU202" s="156" t="s">
        <v>87</v>
      </c>
      <c r="AV202" s="13" t="s">
        <v>87</v>
      </c>
      <c r="AW202" s="13" t="s">
        <v>33</v>
      </c>
      <c r="AX202" s="13" t="s">
        <v>85</v>
      </c>
      <c r="AY202" s="156" t="s">
        <v>135</v>
      </c>
    </row>
    <row r="203" spans="2:65" s="12" customFormat="1" ht="10.199999999999999">
      <c r="B203" s="149"/>
      <c r="D203" s="145" t="s">
        <v>149</v>
      </c>
      <c r="E203" s="150" t="s">
        <v>1</v>
      </c>
      <c r="F203" s="151" t="s">
        <v>418</v>
      </c>
      <c r="H203" s="150" t="s">
        <v>1</v>
      </c>
      <c r="I203" s="152"/>
      <c r="L203" s="149"/>
      <c r="M203" s="153"/>
      <c r="T203" s="154"/>
      <c r="AT203" s="150" t="s">
        <v>149</v>
      </c>
      <c r="AU203" s="150" t="s">
        <v>87</v>
      </c>
      <c r="AV203" s="12" t="s">
        <v>85</v>
      </c>
      <c r="AW203" s="12" t="s">
        <v>33</v>
      </c>
      <c r="AX203" s="12" t="s">
        <v>77</v>
      </c>
      <c r="AY203" s="150" t="s">
        <v>135</v>
      </c>
    </row>
    <row r="204" spans="2:65" s="1" customFormat="1" ht="16.5" customHeight="1">
      <c r="B204" s="32"/>
      <c r="C204" s="132" t="s">
        <v>368</v>
      </c>
      <c r="D204" s="132" t="s">
        <v>141</v>
      </c>
      <c r="E204" s="133" t="s">
        <v>452</v>
      </c>
      <c r="F204" s="134" t="s">
        <v>453</v>
      </c>
      <c r="G204" s="135" t="s">
        <v>337</v>
      </c>
      <c r="H204" s="136">
        <v>21.317</v>
      </c>
      <c r="I204" s="137"/>
      <c r="J204" s="138">
        <f>ROUND(I204*H204,2)</f>
        <v>0</v>
      </c>
      <c r="K204" s="134" t="s">
        <v>145</v>
      </c>
      <c r="L204" s="32"/>
      <c r="M204" s="139" t="s">
        <v>1</v>
      </c>
      <c r="N204" s="140" t="s">
        <v>42</v>
      </c>
      <c r="P204" s="141">
        <f>O204*H204</f>
        <v>0</v>
      </c>
      <c r="Q204" s="141">
        <v>0</v>
      </c>
      <c r="R204" s="141">
        <f>Q204*H204</f>
        <v>0</v>
      </c>
      <c r="S204" s="141">
        <v>0</v>
      </c>
      <c r="T204" s="142">
        <f>S204*H204</f>
        <v>0</v>
      </c>
      <c r="AR204" s="143" t="s">
        <v>134</v>
      </c>
      <c r="AT204" s="143" t="s">
        <v>141</v>
      </c>
      <c r="AU204" s="143" t="s">
        <v>87</v>
      </c>
      <c r="AY204" s="17" t="s">
        <v>135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85</v>
      </c>
      <c r="BK204" s="144">
        <f>ROUND(I204*H204,2)</f>
        <v>0</v>
      </c>
      <c r="BL204" s="17" t="s">
        <v>134</v>
      </c>
      <c r="BM204" s="143" t="s">
        <v>454</v>
      </c>
    </row>
    <row r="205" spans="2:65" s="1" customFormat="1" ht="19.2">
      <c r="B205" s="32"/>
      <c r="D205" s="145" t="s">
        <v>148</v>
      </c>
      <c r="F205" s="146" t="s">
        <v>455</v>
      </c>
      <c r="I205" s="147"/>
      <c r="L205" s="32"/>
      <c r="M205" s="148"/>
      <c r="T205" s="56"/>
      <c r="AT205" s="17" t="s">
        <v>148</v>
      </c>
      <c r="AU205" s="17" t="s">
        <v>87</v>
      </c>
    </row>
    <row r="206" spans="2:65" s="13" customFormat="1" ht="10.199999999999999">
      <c r="B206" s="155"/>
      <c r="D206" s="145" t="s">
        <v>149</v>
      </c>
      <c r="E206" s="156" t="s">
        <v>1</v>
      </c>
      <c r="F206" s="157" t="s">
        <v>1175</v>
      </c>
      <c r="H206" s="158">
        <v>15.795</v>
      </c>
      <c r="I206" s="159"/>
      <c r="L206" s="155"/>
      <c r="M206" s="160"/>
      <c r="T206" s="161"/>
      <c r="AT206" s="156" t="s">
        <v>149</v>
      </c>
      <c r="AU206" s="156" t="s">
        <v>87</v>
      </c>
      <c r="AV206" s="13" t="s">
        <v>87</v>
      </c>
      <c r="AW206" s="13" t="s">
        <v>33</v>
      </c>
      <c r="AX206" s="13" t="s">
        <v>77</v>
      </c>
      <c r="AY206" s="156" t="s">
        <v>135</v>
      </c>
    </row>
    <row r="207" spans="2:65" s="13" customFormat="1" ht="10.199999999999999">
      <c r="B207" s="155"/>
      <c r="D207" s="145" t="s">
        <v>149</v>
      </c>
      <c r="E207" s="156" t="s">
        <v>1</v>
      </c>
      <c r="F207" s="157" t="s">
        <v>1176</v>
      </c>
      <c r="H207" s="158">
        <v>17.135999999999999</v>
      </c>
      <c r="I207" s="159"/>
      <c r="L207" s="155"/>
      <c r="M207" s="160"/>
      <c r="T207" s="161"/>
      <c r="AT207" s="156" t="s">
        <v>149</v>
      </c>
      <c r="AU207" s="156" t="s">
        <v>87</v>
      </c>
      <c r="AV207" s="13" t="s">
        <v>87</v>
      </c>
      <c r="AW207" s="13" t="s">
        <v>33</v>
      </c>
      <c r="AX207" s="13" t="s">
        <v>77</v>
      </c>
      <c r="AY207" s="156" t="s">
        <v>135</v>
      </c>
    </row>
    <row r="208" spans="2:65" s="13" customFormat="1" ht="10.199999999999999">
      <c r="B208" s="155"/>
      <c r="D208" s="145" t="s">
        <v>149</v>
      </c>
      <c r="E208" s="156" t="s">
        <v>1</v>
      </c>
      <c r="F208" s="157" t="s">
        <v>1177</v>
      </c>
      <c r="H208" s="158">
        <v>-6.0750000000000002</v>
      </c>
      <c r="I208" s="159"/>
      <c r="L208" s="155"/>
      <c r="M208" s="160"/>
      <c r="T208" s="161"/>
      <c r="AT208" s="156" t="s">
        <v>149</v>
      </c>
      <c r="AU208" s="156" t="s">
        <v>87</v>
      </c>
      <c r="AV208" s="13" t="s">
        <v>87</v>
      </c>
      <c r="AW208" s="13" t="s">
        <v>33</v>
      </c>
      <c r="AX208" s="13" t="s">
        <v>77</v>
      </c>
      <c r="AY208" s="156" t="s">
        <v>135</v>
      </c>
    </row>
    <row r="209" spans="2:65" s="12" customFormat="1" ht="10.199999999999999">
      <c r="B209" s="149"/>
      <c r="D209" s="145" t="s">
        <v>149</v>
      </c>
      <c r="E209" s="150" t="s">
        <v>1</v>
      </c>
      <c r="F209" s="151" t="s">
        <v>459</v>
      </c>
      <c r="H209" s="150" t="s">
        <v>1</v>
      </c>
      <c r="I209" s="152"/>
      <c r="L209" s="149"/>
      <c r="M209" s="153"/>
      <c r="T209" s="154"/>
      <c r="AT209" s="150" t="s">
        <v>149</v>
      </c>
      <c r="AU209" s="150" t="s">
        <v>87</v>
      </c>
      <c r="AV209" s="12" t="s">
        <v>85</v>
      </c>
      <c r="AW209" s="12" t="s">
        <v>33</v>
      </c>
      <c r="AX209" s="12" t="s">
        <v>77</v>
      </c>
      <c r="AY209" s="150" t="s">
        <v>135</v>
      </c>
    </row>
    <row r="210" spans="2:65" s="13" customFormat="1" ht="10.199999999999999">
      <c r="B210" s="155"/>
      <c r="D210" s="145" t="s">
        <v>149</v>
      </c>
      <c r="E210" s="156" t="s">
        <v>1</v>
      </c>
      <c r="F210" s="157" t="s">
        <v>1178</v>
      </c>
      <c r="H210" s="158">
        <v>-4.3239999999999998</v>
      </c>
      <c r="I210" s="159"/>
      <c r="L210" s="155"/>
      <c r="M210" s="160"/>
      <c r="T210" s="161"/>
      <c r="AT210" s="156" t="s">
        <v>149</v>
      </c>
      <c r="AU210" s="156" t="s">
        <v>87</v>
      </c>
      <c r="AV210" s="13" t="s">
        <v>87</v>
      </c>
      <c r="AW210" s="13" t="s">
        <v>33</v>
      </c>
      <c r="AX210" s="13" t="s">
        <v>77</v>
      </c>
      <c r="AY210" s="156" t="s">
        <v>135</v>
      </c>
    </row>
    <row r="211" spans="2:65" s="12" customFormat="1" ht="10.199999999999999">
      <c r="B211" s="149"/>
      <c r="D211" s="145" t="s">
        <v>149</v>
      </c>
      <c r="E211" s="150" t="s">
        <v>1</v>
      </c>
      <c r="F211" s="151" t="s">
        <v>461</v>
      </c>
      <c r="H211" s="150" t="s">
        <v>1</v>
      </c>
      <c r="I211" s="152"/>
      <c r="L211" s="149"/>
      <c r="M211" s="153"/>
      <c r="T211" s="154"/>
      <c r="AT211" s="150" t="s">
        <v>149</v>
      </c>
      <c r="AU211" s="150" t="s">
        <v>87</v>
      </c>
      <c r="AV211" s="12" t="s">
        <v>85</v>
      </c>
      <c r="AW211" s="12" t="s">
        <v>33</v>
      </c>
      <c r="AX211" s="12" t="s">
        <v>77</v>
      </c>
      <c r="AY211" s="150" t="s">
        <v>135</v>
      </c>
    </row>
    <row r="212" spans="2:65" s="13" customFormat="1" ht="10.199999999999999">
      <c r="B212" s="155"/>
      <c r="D212" s="145" t="s">
        <v>149</v>
      </c>
      <c r="E212" s="156" t="s">
        <v>1</v>
      </c>
      <c r="F212" s="157" t="s">
        <v>1179</v>
      </c>
      <c r="H212" s="158">
        <v>-1.2150000000000001</v>
      </c>
      <c r="I212" s="159"/>
      <c r="L212" s="155"/>
      <c r="M212" s="160"/>
      <c r="T212" s="161"/>
      <c r="AT212" s="156" t="s">
        <v>149</v>
      </c>
      <c r="AU212" s="156" t="s">
        <v>87</v>
      </c>
      <c r="AV212" s="13" t="s">
        <v>87</v>
      </c>
      <c r="AW212" s="13" t="s">
        <v>33</v>
      </c>
      <c r="AX212" s="13" t="s">
        <v>77</v>
      </c>
      <c r="AY212" s="156" t="s">
        <v>135</v>
      </c>
    </row>
    <row r="213" spans="2:65" s="14" customFormat="1" ht="10.199999999999999">
      <c r="B213" s="165"/>
      <c r="D213" s="145" t="s">
        <v>149</v>
      </c>
      <c r="E213" s="166" t="s">
        <v>1</v>
      </c>
      <c r="F213" s="167" t="s">
        <v>257</v>
      </c>
      <c r="H213" s="168">
        <v>21.316999999999997</v>
      </c>
      <c r="I213" s="169"/>
      <c r="L213" s="165"/>
      <c r="M213" s="170"/>
      <c r="T213" s="171"/>
      <c r="AT213" s="166" t="s">
        <v>149</v>
      </c>
      <c r="AU213" s="166" t="s">
        <v>87</v>
      </c>
      <c r="AV213" s="14" t="s">
        <v>134</v>
      </c>
      <c r="AW213" s="14" t="s">
        <v>33</v>
      </c>
      <c r="AX213" s="14" t="s">
        <v>85</v>
      </c>
      <c r="AY213" s="166" t="s">
        <v>135</v>
      </c>
    </row>
    <row r="214" spans="2:65" s="1" customFormat="1" ht="16.5" customHeight="1">
      <c r="B214" s="32"/>
      <c r="C214" s="132" t="s">
        <v>7</v>
      </c>
      <c r="D214" s="132" t="s">
        <v>141</v>
      </c>
      <c r="E214" s="133" t="s">
        <v>464</v>
      </c>
      <c r="F214" s="134" t="s">
        <v>465</v>
      </c>
      <c r="G214" s="135" t="s">
        <v>337</v>
      </c>
      <c r="H214" s="136">
        <v>5.6509999999999998</v>
      </c>
      <c r="I214" s="137"/>
      <c r="J214" s="138">
        <f>ROUND(I214*H214,2)</f>
        <v>0</v>
      </c>
      <c r="K214" s="134" t="s">
        <v>145</v>
      </c>
      <c r="L214" s="32"/>
      <c r="M214" s="139" t="s">
        <v>1</v>
      </c>
      <c r="N214" s="140" t="s">
        <v>42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134</v>
      </c>
      <c r="AT214" s="143" t="s">
        <v>141</v>
      </c>
      <c r="AU214" s="143" t="s">
        <v>87</v>
      </c>
      <c r="AY214" s="17" t="s">
        <v>135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85</v>
      </c>
      <c r="BK214" s="144">
        <f>ROUND(I214*H214,2)</f>
        <v>0</v>
      </c>
      <c r="BL214" s="17" t="s">
        <v>134</v>
      </c>
      <c r="BM214" s="143" t="s">
        <v>1180</v>
      </c>
    </row>
    <row r="215" spans="2:65" s="1" customFormat="1" ht="19.2">
      <c r="B215" s="32"/>
      <c r="D215" s="145" t="s">
        <v>148</v>
      </c>
      <c r="F215" s="146" t="s">
        <v>467</v>
      </c>
      <c r="I215" s="147"/>
      <c r="L215" s="32"/>
      <c r="M215" s="148"/>
      <c r="T215" s="56"/>
      <c r="AT215" s="17" t="s">
        <v>148</v>
      </c>
      <c r="AU215" s="17" t="s">
        <v>87</v>
      </c>
    </row>
    <row r="216" spans="2:65" s="12" customFormat="1" ht="10.199999999999999">
      <c r="B216" s="149"/>
      <c r="D216" s="145" t="s">
        <v>149</v>
      </c>
      <c r="E216" s="150" t="s">
        <v>1</v>
      </c>
      <c r="F216" s="151" t="s">
        <v>468</v>
      </c>
      <c r="H216" s="150" t="s">
        <v>1</v>
      </c>
      <c r="I216" s="152"/>
      <c r="L216" s="149"/>
      <c r="M216" s="153"/>
      <c r="T216" s="154"/>
      <c r="AT216" s="150" t="s">
        <v>149</v>
      </c>
      <c r="AU216" s="150" t="s">
        <v>87</v>
      </c>
      <c r="AV216" s="12" t="s">
        <v>85</v>
      </c>
      <c r="AW216" s="12" t="s">
        <v>33</v>
      </c>
      <c r="AX216" s="12" t="s">
        <v>77</v>
      </c>
      <c r="AY216" s="150" t="s">
        <v>135</v>
      </c>
    </row>
    <row r="217" spans="2:65" s="13" customFormat="1" ht="10.199999999999999">
      <c r="B217" s="155"/>
      <c r="D217" s="145" t="s">
        <v>149</v>
      </c>
      <c r="E217" s="156" t="s">
        <v>1</v>
      </c>
      <c r="F217" s="157" t="s">
        <v>1181</v>
      </c>
      <c r="H217" s="158">
        <v>6.0750000000000002</v>
      </c>
      <c r="I217" s="159"/>
      <c r="L217" s="155"/>
      <c r="M217" s="160"/>
      <c r="T217" s="161"/>
      <c r="AT217" s="156" t="s">
        <v>149</v>
      </c>
      <c r="AU217" s="156" t="s">
        <v>87</v>
      </c>
      <c r="AV217" s="13" t="s">
        <v>87</v>
      </c>
      <c r="AW217" s="13" t="s">
        <v>33</v>
      </c>
      <c r="AX217" s="13" t="s">
        <v>77</v>
      </c>
      <c r="AY217" s="156" t="s">
        <v>135</v>
      </c>
    </row>
    <row r="218" spans="2:65" s="15" customFormat="1" ht="10.199999999999999">
      <c r="B218" s="182"/>
      <c r="D218" s="145" t="s">
        <v>149</v>
      </c>
      <c r="E218" s="183" t="s">
        <v>1</v>
      </c>
      <c r="F218" s="184" t="s">
        <v>433</v>
      </c>
      <c r="H218" s="185">
        <v>6.0750000000000002</v>
      </c>
      <c r="I218" s="186"/>
      <c r="L218" s="182"/>
      <c r="M218" s="187"/>
      <c r="T218" s="188"/>
      <c r="AT218" s="183" t="s">
        <v>149</v>
      </c>
      <c r="AU218" s="183" t="s">
        <v>87</v>
      </c>
      <c r="AV218" s="15" t="s">
        <v>157</v>
      </c>
      <c r="AW218" s="15" t="s">
        <v>33</v>
      </c>
      <c r="AX218" s="15" t="s">
        <v>77</v>
      </c>
      <c r="AY218" s="183" t="s">
        <v>135</v>
      </c>
    </row>
    <row r="219" spans="2:65" s="12" customFormat="1" ht="10.199999999999999">
      <c r="B219" s="149"/>
      <c r="D219" s="145" t="s">
        <v>149</v>
      </c>
      <c r="E219" s="150" t="s">
        <v>1</v>
      </c>
      <c r="F219" s="151" t="s">
        <v>471</v>
      </c>
      <c r="H219" s="150" t="s">
        <v>1</v>
      </c>
      <c r="I219" s="152"/>
      <c r="L219" s="149"/>
      <c r="M219" s="153"/>
      <c r="T219" s="154"/>
      <c r="AT219" s="150" t="s">
        <v>149</v>
      </c>
      <c r="AU219" s="150" t="s">
        <v>87</v>
      </c>
      <c r="AV219" s="12" t="s">
        <v>85</v>
      </c>
      <c r="AW219" s="12" t="s">
        <v>33</v>
      </c>
      <c r="AX219" s="12" t="s">
        <v>77</v>
      </c>
      <c r="AY219" s="150" t="s">
        <v>135</v>
      </c>
    </row>
    <row r="220" spans="2:65" s="13" customFormat="1" ht="10.199999999999999">
      <c r="B220" s="155"/>
      <c r="D220" s="145" t="s">
        <v>149</v>
      </c>
      <c r="E220" s="156" t="s">
        <v>1</v>
      </c>
      <c r="F220" s="157" t="s">
        <v>1182</v>
      </c>
      <c r="H220" s="158">
        <v>-0.42399999999999999</v>
      </c>
      <c r="I220" s="159"/>
      <c r="L220" s="155"/>
      <c r="M220" s="160"/>
      <c r="T220" s="161"/>
      <c r="AT220" s="156" t="s">
        <v>149</v>
      </c>
      <c r="AU220" s="156" t="s">
        <v>87</v>
      </c>
      <c r="AV220" s="13" t="s">
        <v>87</v>
      </c>
      <c r="AW220" s="13" t="s">
        <v>33</v>
      </c>
      <c r="AX220" s="13" t="s">
        <v>77</v>
      </c>
      <c r="AY220" s="156" t="s">
        <v>135</v>
      </c>
    </row>
    <row r="221" spans="2:65" s="14" customFormat="1" ht="10.199999999999999">
      <c r="B221" s="165"/>
      <c r="D221" s="145" t="s">
        <v>149</v>
      </c>
      <c r="E221" s="166" t="s">
        <v>1</v>
      </c>
      <c r="F221" s="167" t="s">
        <v>257</v>
      </c>
      <c r="H221" s="168">
        <v>5.6509999999999998</v>
      </c>
      <c r="I221" s="169"/>
      <c r="L221" s="165"/>
      <c r="M221" s="170"/>
      <c r="T221" s="171"/>
      <c r="AT221" s="166" t="s">
        <v>149</v>
      </c>
      <c r="AU221" s="166" t="s">
        <v>87</v>
      </c>
      <c r="AV221" s="14" t="s">
        <v>134</v>
      </c>
      <c r="AW221" s="14" t="s">
        <v>33</v>
      </c>
      <c r="AX221" s="14" t="s">
        <v>85</v>
      </c>
      <c r="AY221" s="166" t="s">
        <v>135</v>
      </c>
    </row>
    <row r="222" spans="2:65" s="1" customFormat="1" ht="16.5" customHeight="1">
      <c r="B222" s="32"/>
      <c r="C222" s="172" t="s">
        <v>380</v>
      </c>
      <c r="D222" s="172" t="s">
        <v>427</v>
      </c>
      <c r="E222" s="173" t="s">
        <v>475</v>
      </c>
      <c r="F222" s="174" t="s">
        <v>476</v>
      </c>
      <c r="G222" s="175" t="s">
        <v>408</v>
      </c>
      <c r="H222" s="176">
        <v>11.302</v>
      </c>
      <c r="I222" s="177"/>
      <c r="J222" s="178">
        <f>ROUND(I222*H222,2)</f>
        <v>0</v>
      </c>
      <c r="K222" s="174" t="s">
        <v>145</v>
      </c>
      <c r="L222" s="179"/>
      <c r="M222" s="180" t="s">
        <v>1</v>
      </c>
      <c r="N222" s="181" t="s">
        <v>42</v>
      </c>
      <c r="P222" s="141">
        <f>O222*H222</f>
        <v>0</v>
      </c>
      <c r="Q222" s="141">
        <v>1</v>
      </c>
      <c r="R222" s="141">
        <f>Q222*H222</f>
        <v>11.302</v>
      </c>
      <c r="S222" s="141">
        <v>0</v>
      </c>
      <c r="T222" s="142">
        <f>S222*H222</f>
        <v>0</v>
      </c>
      <c r="AR222" s="143" t="s">
        <v>187</v>
      </c>
      <c r="AT222" s="143" t="s">
        <v>427</v>
      </c>
      <c r="AU222" s="143" t="s">
        <v>87</v>
      </c>
      <c r="AY222" s="17" t="s">
        <v>135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85</v>
      </c>
      <c r="BK222" s="144">
        <f>ROUND(I222*H222,2)</f>
        <v>0</v>
      </c>
      <c r="BL222" s="17" t="s">
        <v>134</v>
      </c>
      <c r="BM222" s="143" t="s">
        <v>477</v>
      </c>
    </row>
    <row r="223" spans="2:65" s="1" customFormat="1" ht="10.199999999999999">
      <c r="B223" s="32"/>
      <c r="D223" s="145" t="s">
        <v>148</v>
      </c>
      <c r="F223" s="146" t="s">
        <v>476</v>
      </c>
      <c r="I223" s="147"/>
      <c r="L223" s="32"/>
      <c r="M223" s="148"/>
      <c r="T223" s="56"/>
      <c r="AT223" s="17" t="s">
        <v>148</v>
      </c>
      <c r="AU223" s="17" t="s">
        <v>87</v>
      </c>
    </row>
    <row r="224" spans="2:65" s="13" customFormat="1" ht="10.199999999999999">
      <c r="B224" s="155"/>
      <c r="D224" s="145" t="s">
        <v>149</v>
      </c>
      <c r="E224" s="156" t="s">
        <v>1</v>
      </c>
      <c r="F224" s="157" t="s">
        <v>1183</v>
      </c>
      <c r="H224" s="158">
        <v>11.302</v>
      </c>
      <c r="I224" s="159"/>
      <c r="L224" s="155"/>
      <c r="M224" s="160"/>
      <c r="T224" s="161"/>
      <c r="AT224" s="156" t="s">
        <v>149</v>
      </c>
      <c r="AU224" s="156" t="s">
        <v>87</v>
      </c>
      <c r="AV224" s="13" t="s">
        <v>87</v>
      </c>
      <c r="AW224" s="13" t="s">
        <v>33</v>
      </c>
      <c r="AX224" s="13" t="s">
        <v>85</v>
      </c>
      <c r="AY224" s="156" t="s">
        <v>135</v>
      </c>
    </row>
    <row r="225" spans="2:65" s="1" customFormat="1" ht="21.75" customHeight="1">
      <c r="B225" s="32"/>
      <c r="C225" s="132" t="s">
        <v>387</v>
      </c>
      <c r="D225" s="132" t="s">
        <v>141</v>
      </c>
      <c r="E225" s="133" t="s">
        <v>480</v>
      </c>
      <c r="F225" s="134" t="s">
        <v>481</v>
      </c>
      <c r="G225" s="135" t="s">
        <v>251</v>
      </c>
      <c r="H225" s="136">
        <v>336.16</v>
      </c>
      <c r="I225" s="137"/>
      <c r="J225" s="138">
        <f>ROUND(I225*H225,2)</f>
        <v>0</v>
      </c>
      <c r="K225" s="134" t="s">
        <v>145</v>
      </c>
      <c r="L225" s="32"/>
      <c r="M225" s="139" t="s">
        <v>1</v>
      </c>
      <c r="N225" s="140" t="s">
        <v>42</v>
      </c>
      <c r="P225" s="141">
        <f>O225*H225</f>
        <v>0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134</v>
      </c>
      <c r="AT225" s="143" t="s">
        <v>141</v>
      </c>
      <c r="AU225" s="143" t="s">
        <v>87</v>
      </c>
      <c r="AY225" s="17" t="s">
        <v>135</v>
      </c>
      <c r="BE225" s="144">
        <f>IF(N225="základní",J225,0)</f>
        <v>0</v>
      </c>
      <c r="BF225" s="144">
        <f>IF(N225="snížená",J225,0)</f>
        <v>0</v>
      </c>
      <c r="BG225" s="144">
        <f>IF(N225="zákl. přenesená",J225,0)</f>
        <v>0</v>
      </c>
      <c r="BH225" s="144">
        <f>IF(N225="sníž. přenesená",J225,0)</f>
        <v>0</v>
      </c>
      <c r="BI225" s="144">
        <f>IF(N225="nulová",J225,0)</f>
        <v>0</v>
      </c>
      <c r="BJ225" s="17" t="s">
        <v>85</v>
      </c>
      <c r="BK225" s="144">
        <f>ROUND(I225*H225,2)</f>
        <v>0</v>
      </c>
      <c r="BL225" s="17" t="s">
        <v>134</v>
      </c>
      <c r="BM225" s="143" t="s">
        <v>482</v>
      </c>
    </row>
    <row r="226" spans="2:65" s="1" customFormat="1" ht="19.2">
      <c r="B226" s="32"/>
      <c r="D226" s="145" t="s">
        <v>148</v>
      </c>
      <c r="F226" s="146" t="s">
        <v>483</v>
      </c>
      <c r="I226" s="147"/>
      <c r="L226" s="32"/>
      <c r="M226" s="148"/>
      <c r="T226" s="56"/>
      <c r="AT226" s="17" t="s">
        <v>148</v>
      </c>
      <c r="AU226" s="17" t="s">
        <v>87</v>
      </c>
    </row>
    <row r="227" spans="2:65" s="13" customFormat="1" ht="10.199999999999999">
      <c r="B227" s="155"/>
      <c r="D227" s="145" t="s">
        <v>149</v>
      </c>
      <c r="E227" s="156" t="s">
        <v>1</v>
      </c>
      <c r="F227" s="157" t="s">
        <v>1184</v>
      </c>
      <c r="H227" s="158">
        <v>336.16</v>
      </c>
      <c r="I227" s="159"/>
      <c r="L227" s="155"/>
      <c r="M227" s="160"/>
      <c r="T227" s="161"/>
      <c r="AT227" s="156" t="s">
        <v>149</v>
      </c>
      <c r="AU227" s="156" t="s">
        <v>87</v>
      </c>
      <c r="AV227" s="13" t="s">
        <v>87</v>
      </c>
      <c r="AW227" s="13" t="s">
        <v>33</v>
      </c>
      <c r="AX227" s="13" t="s">
        <v>85</v>
      </c>
      <c r="AY227" s="156" t="s">
        <v>135</v>
      </c>
    </row>
    <row r="228" spans="2:65" s="12" customFormat="1" ht="10.199999999999999">
      <c r="B228" s="149"/>
      <c r="D228" s="145" t="s">
        <v>149</v>
      </c>
      <c r="E228" s="150" t="s">
        <v>1</v>
      </c>
      <c r="F228" s="151" t="s">
        <v>485</v>
      </c>
      <c r="H228" s="150" t="s">
        <v>1</v>
      </c>
      <c r="I228" s="152"/>
      <c r="L228" s="149"/>
      <c r="M228" s="153"/>
      <c r="T228" s="154"/>
      <c r="AT228" s="150" t="s">
        <v>149</v>
      </c>
      <c r="AU228" s="150" t="s">
        <v>87</v>
      </c>
      <c r="AV228" s="12" t="s">
        <v>85</v>
      </c>
      <c r="AW228" s="12" t="s">
        <v>33</v>
      </c>
      <c r="AX228" s="12" t="s">
        <v>77</v>
      </c>
      <c r="AY228" s="150" t="s">
        <v>135</v>
      </c>
    </row>
    <row r="229" spans="2:65" s="1" customFormat="1" ht="16.5" customHeight="1">
      <c r="B229" s="32"/>
      <c r="C229" s="132" t="s">
        <v>399</v>
      </c>
      <c r="D229" s="132" t="s">
        <v>141</v>
      </c>
      <c r="E229" s="133" t="s">
        <v>487</v>
      </c>
      <c r="F229" s="134" t="s">
        <v>488</v>
      </c>
      <c r="G229" s="135" t="s">
        <v>251</v>
      </c>
      <c r="H229" s="136">
        <v>336.16</v>
      </c>
      <c r="I229" s="137"/>
      <c r="J229" s="138">
        <f>ROUND(I229*H229,2)</f>
        <v>0</v>
      </c>
      <c r="K229" s="134" t="s">
        <v>145</v>
      </c>
      <c r="L229" s="32"/>
      <c r="M229" s="139" t="s">
        <v>1</v>
      </c>
      <c r="N229" s="140" t="s">
        <v>42</v>
      </c>
      <c r="P229" s="141">
        <f>O229*H229</f>
        <v>0</v>
      </c>
      <c r="Q229" s="141">
        <v>0</v>
      </c>
      <c r="R229" s="141">
        <f>Q229*H229</f>
        <v>0</v>
      </c>
      <c r="S229" s="141">
        <v>0</v>
      </c>
      <c r="T229" s="142">
        <f>S229*H229</f>
        <v>0</v>
      </c>
      <c r="AR229" s="143" t="s">
        <v>134</v>
      </c>
      <c r="AT229" s="143" t="s">
        <v>141</v>
      </c>
      <c r="AU229" s="143" t="s">
        <v>87</v>
      </c>
      <c r="AY229" s="17" t="s">
        <v>135</v>
      </c>
      <c r="BE229" s="144">
        <f>IF(N229="základní",J229,0)</f>
        <v>0</v>
      </c>
      <c r="BF229" s="144">
        <f>IF(N229="snížená",J229,0)</f>
        <v>0</v>
      </c>
      <c r="BG229" s="144">
        <f>IF(N229="zákl. přenesená",J229,0)</f>
        <v>0</v>
      </c>
      <c r="BH229" s="144">
        <f>IF(N229="sníž. přenesená",J229,0)</f>
        <v>0</v>
      </c>
      <c r="BI229" s="144">
        <f>IF(N229="nulová",J229,0)</f>
        <v>0</v>
      </c>
      <c r="BJ229" s="17" t="s">
        <v>85</v>
      </c>
      <c r="BK229" s="144">
        <f>ROUND(I229*H229,2)</f>
        <v>0</v>
      </c>
      <c r="BL229" s="17" t="s">
        <v>134</v>
      </c>
      <c r="BM229" s="143" t="s">
        <v>489</v>
      </c>
    </row>
    <row r="230" spans="2:65" s="1" customFormat="1" ht="19.2">
      <c r="B230" s="32"/>
      <c r="D230" s="145" t="s">
        <v>148</v>
      </c>
      <c r="F230" s="146" t="s">
        <v>490</v>
      </c>
      <c r="I230" s="147"/>
      <c r="L230" s="32"/>
      <c r="M230" s="148"/>
      <c r="T230" s="56"/>
      <c r="AT230" s="17" t="s">
        <v>148</v>
      </c>
      <c r="AU230" s="17" t="s">
        <v>87</v>
      </c>
    </row>
    <row r="231" spans="2:65" s="13" customFormat="1" ht="10.199999999999999">
      <c r="B231" s="155"/>
      <c r="D231" s="145" t="s">
        <v>149</v>
      </c>
      <c r="E231" s="156" t="s">
        <v>1</v>
      </c>
      <c r="F231" s="157" t="s">
        <v>1185</v>
      </c>
      <c r="H231" s="158">
        <v>336.16</v>
      </c>
      <c r="I231" s="159"/>
      <c r="L231" s="155"/>
      <c r="M231" s="160"/>
      <c r="T231" s="161"/>
      <c r="AT231" s="156" t="s">
        <v>149</v>
      </c>
      <c r="AU231" s="156" t="s">
        <v>87</v>
      </c>
      <c r="AV231" s="13" t="s">
        <v>87</v>
      </c>
      <c r="AW231" s="13" t="s">
        <v>33</v>
      </c>
      <c r="AX231" s="13" t="s">
        <v>85</v>
      </c>
      <c r="AY231" s="156" t="s">
        <v>135</v>
      </c>
    </row>
    <row r="232" spans="2:65" s="1" customFormat="1" ht="16.5" customHeight="1">
      <c r="B232" s="32"/>
      <c r="C232" s="172" t="s">
        <v>405</v>
      </c>
      <c r="D232" s="172" t="s">
        <v>427</v>
      </c>
      <c r="E232" s="173" t="s">
        <v>493</v>
      </c>
      <c r="F232" s="174" t="s">
        <v>494</v>
      </c>
      <c r="G232" s="175" t="s">
        <v>495</v>
      </c>
      <c r="H232" s="176">
        <v>10.085000000000001</v>
      </c>
      <c r="I232" s="177"/>
      <c r="J232" s="178">
        <f>ROUND(I232*H232,2)</f>
        <v>0</v>
      </c>
      <c r="K232" s="174" t="s">
        <v>145</v>
      </c>
      <c r="L232" s="179"/>
      <c r="M232" s="180" t="s">
        <v>1</v>
      </c>
      <c r="N232" s="181" t="s">
        <v>42</v>
      </c>
      <c r="P232" s="141">
        <f>O232*H232</f>
        <v>0</v>
      </c>
      <c r="Q232" s="141">
        <v>1E-3</v>
      </c>
      <c r="R232" s="141">
        <f>Q232*H232</f>
        <v>1.0085E-2</v>
      </c>
      <c r="S232" s="141">
        <v>0</v>
      </c>
      <c r="T232" s="142">
        <f>S232*H232</f>
        <v>0</v>
      </c>
      <c r="AR232" s="143" t="s">
        <v>187</v>
      </c>
      <c r="AT232" s="143" t="s">
        <v>427</v>
      </c>
      <c r="AU232" s="143" t="s">
        <v>87</v>
      </c>
      <c r="AY232" s="17" t="s">
        <v>135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85</v>
      </c>
      <c r="BK232" s="144">
        <f>ROUND(I232*H232,2)</f>
        <v>0</v>
      </c>
      <c r="BL232" s="17" t="s">
        <v>134</v>
      </c>
      <c r="BM232" s="143" t="s">
        <v>496</v>
      </c>
    </row>
    <row r="233" spans="2:65" s="1" customFormat="1" ht="10.199999999999999">
      <c r="B233" s="32"/>
      <c r="D233" s="145" t="s">
        <v>148</v>
      </c>
      <c r="F233" s="146" t="s">
        <v>494</v>
      </c>
      <c r="I233" s="147"/>
      <c r="L233" s="32"/>
      <c r="M233" s="148"/>
      <c r="T233" s="56"/>
      <c r="AT233" s="17" t="s">
        <v>148</v>
      </c>
      <c r="AU233" s="17" t="s">
        <v>87</v>
      </c>
    </row>
    <row r="234" spans="2:65" s="12" customFormat="1" ht="10.199999999999999">
      <c r="B234" s="149"/>
      <c r="D234" s="145" t="s">
        <v>149</v>
      </c>
      <c r="E234" s="150" t="s">
        <v>1</v>
      </c>
      <c r="F234" s="151" t="s">
        <v>497</v>
      </c>
      <c r="H234" s="150" t="s">
        <v>1</v>
      </c>
      <c r="I234" s="152"/>
      <c r="L234" s="149"/>
      <c r="M234" s="153"/>
      <c r="T234" s="154"/>
      <c r="AT234" s="150" t="s">
        <v>149</v>
      </c>
      <c r="AU234" s="150" t="s">
        <v>87</v>
      </c>
      <c r="AV234" s="12" t="s">
        <v>85</v>
      </c>
      <c r="AW234" s="12" t="s">
        <v>33</v>
      </c>
      <c r="AX234" s="12" t="s">
        <v>77</v>
      </c>
      <c r="AY234" s="150" t="s">
        <v>135</v>
      </c>
    </row>
    <row r="235" spans="2:65" s="13" customFormat="1" ht="10.199999999999999">
      <c r="B235" s="155"/>
      <c r="D235" s="145" t="s">
        <v>149</v>
      </c>
      <c r="E235" s="156" t="s">
        <v>1</v>
      </c>
      <c r="F235" s="157" t="s">
        <v>1186</v>
      </c>
      <c r="H235" s="158">
        <v>10.085000000000001</v>
      </c>
      <c r="I235" s="159"/>
      <c r="L235" s="155"/>
      <c r="M235" s="160"/>
      <c r="T235" s="161"/>
      <c r="AT235" s="156" t="s">
        <v>149</v>
      </c>
      <c r="AU235" s="156" t="s">
        <v>87</v>
      </c>
      <c r="AV235" s="13" t="s">
        <v>87</v>
      </c>
      <c r="AW235" s="13" t="s">
        <v>33</v>
      </c>
      <c r="AX235" s="13" t="s">
        <v>85</v>
      </c>
      <c r="AY235" s="156" t="s">
        <v>135</v>
      </c>
    </row>
    <row r="236" spans="2:65" s="1" customFormat="1" ht="16.5" customHeight="1">
      <c r="B236" s="32"/>
      <c r="C236" s="132" t="s">
        <v>412</v>
      </c>
      <c r="D236" s="132" t="s">
        <v>141</v>
      </c>
      <c r="E236" s="133" t="s">
        <v>500</v>
      </c>
      <c r="F236" s="134" t="s">
        <v>501</v>
      </c>
      <c r="G236" s="135" t="s">
        <v>251</v>
      </c>
      <c r="H236" s="136">
        <v>336.16</v>
      </c>
      <c r="I236" s="137"/>
      <c r="J236" s="138">
        <f>ROUND(I236*H236,2)</f>
        <v>0</v>
      </c>
      <c r="K236" s="134" t="s">
        <v>145</v>
      </c>
      <c r="L236" s="32"/>
      <c r="M236" s="139" t="s">
        <v>1</v>
      </c>
      <c r="N236" s="140" t="s">
        <v>42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134</v>
      </c>
      <c r="AT236" s="143" t="s">
        <v>141</v>
      </c>
      <c r="AU236" s="143" t="s">
        <v>87</v>
      </c>
      <c r="AY236" s="17" t="s">
        <v>135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85</v>
      </c>
      <c r="BK236" s="144">
        <f>ROUND(I236*H236,2)</f>
        <v>0</v>
      </c>
      <c r="BL236" s="17" t="s">
        <v>134</v>
      </c>
      <c r="BM236" s="143" t="s">
        <v>502</v>
      </c>
    </row>
    <row r="237" spans="2:65" s="1" customFormat="1" ht="10.199999999999999">
      <c r="B237" s="32"/>
      <c r="D237" s="145" t="s">
        <v>148</v>
      </c>
      <c r="F237" s="146" t="s">
        <v>503</v>
      </c>
      <c r="I237" s="147"/>
      <c r="L237" s="32"/>
      <c r="M237" s="148"/>
      <c r="T237" s="56"/>
      <c r="AT237" s="17" t="s">
        <v>148</v>
      </c>
      <c r="AU237" s="17" t="s">
        <v>87</v>
      </c>
    </row>
    <row r="238" spans="2:65" s="13" customFormat="1" ht="10.199999999999999">
      <c r="B238" s="155"/>
      <c r="D238" s="145" t="s">
        <v>149</v>
      </c>
      <c r="E238" s="156" t="s">
        <v>1</v>
      </c>
      <c r="F238" s="157" t="s">
        <v>1187</v>
      </c>
      <c r="H238" s="158">
        <v>336.16</v>
      </c>
      <c r="I238" s="159"/>
      <c r="L238" s="155"/>
      <c r="M238" s="160"/>
      <c r="T238" s="161"/>
      <c r="AT238" s="156" t="s">
        <v>149</v>
      </c>
      <c r="AU238" s="156" t="s">
        <v>87</v>
      </c>
      <c r="AV238" s="13" t="s">
        <v>87</v>
      </c>
      <c r="AW238" s="13" t="s">
        <v>33</v>
      </c>
      <c r="AX238" s="13" t="s">
        <v>85</v>
      </c>
      <c r="AY238" s="156" t="s">
        <v>135</v>
      </c>
    </row>
    <row r="239" spans="2:65" s="1" customFormat="1" ht="16.5" customHeight="1">
      <c r="B239" s="32"/>
      <c r="C239" s="132" t="s">
        <v>419</v>
      </c>
      <c r="D239" s="132" t="s">
        <v>141</v>
      </c>
      <c r="E239" s="133" t="s">
        <v>506</v>
      </c>
      <c r="F239" s="134" t="s">
        <v>507</v>
      </c>
      <c r="G239" s="135" t="s">
        <v>251</v>
      </c>
      <c r="H239" s="136">
        <v>91.5</v>
      </c>
      <c r="I239" s="137"/>
      <c r="J239" s="138">
        <f>ROUND(I239*H239,2)</f>
        <v>0</v>
      </c>
      <c r="K239" s="134" t="s">
        <v>145</v>
      </c>
      <c r="L239" s="32"/>
      <c r="M239" s="139" t="s">
        <v>1</v>
      </c>
      <c r="N239" s="140" t="s">
        <v>42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134</v>
      </c>
      <c r="AT239" s="143" t="s">
        <v>141</v>
      </c>
      <c r="AU239" s="143" t="s">
        <v>87</v>
      </c>
      <c r="AY239" s="17" t="s">
        <v>135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85</v>
      </c>
      <c r="BK239" s="144">
        <f>ROUND(I239*H239,2)</f>
        <v>0</v>
      </c>
      <c r="BL239" s="17" t="s">
        <v>134</v>
      </c>
      <c r="BM239" s="143" t="s">
        <v>508</v>
      </c>
    </row>
    <row r="240" spans="2:65" s="1" customFormat="1" ht="10.199999999999999">
      <c r="B240" s="32"/>
      <c r="D240" s="145" t="s">
        <v>148</v>
      </c>
      <c r="F240" s="146" t="s">
        <v>509</v>
      </c>
      <c r="I240" s="147"/>
      <c r="L240" s="32"/>
      <c r="M240" s="148"/>
      <c r="T240" s="56"/>
      <c r="AT240" s="17" t="s">
        <v>148</v>
      </c>
      <c r="AU240" s="17" t="s">
        <v>87</v>
      </c>
    </row>
    <row r="241" spans="2:65" s="13" customFormat="1" ht="10.199999999999999">
      <c r="B241" s="155"/>
      <c r="D241" s="145" t="s">
        <v>149</v>
      </c>
      <c r="E241" s="156" t="s">
        <v>1</v>
      </c>
      <c r="F241" s="157" t="s">
        <v>1188</v>
      </c>
      <c r="H241" s="158">
        <v>91.5</v>
      </c>
      <c r="I241" s="159"/>
      <c r="L241" s="155"/>
      <c r="M241" s="160"/>
      <c r="T241" s="161"/>
      <c r="AT241" s="156" t="s">
        <v>149</v>
      </c>
      <c r="AU241" s="156" t="s">
        <v>87</v>
      </c>
      <c r="AV241" s="13" t="s">
        <v>87</v>
      </c>
      <c r="AW241" s="13" t="s">
        <v>33</v>
      </c>
      <c r="AX241" s="13" t="s">
        <v>85</v>
      </c>
      <c r="AY241" s="156" t="s">
        <v>135</v>
      </c>
    </row>
    <row r="242" spans="2:65" s="12" customFormat="1" ht="10.199999999999999">
      <c r="B242" s="149"/>
      <c r="D242" s="145" t="s">
        <v>149</v>
      </c>
      <c r="E242" s="150" t="s">
        <v>1</v>
      </c>
      <c r="F242" s="151" t="s">
        <v>513</v>
      </c>
      <c r="H242" s="150" t="s">
        <v>1</v>
      </c>
      <c r="I242" s="152"/>
      <c r="L242" s="149"/>
      <c r="M242" s="153"/>
      <c r="T242" s="154"/>
      <c r="AT242" s="150" t="s">
        <v>149</v>
      </c>
      <c r="AU242" s="150" t="s">
        <v>87</v>
      </c>
      <c r="AV242" s="12" t="s">
        <v>85</v>
      </c>
      <c r="AW242" s="12" t="s">
        <v>33</v>
      </c>
      <c r="AX242" s="12" t="s">
        <v>77</v>
      </c>
      <c r="AY242" s="150" t="s">
        <v>135</v>
      </c>
    </row>
    <row r="243" spans="2:65" s="1" customFormat="1" ht="16.5" customHeight="1">
      <c r="B243" s="32"/>
      <c r="C243" s="132" t="s">
        <v>426</v>
      </c>
      <c r="D243" s="132" t="s">
        <v>141</v>
      </c>
      <c r="E243" s="133" t="s">
        <v>515</v>
      </c>
      <c r="F243" s="134" t="s">
        <v>516</v>
      </c>
      <c r="G243" s="135" t="s">
        <v>337</v>
      </c>
      <c r="H243" s="136">
        <v>33.616</v>
      </c>
      <c r="I243" s="137"/>
      <c r="J243" s="138">
        <f>ROUND(I243*H243,2)</f>
        <v>0</v>
      </c>
      <c r="K243" s="134" t="s">
        <v>145</v>
      </c>
      <c r="L243" s="32"/>
      <c r="M243" s="139" t="s">
        <v>1</v>
      </c>
      <c r="N243" s="140" t="s">
        <v>42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134</v>
      </c>
      <c r="AT243" s="143" t="s">
        <v>141</v>
      </c>
      <c r="AU243" s="143" t="s">
        <v>87</v>
      </c>
      <c r="AY243" s="17" t="s">
        <v>135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85</v>
      </c>
      <c r="BK243" s="144">
        <f>ROUND(I243*H243,2)</f>
        <v>0</v>
      </c>
      <c r="BL243" s="17" t="s">
        <v>134</v>
      </c>
      <c r="BM243" s="143" t="s">
        <v>517</v>
      </c>
    </row>
    <row r="244" spans="2:65" s="1" customFormat="1" ht="10.199999999999999">
      <c r="B244" s="32"/>
      <c r="D244" s="145" t="s">
        <v>148</v>
      </c>
      <c r="F244" s="146" t="s">
        <v>518</v>
      </c>
      <c r="I244" s="147"/>
      <c r="L244" s="32"/>
      <c r="M244" s="148"/>
      <c r="T244" s="56"/>
      <c r="AT244" s="17" t="s">
        <v>148</v>
      </c>
      <c r="AU244" s="17" t="s">
        <v>87</v>
      </c>
    </row>
    <row r="245" spans="2:65" s="12" customFormat="1" ht="10.199999999999999">
      <c r="B245" s="149"/>
      <c r="D245" s="145" t="s">
        <v>149</v>
      </c>
      <c r="E245" s="150" t="s">
        <v>1</v>
      </c>
      <c r="F245" s="151" t="s">
        <v>519</v>
      </c>
      <c r="H245" s="150" t="s">
        <v>1</v>
      </c>
      <c r="I245" s="152"/>
      <c r="L245" s="149"/>
      <c r="M245" s="153"/>
      <c r="T245" s="154"/>
      <c r="AT245" s="150" t="s">
        <v>149</v>
      </c>
      <c r="AU245" s="150" t="s">
        <v>87</v>
      </c>
      <c r="AV245" s="12" t="s">
        <v>85</v>
      </c>
      <c r="AW245" s="12" t="s">
        <v>33</v>
      </c>
      <c r="AX245" s="12" t="s">
        <v>77</v>
      </c>
      <c r="AY245" s="150" t="s">
        <v>135</v>
      </c>
    </row>
    <row r="246" spans="2:65" s="13" customFormat="1" ht="10.199999999999999">
      <c r="B246" s="155"/>
      <c r="D246" s="145" t="s">
        <v>149</v>
      </c>
      <c r="E246" s="156" t="s">
        <v>1</v>
      </c>
      <c r="F246" s="157" t="s">
        <v>1189</v>
      </c>
      <c r="H246" s="158">
        <v>33.616</v>
      </c>
      <c r="I246" s="159"/>
      <c r="L246" s="155"/>
      <c r="M246" s="160"/>
      <c r="T246" s="161"/>
      <c r="AT246" s="156" t="s">
        <v>149</v>
      </c>
      <c r="AU246" s="156" t="s">
        <v>87</v>
      </c>
      <c r="AV246" s="13" t="s">
        <v>87</v>
      </c>
      <c r="AW246" s="13" t="s">
        <v>33</v>
      </c>
      <c r="AX246" s="13" t="s">
        <v>85</v>
      </c>
      <c r="AY246" s="156" t="s">
        <v>135</v>
      </c>
    </row>
    <row r="247" spans="2:65" s="11" customFormat="1" ht="22.8" customHeight="1">
      <c r="B247" s="120"/>
      <c r="D247" s="121" t="s">
        <v>76</v>
      </c>
      <c r="E247" s="130" t="s">
        <v>134</v>
      </c>
      <c r="F247" s="130" t="s">
        <v>537</v>
      </c>
      <c r="I247" s="123"/>
      <c r="J247" s="131">
        <f>BK247</f>
        <v>0</v>
      </c>
      <c r="L247" s="120"/>
      <c r="M247" s="125"/>
      <c r="P247" s="126">
        <f>SUM(P248:P258)</f>
        <v>0</v>
      </c>
      <c r="R247" s="126">
        <f>SUM(R248:R258)</f>
        <v>3.3270655499999999</v>
      </c>
      <c r="T247" s="127">
        <f>SUM(T248:T258)</f>
        <v>0</v>
      </c>
      <c r="AR247" s="121" t="s">
        <v>85</v>
      </c>
      <c r="AT247" s="128" t="s">
        <v>76</v>
      </c>
      <c r="AU247" s="128" t="s">
        <v>85</v>
      </c>
      <c r="AY247" s="121" t="s">
        <v>135</v>
      </c>
      <c r="BK247" s="129">
        <f>SUM(BK248:BK258)</f>
        <v>0</v>
      </c>
    </row>
    <row r="248" spans="2:65" s="1" customFormat="1" ht="16.5" customHeight="1">
      <c r="B248" s="32"/>
      <c r="C248" s="132" t="s">
        <v>451</v>
      </c>
      <c r="D248" s="132" t="s">
        <v>141</v>
      </c>
      <c r="E248" s="133" t="s">
        <v>539</v>
      </c>
      <c r="F248" s="134" t="s">
        <v>540</v>
      </c>
      <c r="G248" s="135" t="s">
        <v>337</v>
      </c>
      <c r="H248" s="136">
        <v>1.2150000000000001</v>
      </c>
      <c r="I248" s="137"/>
      <c r="J248" s="138">
        <f>ROUND(I248*H248,2)</f>
        <v>0</v>
      </c>
      <c r="K248" s="134" t="s">
        <v>145</v>
      </c>
      <c r="L248" s="32"/>
      <c r="M248" s="139" t="s">
        <v>1</v>
      </c>
      <c r="N248" s="140" t="s">
        <v>42</v>
      </c>
      <c r="P248" s="141">
        <f>O248*H248</f>
        <v>0</v>
      </c>
      <c r="Q248" s="141">
        <v>1.8907700000000001</v>
      </c>
      <c r="R248" s="141">
        <f>Q248*H248</f>
        <v>2.2972855500000002</v>
      </c>
      <c r="S248" s="141">
        <v>0</v>
      </c>
      <c r="T248" s="142">
        <f>S248*H248</f>
        <v>0</v>
      </c>
      <c r="AR248" s="143" t="s">
        <v>134</v>
      </c>
      <c r="AT248" s="143" t="s">
        <v>141</v>
      </c>
      <c r="AU248" s="143" t="s">
        <v>87</v>
      </c>
      <c r="AY248" s="17" t="s">
        <v>135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85</v>
      </c>
      <c r="BK248" s="144">
        <f>ROUND(I248*H248,2)</f>
        <v>0</v>
      </c>
      <c r="BL248" s="17" t="s">
        <v>134</v>
      </c>
      <c r="BM248" s="143" t="s">
        <v>541</v>
      </c>
    </row>
    <row r="249" spans="2:65" s="1" customFormat="1" ht="10.199999999999999">
      <c r="B249" s="32"/>
      <c r="D249" s="145" t="s">
        <v>148</v>
      </c>
      <c r="F249" s="146" t="s">
        <v>542</v>
      </c>
      <c r="I249" s="147"/>
      <c r="L249" s="32"/>
      <c r="M249" s="148"/>
      <c r="T249" s="56"/>
      <c r="AT249" s="17" t="s">
        <v>148</v>
      </c>
      <c r="AU249" s="17" t="s">
        <v>87</v>
      </c>
    </row>
    <row r="250" spans="2:65" s="12" customFormat="1" ht="10.199999999999999">
      <c r="B250" s="149"/>
      <c r="D250" s="145" t="s">
        <v>149</v>
      </c>
      <c r="E250" s="150" t="s">
        <v>1</v>
      </c>
      <c r="F250" s="151" t="s">
        <v>543</v>
      </c>
      <c r="H250" s="150" t="s">
        <v>1</v>
      </c>
      <c r="I250" s="152"/>
      <c r="L250" s="149"/>
      <c r="M250" s="153"/>
      <c r="T250" s="154"/>
      <c r="AT250" s="150" t="s">
        <v>149</v>
      </c>
      <c r="AU250" s="150" t="s">
        <v>87</v>
      </c>
      <c r="AV250" s="12" t="s">
        <v>85</v>
      </c>
      <c r="AW250" s="12" t="s">
        <v>33</v>
      </c>
      <c r="AX250" s="12" t="s">
        <v>77</v>
      </c>
      <c r="AY250" s="150" t="s">
        <v>135</v>
      </c>
    </row>
    <row r="251" spans="2:65" s="13" customFormat="1" ht="10.199999999999999">
      <c r="B251" s="155"/>
      <c r="D251" s="145" t="s">
        <v>149</v>
      </c>
      <c r="E251" s="156" t="s">
        <v>1</v>
      </c>
      <c r="F251" s="157" t="s">
        <v>1190</v>
      </c>
      <c r="H251" s="158">
        <v>1.2150000000000001</v>
      </c>
      <c r="I251" s="159"/>
      <c r="L251" s="155"/>
      <c r="M251" s="160"/>
      <c r="T251" s="161"/>
      <c r="AT251" s="156" t="s">
        <v>149</v>
      </c>
      <c r="AU251" s="156" t="s">
        <v>87</v>
      </c>
      <c r="AV251" s="13" t="s">
        <v>87</v>
      </c>
      <c r="AW251" s="13" t="s">
        <v>33</v>
      </c>
      <c r="AX251" s="13" t="s">
        <v>85</v>
      </c>
      <c r="AY251" s="156" t="s">
        <v>135</v>
      </c>
    </row>
    <row r="252" spans="2:65" s="1" customFormat="1" ht="16.5" customHeight="1">
      <c r="B252" s="32"/>
      <c r="C252" s="132" t="s">
        <v>463</v>
      </c>
      <c r="D252" s="132" t="s">
        <v>141</v>
      </c>
      <c r="E252" s="133" t="s">
        <v>546</v>
      </c>
      <c r="F252" s="134" t="s">
        <v>547</v>
      </c>
      <c r="G252" s="135" t="s">
        <v>548</v>
      </c>
      <c r="H252" s="136">
        <v>9</v>
      </c>
      <c r="I252" s="137"/>
      <c r="J252" s="138">
        <f>ROUND(I252*H252,2)</f>
        <v>0</v>
      </c>
      <c r="K252" s="134" t="s">
        <v>145</v>
      </c>
      <c r="L252" s="32"/>
      <c r="M252" s="139" t="s">
        <v>1</v>
      </c>
      <c r="N252" s="140" t="s">
        <v>42</v>
      </c>
      <c r="P252" s="141">
        <f>O252*H252</f>
        <v>0</v>
      </c>
      <c r="Q252" s="141">
        <v>8.7419999999999998E-2</v>
      </c>
      <c r="R252" s="141">
        <f>Q252*H252</f>
        <v>0.78678000000000003</v>
      </c>
      <c r="S252" s="141">
        <v>0</v>
      </c>
      <c r="T252" s="142">
        <f>S252*H252</f>
        <v>0</v>
      </c>
      <c r="AR252" s="143" t="s">
        <v>134</v>
      </c>
      <c r="AT252" s="143" t="s">
        <v>141</v>
      </c>
      <c r="AU252" s="143" t="s">
        <v>87</v>
      </c>
      <c r="AY252" s="17" t="s">
        <v>135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85</v>
      </c>
      <c r="BK252" s="144">
        <f>ROUND(I252*H252,2)</f>
        <v>0</v>
      </c>
      <c r="BL252" s="17" t="s">
        <v>134</v>
      </c>
      <c r="BM252" s="143" t="s">
        <v>549</v>
      </c>
    </row>
    <row r="253" spans="2:65" s="1" customFormat="1" ht="10.199999999999999">
      <c r="B253" s="32"/>
      <c r="D253" s="145" t="s">
        <v>148</v>
      </c>
      <c r="F253" s="146" t="s">
        <v>550</v>
      </c>
      <c r="I253" s="147"/>
      <c r="L253" s="32"/>
      <c r="M253" s="148"/>
      <c r="T253" s="56"/>
      <c r="AT253" s="17" t="s">
        <v>148</v>
      </c>
      <c r="AU253" s="17" t="s">
        <v>87</v>
      </c>
    </row>
    <row r="254" spans="2:65" s="12" customFormat="1" ht="10.199999999999999">
      <c r="B254" s="149"/>
      <c r="D254" s="145" t="s">
        <v>149</v>
      </c>
      <c r="E254" s="150" t="s">
        <v>1</v>
      </c>
      <c r="F254" s="151" t="s">
        <v>551</v>
      </c>
      <c r="H254" s="150" t="s">
        <v>1</v>
      </c>
      <c r="I254" s="152"/>
      <c r="L254" s="149"/>
      <c r="M254" s="153"/>
      <c r="T254" s="154"/>
      <c r="AT254" s="150" t="s">
        <v>149</v>
      </c>
      <c r="AU254" s="150" t="s">
        <v>87</v>
      </c>
      <c r="AV254" s="12" t="s">
        <v>85</v>
      </c>
      <c r="AW254" s="12" t="s">
        <v>33</v>
      </c>
      <c r="AX254" s="12" t="s">
        <v>77</v>
      </c>
      <c r="AY254" s="150" t="s">
        <v>135</v>
      </c>
    </row>
    <row r="255" spans="2:65" s="13" customFormat="1" ht="10.199999999999999">
      <c r="B255" s="155"/>
      <c r="D255" s="145" t="s">
        <v>149</v>
      </c>
      <c r="E255" s="156" t="s">
        <v>1</v>
      </c>
      <c r="F255" s="157" t="s">
        <v>1191</v>
      </c>
      <c r="H255" s="158">
        <v>9</v>
      </c>
      <c r="I255" s="159"/>
      <c r="L255" s="155"/>
      <c r="M255" s="160"/>
      <c r="T255" s="161"/>
      <c r="AT255" s="156" t="s">
        <v>149</v>
      </c>
      <c r="AU255" s="156" t="s">
        <v>87</v>
      </c>
      <c r="AV255" s="13" t="s">
        <v>87</v>
      </c>
      <c r="AW255" s="13" t="s">
        <v>33</v>
      </c>
      <c r="AX255" s="13" t="s">
        <v>85</v>
      </c>
      <c r="AY255" s="156" t="s">
        <v>135</v>
      </c>
    </row>
    <row r="256" spans="2:65" s="1" customFormat="1" ht="16.5" customHeight="1">
      <c r="B256" s="32"/>
      <c r="C256" s="172" t="s">
        <v>474</v>
      </c>
      <c r="D256" s="172" t="s">
        <v>427</v>
      </c>
      <c r="E256" s="173" t="s">
        <v>554</v>
      </c>
      <c r="F256" s="174" t="s">
        <v>555</v>
      </c>
      <c r="G256" s="175" t="s">
        <v>548</v>
      </c>
      <c r="H256" s="176">
        <v>9</v>
      </c>
      <c r="I256" s="177"/>
      <c r="J256" s="178">
        <f>ROUND(I256*H256,2)</f>
        <v>0</v>
      </c>
      <c r="K256" s="174" t="s">
        <v>145</v>
      </c>
      <c r="L256" s="179"/>
      <c r="M256" s="180" t="s">
        <v>1</v>
      </c>
      <c r="N256" s="181" t="s">
        <v>42</v>
      </c>
      <c r="P256" s="141">
        <f>O256*H256</f>
        <v>0</v>
      </c>
      <c r="Q256" s="141">
        <v>2.7E-2</v>
      </c>
      <c r="R256" s="141">
        <f>Q256*H256</f>
        <v>0.24299999999999999</v>
      </c>
      <c r="S256" s="141">
        <v>0</v>
      </c>
      <c r="T256" s="142">
        <f>S256*H256</f>
        <v>0</v>
      </c>
      <c r="AR256" s="143" t="s">
        <v>187</v>
      </c>
      <c r="AT256" s="143" t="s">
        <v>427</v>
      </c>
      <c r="AU256" s="143" t="s">
        <v>87</v>
      </c>
      <c r="AY256" s="17" t="s">
        <v>135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85</v>
      </c>
      <c r="BK256" s="144">
        <f>ROUND(I256*H256,2)</f>
        <v>0</v>
      </c>
      <c r="BL256" s="17" t="s">
        <v>134</v>
      </c>
      <c r="BM256" s="143" t="s">
        <v>556</v>
      </c>
    </row>
    <row r="257" spans="2:65" s="1" customFormat="1" ht="10.199999999999999">
      <c r="B257" s="32"/>
      <c r="D257" s="145" t="s">
        <v>148</v>
      </c>
      <c r="F257" s="146" t="s">
        <v>555</v>
      </c>
      <c r="I257" s="147"/>
      <c r="L257" s="32"/>
      <c r="M257" s="148"/>
      <c r="T257" s="56"/>
      <c r="AT257" s="17" t="s">
        <v>148</v>
      </c>
      <c r="AU257" s="17" t="s">
        <v>87</v>
      </c>
    </row>
    <row r="258" spans="2:65" s="13" customFormat="1" ht="10.199999999999999">
      <c r="B258" s="155"/>
      <c r="D258" s="145" t="s">
        <v>149</v>
      </c>
      <c r="E258" s="156" t="s">
        <v>1</v>
      </c>
      <c r="F258" s="157" t="s">
        <v>1192</v>
      </c>
      <c r="H258" s="158">
        <v>9</v>
      </c>
      <c r="I258" s="159"/>
      <c r="L258" s="155"/>
      <c r="M258" s="160"/>
      <c r="T258" s="161"/>
      <c r="AT258" s="156" t="s">
        <v>149</v>
      </c>
      <c r="AU258" s="156" t="s">
        <v>87</v>
      </c>
      <c r="AV258" s="13" t="s">
        <v>87</v>
      </c>
      <c r="AW258" s="13" t="s">
        <v>33</v>
      </c>
      <c r="AX258" s="13" t="s">
        <v>85</v>
      </c>
      <c r="AY258" s="156" t="s">
        <v>135</v>
      </c>
    </row>
    <row r="259" spans="2:65" s="11" customFormat="1" ht="22.8" customHeight="1">
      <c r="B259" s="120"/>
      <c r="D259" s="121" t="s">
        <v>76</v>
      </c>
      <c r="E259" s="130" t="s">
        <v>138</v>
      </c>
      <c r="F259" s="130" t="s">
        <v>558</v>
      </c>
      <c r="I259" s="123"/>
      <c r="J259" s="131">
        <f>BK259</f>
        <v>0</v>
      </c>
      <c r="L259" s="120"/>
      <c r="M259" s="125"/>
      <c r="P259" s="126">
        <f>SUM(P260:P304)</f>
        <v>0</v>
      </c>
      <c r="R259" s="126">
        <f>SUM(R260:R304)</f>
        <v>387.03098599999998</v>
      </c>
      <c r="T259" s="127">
        <f>SUM(T260:T304)</f>
        <v>0</v>
      </c>
      <c r="AR259" s="121" t="s">
        <v>85</v>
      </c>
      <c r="AT259" s="128" t="s">
        <v>76</v>
      </c>
      <c r="AU259" s="128" t="s">
        <v>85</v>
      </c>
      <c r="AY259" s="121" t="s">
        <v>135</v>
      </c>
      <c r="BK259" s="129">
        <f>SUM(BK260:BK304)</f>
        <v>0</v>
      </c>
    </row>
    <row r="260" spans="2:65" s="1" customFormat="1" ht="16.5" customHeight="1">
      <c r="B260" s="32"/>
      <c r="C260" s="132" t="s">
        <v>479</v>
      </c>
      <c r="D260" s="132" t="s">
        <v>141</v>
      </c>
      <c r="E260" s="133" t="s">
        <v>575</v>
      </c>
      <c r="F260" s="134" t="s">
        <v>576</v>
      </c>
      <c r="G260" s="135" t="s">
        <v>251</v>
      </c>
      <c r="H260" s="136">
        <v>183</v>
      </c>
      <c r="I260" s="137"/>
      <c r="J260" s="138">
        <f>ROUND(I260*H260,2)</f>
        <v>0</v>
      </c>
      <c r="K260" s="134" t="s">
        <v>145</v>
      </c>
      <c r="L260" s="32"/>
      <c r="M260" s="139" t="s">
        <v>1</v>
      </c>
      <c r="N260" s="140" t="s">
        <v>42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134</v>
      </c>
      <c r="AT260" s="143" t="s">
        <v>141</v>
      </c>
      <c r="AU260" s="143" t="s">
        <v>87</v>
      </c>
      <c r="AY260" s="17" t="s">
        <v>135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7" t="s">
        <v>85</v>
      </c>
      <c r="BK260" s="144">
        <f>ROUND(I260*H260,2)</f>
        <v>0</v>
      </c>
      <c r="BL260" s="17" t="s">
        <v>134</v>
      </c>
      <c r="BM260" s="143" t="s">
        <v>1193</v>
      </c>
    </row>
    <row r="261" spans="2:65" s="1" customFormat="1" ht="10.199999999999999">
      <c r="B261" s="32"/>
      <c r="D261" s="145" t="s">
        <v>148</v>
      </c>
      <c r="F261" s="146" t="s">
        <v>578</v>
      </c>
      <c r="I261" s="147"/>
      <c r="L261" s="32"/>
      <c r="M261" s="148"/>
      <c r="T261" s="56"/>
      <c r="AT261" s="17" t="s">
        <v>148</v>
      </c>
      <c r="AU261" s="17" t="s">
        <v>87</v>
      </c>
    </row>
    <row r="262" spans="2:65" s="12" customFormat="1" ht="10.199999999999999">
      <c r="B262" s="149"/>
      <c r="D262" s="145" t="s">
        <v>149</v>
      </c>
      <c r="E262" s="150" t="s">
        <v>1</v>
      </c>
      <c r="F262" s="151" t="s">
        <v>1194</v>
      </c>
      <c r="H262" s="150" t="s">
        <v>1</v>
      </c>
      <c r="I262" s="152"/>
      <c r="L262" s="149"/>
      <c r="M262" s="153"/>
      <c r="T262" s="154"/>
      <c r="AT262" s="150" t="s">
        <v>149</v>
      </c>
      <c r="AU262" s="150" t="s">
        <v>87</v>
      </c>
      <c r="AV262" s="12" t="s">
        <v>85</v>
      </c>
      <c r="AW262" s="12" t="s">
        <v>33</v>
      </c>
      <c r="AX262" s="12" t="s">
        <v>77</v>
      </c>
      <c r="AY262" s="150" t="s">
        <v>135</v>
      </c>
    </row>
    <row r="263" spans="2:65" s="13" customFormat="1" ht="10.199999999999999">
      <c r="B263" s="155"/>
      <c r="D263" s="145" t="s">
        <v>149</v>
      </c>
      <c r="E263" s="156" t="s">
        <v>1</v>
      </c>
      <c r="F263" s="157" t="s">
        <v>1195</v>
      </c>
      <c r="H263" s="158">
        <v>183</v>
      </c>
      <c r="I263" s="159"/>
      <c r="L263" s="155"/>
      <c r="M263" s="160"/>
      <c r="T263" s="161"/>
      <c r="AT263" s="156" t="s">
        <v>149</v>
      </c>
      <c r="AU263" s="156" t="s">
        <v>87</v>
      </c>
      <c r="AV263" s="13" t="s">
        <v>87</v>
      </c>
      <c r="AW263" s="13" t="s">
        <v>33</v>
      </c>
      <c r="AX263" s="13" t="s">
        <v>85</v>
      </c>
      <c r="AY263" s="156" t="s">
        <v>135</v>
      </c>
    </row>
    <row r="264" spans="2:65" s="1" customFormat="1" ht="16.5" customHeight="1">
      <c r="B264" s="32"/>
      <c r="C264" s="132" t="s">
        <v>486</v>
      </c>
      <c r="D264" s="132" t="s">
        <v>141</v>
      </c>
      <c r="E264" s="133" t="s">
        <v>1196</v>
      </c>
      <c r="F264" s="134" t="s">
        <v>1197</v>
      </c>
      <c r="G264" s="135" t="s">
        <v>251</v>
      </c>
      <c r="H264" s="136">
        <v>5.8</v>
      </c>
      <c r="I264" s="137"/>
      <c r="J264" s="138">
        <f>ROUND(I264*H264,2)</f>
        <v>0</v>
      </c>
      <c r="K264" s="134" t="s">
        <v>145</v>
      </c>
      <c r="L264" s="32"/>
      <c r="M264" s="139" t="s">
        <v>1</v>
      </c>
      <c r="N264" s="140" t="s">
        <v>42</v>
      </c>
      <c r="P264" s="141">
        <f>O264*H264</f>
        <v>0</v>
      </c>
      <c r="Q264" s="141">
        <v>0</v>
      </c>
      <c r="R264" s="141">
        <f>Q264*H264</f>
        <v>0</v>
      </c>
      <c r="S264" s="141">
        <v>0</v>
      </c>
      <c r="T264" s="142">
        <f>S264*H264</f>
        <v>0</v>
      </c>
      <c r="AR264" s="143" t="s">
        <v>134</v>
      </c>
      <c r="AT264" s="143" t="s">
        <v>141</v>
      </c>
      <c r="AU264" s="143" t="s">
        <v>87</v>
      </c>
      <c r="AY264" s="17" t="s">
        <v>135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85</v>
      </c>
      <c r="BK264" s="144">
        <f>ROUND(I264*H264,2)</f>
        <v>0</v>
      </c>
      <c r="BL264" s="17" t="s">
        <v>134</v>
      </c>
      <c r="BM264" s="143" t="s">
        <v>584</v>
      </c>
    </row>
    <row r="265" spans="2:65" s="1" customFormat="1" ht="10.199999999999999">
      <c r="B265" s="32"/>
      <c r="D265" s="145" t="s">
        <v>148</v>
      </c>
      <c r="F265" s="146" t="s">
        <v>1198</v>
      </c>
      <c r="I265" s="147"/>
      <c r="L265" s="32"/>
      <c r="M265" s="148"/>
      <c r="T265" s="56"/>
      <c r="AT265" s="17" t="s">
        <v>148</v>
      </c>
      <c r="AU265" s="17" t="s">
        <v>87</v>
      </c>
    </row>
    <row r="266" spans="2:65" s="12" customFormat="1" ht="10.199999999999999">
      <c r="B266" s="149"/>
      <c r="D266" s="145" t="s">
        <v>149</v>
      </c>
      <c r="E266" s="150" t="s">
        <v>1</v>
      </c>
      <c r="F266" s="151" t="s">
        <v>586</v>
      </c>
      <c r="H266" s="150" t="s">
        <v>1</v>
      </c>
      <c r="I266" s="152"/>
      <c r="L266" s="149"/>
      <c r="M266" s="153"/>
      <c r="T266" s="154"/>
      <c r="AT266" s="150" t="s">
        <v>149</v>
      </c>
      <c r="AU266" s="150" t="s">
        <v>87</v>
      </c>
      <c r="AV266" s="12" t="s">
        <v>85</v>
      </c>
      <c r="AW266" s="12" t="s">
        <v>33</v>
      </c>
      <c r="AX266" s="12" t="s">
        <v>77</v>
      </c>
      <c r="AY266" s="150" t="s">
        <v>135</v>
      </c>
    </row>
    <row r="267" spans="2:65" s="13" customFormat="1" ht="10.199999999999999">
      <c r="B267" s="155"/>
      <c r="D267" s="145" t="s">
        <v>149</v>
      </c>
      <c r="E267" s="156" t="s">
        <v>1</v>
      </c>
      <c r="F267" s="157" t="s">
        <v>1199</v>
      </c>
      <c r="H267" s="158">
        <v>5.8</v>
      </c>
      <c r="I267" s="159"/>
      <c r="L267" s="155"/>
      <c r="M267" s="160"/>
      <c r="T267" s="161"/>
      <c r="AT267" s="156" t="s">
        <v>149</v>
      </c>
      <c r="AU267" s="156" t="s">
        <v>87</v>
      </c>
      <c r="AV267" s="13" t="s">
        <v>87</v>
      </c>
      <c r="AW267" s="13" t="s">
        <v>33</v>
      </c>
      <c r="AX267" s="13" t="s">
        <v>85</v>
      </c>
      <c r="AY267" s="156" t="s">
        <v>135</v>
      </c>
    </row>
    <row r="268" spans="2:65" s="1" customFormat="1" ht="16.5" customHeight="1">
      <c r="B268" s="32"/>
      <c r="C268" s="132" t="s">
        <v>492</v>
      </c>
      <c r="D268" s="132" t="s">
        <v>141</v>
      </c>
      <c r="E268" s="133" t="s">
        <v>598</v>
      </c>
      <c r="F268" s="134" t="s">
        <v>599</v>
      </c>
      <c r="G268" s="135" t="s">
        <v>251</v>
      </c>
      <c r="H268" s="136">
        <v>461.2</v>
      </c>
      <c r="I268" s="137"/>
      <c r="J268" s="138">
        <f>ROUND(I268*H268,2)</f>
        <v>0</v>
      </c>
      <c r="K268" s="134" t="s">
        <v>145</v>
      </c>
      <c r="L268" s="32"/>
      <c r="M268" s="139" t="s">
        <v>1</v>
      </c>
      <c r="N268" s="140" t="s">
        <v>42</v>
      </c>
      <c r="P268" s="141">
        <f>O268*H268</f>
        <v>0</v>
      </c>
      <c r="Q268" s="141">
        <v>0</v>
      </c>
      <c r="R268" s="141">
        <f>Q268*H268</f>
        <v>0</v>
      </c>
      <c r="S268" s="141">
        <v>0</v>
      </c>
      <c r="T268" s="142">
        <f>S268*H268</f>
        <v>0</v>
      </c>
      <c r="AR268" s="143" t="s">
        <v>134</v>
      </c>
      <c r="AT268" s="143" t="s">
        <v>141</v>
      </c>
      <c r="AU268" s="143" t="s">
        <v>87</v>
      </c>
      <c r="AY268" s="17" t="s">
        <v>135</v>
      </c>
      <c r="BE268" s="144">
        <f>IF(N268="základní",J268,0)</f>
        <v>0</v>
      </c>
      <c r="BF268" s="144">
        <f>IF(N268="snížená",J268,0)</f>
        <v>0</v>
      </c>
      <c r="BG268" s="144">
        <f>IF(N268="zákl. přenesená",J268,0)</f>
        <v>0</v>
      </c>
      <c r="BH268" s="144">
        <f>IF(N268="sníž. přenesená",J268,0)</f>
        <v>0</v>
      </c>
      <c r="BI268" s="144">
        <f>IF(N268="nulová",J268,0)</f>
        <v>0</v>
      </c>
      <c r="BJ268" s="17" t="s">
        <v>85</v>
      </c>
      <c r="BK268" s="144">
        <f>ROUND(I268*H268,2)</f>
        <v>0</v>
      </c>
      <c r="BL268" s="17" t="s">
        <v>134</v>
      </c>
      <c r="BM268" s="143" t="s">
        <v>600</v>
      </c>
    </row>
    <row r="269" spans="2:65" s="1" customFormat="1" ht="19.2">
      <c r="B269" s="32"/>
      <c r="D269" s="145" t="s">
        <v>148</v>
      </c>
      <c r="F269" s="146" t="s">
        <v>601</v>
      </c>
      <c r="I269" s="147"/>
      <c r="L269" s="32"/>
      <c r="M269" s="148"/>
      <c r="T269" s="56"/>
      <c r="AT269" s="17" t="s">
        <v>148</v>
      </c>
      <c r="AU269" s="17" t="s">
        <v>87</v>
      </c>
    </row>
    <row r="270" spans="2:65" s="12" customFormat="1" ht="10.199999999999999">
      <c r="B270" s="149"/>
      <c r="D270" s="145" t="s">
        <v>149</v>
      </c>
      <c r="E270" s="150" t="s">
        <v>1</v>
      </c>
      <c r="F270" s="151" t="s">
        <v>602</v>
      </c>
      <c r="H270" s="150" t="s">
        <v>1</v>
      </c>
      <c r="I270" s="152"/>
      <c r="L270" s="149"/>
      <c r="M270" s="153"/>
      <c r="T270" s="154"/>
      <c r="AT270" s="150" t="s">
        <v>149</v>
      </c>
      <c r="AU270" s="150" t="s">
        <v>87</v>
      </c>
      <c r="AV270" s="12" t="s">
        <v>85</v>
      </c>
      <c r="AW270" s="12" t="s">
        <v>33</v>
      </c>
      <c r="AX270" s="12" t="s">
        <v>77</v>
      </c>
      <c r="AY270" s="150" t="s">
        <v>135</v>
      </c>
    </row>
    <row r="271" spans="2:65" s="13" customFormat="1" ht="10.199999999999999">
      <c r="B271" s="155"/>
      <c r="D271" s="145" t="s">
        <v>149</v>
      </c>
      <c r="E271" s="156" t="s">
        <v>1</v>
      </c>
      <c r="F271" s="157" t="s">
        <v>1200</v>
      </c>
      <c r="H271" s="158">
        <v>369.7</v>
      </c>
      <c r="I271" s="159"/>
      <c r="L271" s="155"/>
      <c r="M271" s="160"/>
      <c r="T271" s="161"/>
      <c r="AT271" s="156" t="s">
        <v>149</v>
      </c>
      <c r="AU271" s="156" t="s">
        <v>87</v>
      </c>
      <c r="AV271" s="13" t="s">
        <v>87</v>
      </c>
      <c r="AW271" s="13" t="s">
        <v>33</v>
      </c>
      <c r="AX271" s="13" t="s">
        <v>77</v>
      </c>
      <c r="AY271" s="156" t="s">
        <v>135</v>
      </c>
    </row>
    <row r="272" spans="2:65" s="13" customFormat="1" ht="10.199999999999999">
      <c r="B272" s="155"/>
      <c r="D272" s="145" t="s">
        <v>149</v>
      </c>
      <c r="E272" s="156" t="s">
        <v>1</v>
      </c>
      <c r="F272" s="157" t="s">
        <v>1201</v>
      </c>
      <c r="H272" s="158">
        <v>91.5</v>
      </c>
      <c r="I272" s="159"/>
      <c r="L272" s="155"/>
      <c r="M272" s="160"/>
      <c r="T272" s="161"/>
      <c r="AT272" s="156" t="s">
        <v>149</v>
      </c>
      <c r="AU272" s="156" t="s">
        <v>87</v>
      </c>
      <c r="AV272" s="13" t="s">
        <v>87</v>
      </c>
      <c r="AW272" s="13" t="s">
        <v>33</v>
      </c>
      <c r="AX272" s="13" t="s">
        <v>77</v>
      </c>
      <c r="AY272" s="156" t="s">
        <v>135</v>
      </c>
    </row>
    <row r="273" spans="2:65" s="12" customFormat="1" ht="10.199999999999999">
      <c r="B273" s="149"/>
      <c r="D273" s="145" t="s">
        <v>149</v>
      </c>
      <c r="E273" s="150" t="s">
        <v>1</v>
      </c>
      <c r="F273" s="151" t="s">
        <v>1202</v>
      </c>
      <c r="H273" s="150" t="s">
        <v>1</v>
      </c>
      <c r="I273" s="152"/>
      <c r="L273" s="149"/>
      <c r="M273" s="153"/>
      <c r="T273" s="154"/>
      <c r="AT273" s="150" t="s">
        <v>149</v>
      </c>
      <c r="AU273" s="150" t="s">
        <v>87</v>
      </c>
      <c r="AV273" s="12" t="s">
        <v>85</v>
      </c>
      <c r="AW273" s="12" t="s">
        <v>33</v>
      </c>
      <c r="AX273" s="12" t="s">
        <v>77</v>
      </c>
      <c r="AY273" s="150" t="s">
        <v>135</v>
      </c>
    </row>
    <row r="274" spans="2:65" s="14" customFormat="1" ht="10.199999999999999">
      <c r="B274" s="165"/>
      <c r="D274" s="145" t="s">
        <v>149</v>
      </c>
      <c r="E274" s="166" t="s">
        <v>1</v>
      </c>
      <c r="F274" s="167" t="s">
        <v>257</v>
      </c>
      <c r="H274" s="168">
        <v>461.2</v>
      </c>
      <c r="I274" s="169"/>
      <c r="L274" s="165"/>
      <c r="M274" s="170"/>
      <c r="T274" s="171"/>
      <c r="AT274" s="166" t="s">
        <v>149</v>
      </c>
      <c r="AU274" s="166" t="s">
        <v>87</v>
      </c>
      <c r="AV274" s="14" t="s">
        <v>134</v>
      </c>
      <c r="AW274" s="14" t="s">
        <v>33</v>
      </c>
      <c r="AX274" s="14" t="s">
        <v>85</v>
      </c>
      <c r="AY274" s="166" t="s">
        <v>135</v>
      </c>
    </row>
    <row r="275" spans="2:65" s="1" customFormat="1" ht="16.5" customHeight="1">
      <c r="B275" s="32"/>
      <c r="C275" s="132" t="s">
        <v>499</v>
      </c>
      <c r="D275" s="132" t="s">
        <v>141</v>
      </c>
      <c r="E275" s="133" t="s">
        <v>1203</v>
      </c>
      <c r="F275" s="134" t="s">
        <v>1204</v>
      </c>
      <c r="G275" s="135" t="s">
        <v>251</v>
      </c>
      <c r="H275" s="136">
        <v>3697</v>
      </c>
      <c r="I275" s="137"/>
      <c r="J275" s="138">
        <f>ROUND(I275*H275,2)</f>
        <v>0</v>
      </c>
      <c r="K275" s="134" t="s">
        <v>145</v>
      </c>
      <c r="L275" s="32"/>
      <c r="M275" s="139" t="s">
        <v>1</v>
      </c>
      <c r="N275" s="140" t="s">
        <v>42</v>
      </c>
      <c r="P275" s="141">
        <f>O275*H275</f>
        <v>0</v>
      </c>
      <c r="Q275" s="141">
        <v>0.10434</v>
      </c>
      <c r="R275" s="141">
        <f>Q275*H275</f>
        <v>385.74498</v>
      </c>
      <c r="S275" s="141">
        <v>0</v>
      </c>
      <c r="T275" s="142">
        <f>S275*H275</f>
        <v>0</v>
      </c>
      <c r="AR275" s="143" t="s">
        <v>134</v>
      </c>
      <c r="AT275" s="143" t="s">
        <v>141</v>
      </c>
      <c r="AU275" s="143" t="s">
        <v>87</v>
      </c>
      <c r="AY275" s="17" t="s">
        <v>135</v>
      </c>
      <c r="BE275" s="144">
        <f>IF(N275="základní",J275,0)</f>
        <v>0</v>
      </c>
      <c r="BF275" s="144">
        <f>IF(N275="snížená",J275,0)</f>
        <v>0</v>
      </c>
      <c r="BG275" s="144">
        <f>IF(N275="zákl. přenesená",J275,0)</f>
        <v>0</v>
      </c>
      <c r="BH275" s="144">
        <f>IF(N275="sníž. přenesená",J275,0)</f>
        <v>0</v>
      </c>
      <c r="BI275" s="144">
        <f>IF(N275="nulová",J275,0)</f>
        <v>0</v>
      </c>
      <c r="BJ275" s="17" t="s">
        <v>85</v>
      </c>
      <c r="BK275" s="144">
        <f>ROUND(I275*H275,2)</f>
        <v>0</v>
      </c>
      <c r="BL275" s="17" t="s">
        <v>134</v>
      </c>
      <c r="BM275" s="143" t="s">
        <v>1205</v>
      </c>
    </row>
    <row r="276" spans="2:65" s="1" customFormat="1" ht="10.199999999999999">
      <c r="B276" s="32"/>
      <c r="D276" s="145" t="s">
        <v>148</v>
      </c>
      <c r="F276" s="146" t="s">
        <v>1206</v>
      </c>
      <c r="I276" s="147"/>
      <c r="L276" s="32"/>
      <c r="M276" s="148"/>
      <c r="T276" s="56"/>
      <c r="AT276" s="17" t="s">
        <v>148</v>
      </c>
      <c r="AU276" s="17" t="s">
        <v>87</v>
      </c>
    </row>
    <row r="277" spans="2:65" s="13" customFormat="1" ht="10.199999999999999">
      <c r="B277" s="155"/>
      <c r="D277" s="145" t="s">
        <v>149</v>
      </c>
      <c r="E277" s="156" t="s">
        <v>1</v>
      </c>
      <c r="F277" s="157" t="s">
        <v>1207</v>
      </c>
      <c r="H277" s="158">
        <v>3697</v>
      </c>
      <c r="I277" s="159"/>
      <c r="L277" s="155"/>
      <c r="M277" s="160"/>
      <c r="T277" s="161"/>
      <c r="AT277" s="156" t="s">
        <v>149</v>
      </c>
      <c r="AU277" s="156" t="s">
        <v>87</v>
      </c>
      <c r="AV277" s="13" t="s">
        <v>87</v>
      </c>
      <c r="AW277" s="13" t="s">
        <v>33</v>
      </c>
      <c r="AX277" s="13" t="s">
        <v>85</v>
      </c>
      <c r="AY277" s="156" t="s">
        <v>135</v>
      </c>
    </row>
    <row r="278" spans="2:65" s="12" customFormat="1" ht="10.199999999999999">
      <c r="B278" s="149"/>
      <c r="D278" s="145" t="s">
        <v>149</v>
      </c>
      <c r="E278" s="150" t="s">
        <v>1</v>
      </c>
      <c r="F278" s="151" t="s">
        <v>604</v>
      </c>
      <c r="H278" s="150" t="s">
        <v>1</v>
      </c>
      <c r="I278" s="152"/>
      <c r="L278" s="149"/>
      <c r="M278" s="153"/>
      <c r="T278" s="154"/>
      <c r="AT278" s="150" t="s">
        <v>149</v>
      </c>
      <c r="AU278" s="150" t="s">
        <v>87</v>
      </c>
      <c r="AV278" s="12" t="s">
        <v>85</v>
      </c>
      <c r="AW278" s="12" t="s">
        <v>33</v>
      </c>
      <c r="AX278" s="12" t="s">
        <v>77</v>
      </c>
      <c r="AY278" s="150" t="s">
        <v>135</v>
      </c>
    </row>
    <row r="279" spans="2:65" s="12" customFormat="1" ht="10.199999999999999">
      <c r="B279" s="149"/>
      <c r="D279" s="145" t="s">
        <v>149</v>
      </c>
      <c r="E279" s="150" t="s">
        <v>1</v>
      </c>
      <c r="F279" s="151" t="s">
        <v>1202</v>
      </c>
      <c r="H279" s="150" t="s">
        <v>1</v>
      </c>
      <c r="I279" s="152"/>
      <c r="L279" s="149"/>
      <c r="M279" s="153"/>
      <c r="T279" s="154"/>
      <c r="AT279" s="150" t="s">
        <v>149</v>
      </c>
      <c r="AU279" s="150" t="s">
        <v>87</v>
      </c>
      <c r="AV279" s="12" t="s">
        <v>85</v>
      </c>
      <c r="AW279" s="12" t="s">
        <v>33</v>
      </c>
      <c r="AX279" s="12" t="s">
        <v>77</v>
      </c>
      <c r="AY279" s="150" t="s">
        <v>135</v>
      </c>
    </row>
    <row r="280" spans="2:65" s="1" customFormat="1" ht="16.5" customHeight="1">
      <c r="B280" s="32"/>
      <c r="C280" s="132" t="s">
        <v>505</v>
      </c>
      <c r="D280" s="132" t="s">
        <v>141</v>
      </c>
      <c r="E280" s="133" t="s">
        <v>1208</v>
      </c>
      <c r="F280" s="134" t="s">
        <v>1209</v>
      </c>
      <c r="G280" s="135" t="s">
        <v>251</v>
      </c>
      <c r="H280" s="136">
        <v>3764.7</v>
      </c>
      <c r="I280" s="137"/>
      <c r="J280" s="138">
        <f>ROUND(I280*H280,2)</f>
        <v>0</v>
      </c>
      <c r="K280" s="134" t="s">
        <v>145</v>
      </c>
      <c r="L280" s="32"/>
      <c r="M280" s="139" t="s">
        <v>1</v>
      </c>
      <c r="N280" s="140" t="s">
        <v>42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134</v>
      </c>
      <c r="AT280" s="143" t="s">
        <v>141</v>
      </c>
      <c r="AU280" s="143" t="s">
        <v>87</v>
      </c>
      <c r="AY280" s="17" t="s">
        <v>135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85</v>
      </c>
      <c r="BK280" s="144">
        <f>ROUND(I280*H280,2)</f>
        <v>0</v>
      </c>
      <c r="BL280" s="17" t="s">
        <v>134</v>
      </c>
      <c r="BM280" s="143" t="s">
        <v>609</v>
      </c>
    </row>
    <row r="281" spans="2:65" s="1" customFormat="1" ht="19.2">
      <c r="B281" s="32"/>
      <c r="D281" s="145" t="s">
        <v>148</v>
      </c>
      <c r="F281" s="146" t="s">
        <v>1210</v>
      </c>
      <c r="I281" s="147"/>
      <c r="L281" s="32"/>
      <c r="M281" s="148"/>
      <c r="T281" s="56"/>
      <c r="AT281" s="17" t="s">
        <v>148</v>
      </c>
      <c r="AU281" s="17" t="s">
        <v>87</v>
      </c>
    </row>
    <row r="282" spans="2:65" s="12" customFormat="1" ht="10.199999999999999">
      <c r="B282" s="149"/>
      <c r="D282" s="145" t="s">
        <v>149</v>
      </c>
      <c r="E282" s="150" t="s">
        <v>1</v>
      </c>
      <c r="F282" s="151" t="s">
        <v>1211</v>
      </c>
      <c r="H282" s="150" t="s">
        <v>1</v>
      </c>
      <c r="I282" s="152"/>
      <c r="L282" s="149"/>
      <c r="M282" s="153"/>
      <c r="T282" s="154"/>
      <c r="AT282" s="150" t="s">
        <v>149</v>
      </c>
      <c r="AU282" s="150" t="s">
        <v>87</v>
      </c>
      <c r="AV282" s="12" t="s">
        <v>85</v>
      </c>
      <c r="AW282" s="12" t="s">
        <v>33</v>
      </c>
      <c r="AX282" s="12" t="s">
        <v>77</v>
      </c>
      <c r="AY282" s="150" t="s">
        <v>135</v>
      </c>
    </row>
    <row r="283" spans="2:65" s="13" customFormat="1" ht="10.199999999999999">
      <c r="B283" s="155"/>
      <c r="D283" s="145" t="s">
        <v>149</v>
      </c>
      <c r="E283" s="156" t="s">
        <v>1</v>
      </c>
      <c r="F283" s="157" t="s">
        <v>1212</v>
      </c>
      <c r="H283" s="158">
        <v>3697</v>
      </c>
      <c r="I283" s="159"/>
      <c r="L283" s="155"/>
      <c r="M283" s="160"/>
      <c r="T283" s="161"/>
      <c r="AT283" s="156" t="s">
        <v>149</v>
      </c>
      <c r="AU283" s="156" t="s">
        <v>87</v>
      </c>
      <c r="AV283" s="13" t="s">
        <v>87</v>
      </c>
      <c r="AW283" s="13" t="s">
        <v>33</v>
      </c>
      <c r="AX283" s="13" t="s">
        <v>77</v>
      </c>
      <c r="AY283" s="156" t="s">
        <v>135</v>
      </c>
    </row>
    <row r="284" spans="2:65" s="13" customFormat="1" ht="10.199999999999999">
      <c r="B284" s="155"/>
      <c r="D284" s="145" t="s">
        <v>149</v>
      </c>
      <c r="E284" s="156" t="s">
        <v>1</v>
      </c>
      <c r="F284" s="157" t="s">
        <v>1213</v>
      </c>
      <c r="H284" s="158">
        <v>67.7</v>
      </c>
      <c r="I284" s="159"/>
      <c r="L284" s="155"/>
      <c r="M284" s="160"/>
      <c r="T284" s="161"/>
      <c r="AT284" s="156" t="s">
        <v>149</v>
      </c>
      <c r="AU284" s="156" t="s">
        <v>87</v>
      </c>
      <c r="AV284" s="13" t="s">
        <v>87</v>
      </c>
      <c r="AW284" s="13" t="s">
        <v>33</v>
      </c>
      <c r="AX284" s="13" t="s">
        <v>77</v>
      </c>
      <c r="AY284" s="156" t="s">
        <v>135</v>
      </c>
    </row>
    <row r="285" spans="2:65" s="14" customFormat="1" ht="10.199999999999999">
      <c r="B285" s="165"/>
      <c r="D285" s="145" t="s">
        <v>149</v>
      </c>
      <c r="E285" s="166" t="s">
        <v>1</v>
      </c>
      <c r="F285" s="167" t="s">
        <v>257</v>
      </c>
      <c r="H285" s="168">
        <v>3764.7</v>
      </c>
      <c r="I285" s="169"/>
      <c r="L285" s="165"/>
      <c r="M285" s="170"/>
      <c r="T285" s="171"/>
      <c r="AT285" s="166" t="s">
        <v>149</v>
      </c>
      <c r="AU285" s="166" t="s">
        <v>87</v>
      </c>
      <c r="AV285" s="14" t="s">
        <v>134</v>
      </c>
      <c r="AW285" s="14" t="s">
        <v>33</v>
      </c>
      <c r="AX285" s="14" t="s">
        <v>85</v>
      </c>
      <c r="AY285" s="166" t="s">
        <v>135</v>
      </c>
    </row>
    <row r="286" spans="2:65" s="1" customFormat="1" ht="16.5" customHeight="1">
      <c r="B286" s="32"/>
      <c r="C286" s="132" t="s">
        <v>514</v>
      </c>
      <c r="D286" s="132" t="s">
        <v>141</v>
      </c>
      <c r="E286" s="133" t="s">
        <v>1214</v>
      </c>
      <c r="F286" s="134" t="s">
        <v>1215</v>
      </c>
      <c r="G286" s="135" t="s">
        <v>251</v>
      </c>
      <c r="H286" s="136">
        <v>3764.7</v>
      </c>
      <c r="I286" s="137"/>
      <c r="J286" s="138">
        <f>ROUND(I286*H286,2)</f>
        <v>0</v>
      </c>
      <c r="K286" s="134" t="s">
        <v>145</v>
      </c>
      <c r="L286" s="32"/>
      <c r="M286" s="139" t="s">
        <v>1</v>
      </c>
      <c r="N286" s="140" t="s">
        <v>42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134</v>
      </c>
      <c r="AT286" s="143" t="s">
        <v>141</v>
      </c>
      <c r="AU286" s="143" t="s">
        <v>87</v>
      </c>
      <c r="AY286" s="17" t="s">
        <v>135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85</v>
      </c>
      <c r="BK286" s="144">
        <f>ROUND(I286*H286,2)</f>
        <v>0</v>
      </c>
      <c r="BL286" s="17" t="s">
        <v>134</v>
      </c>
      <c r="BM286" s="143" t="s">
        <v>678</v>
      </c>
    </row>
    <row r="287" spans="2:65" s="1" customFormat="1" ht="10.199999999999999">
      <c r="B287" s="32"/>
      <c r="D287" s="145" t="s">
        <v>148</v>
      </c>
      <c r="F287" s="146" t="s">
        <v>1216</v>
      </c>
      <c r="I287" s="147"/>
      <c r="L287" s="32"/>
      <c r="M287" s="148"/>
      <c r="T287" s="56"/>
      <c r="AT287" s="17" t="s">
        <v>148</v>
      </c>
      <c r="AU287" s="17" t="s">
        <v>87</v>
      </c>
    </row>
    <row r="288" spans="2:65" s="12" customFormat="1" ht="10.199999999999999">
      <c r="B288" s="149"/>
      <c r="D288" s="145" t="s">
        <v>149</v>
      </c>
      <c r="E288" s="150" t="s">
        <v>1</v>
      </c>
      <c r="F288" s="151" t="s">
        <v>1217</v>
      </c>
      <c r="H288" s="150" t="s">
        <v>1</v>
      </c>
      <c r="I288" s="152"/>
      <c r="L288" s="149"/>
      <c r="M288" s="153"/>
      <c r="T288" s="154"/>
      <c r="AT288" s="150" t="s">
        <v>149</v>
      </c>
      <c r="AU288" s="150" t="s">
        <v>87</v>
      </c>
      <c r="AV288" s="12" t="s">
        <v>85</v>
      </c>
      <c r="AW288" s="12" t="s">
        <v>33</v>
      </c>
      <c r="AX288" s="12" t="s">
        <v>77</v>
      </c>
      <c r="AY288" s="150" t="s">
        <v>135</v>
      </c>
    </row>
    <row r="289" spans="2:65" s="13" customFormat="1" ht="10.199999999999999">
      <c r="B289" s="155"/>
      <c r="D289" s="145" t="s">
        <v>149</v>
      </c>
      <c r="E289" s="156" t="s">
        <v>1</v>
      </c>
      <c r="F289" s="157" t="s">
        <v>1218</v>
      </c>
      <c r="H289" s="158">
        <v>3697</v>
      </c>
      <c r="I289" s="159"/>
      <c r="L289" s="155"/>
      <c r="M289" s="160"/>
      <c r="T289" s="161"/>
      <c r="AT289" s="156" t="s">
        <v>149</v>
      </c>
      <c r="AU289" s="156" t="s">
        <v>87</v>
      </c>
      <c r="AV289" s="13" t="s">
        <v>87</v>
      </c>
      <c r="AW289" s="13" t="s">
        <v>33</v>
      </c>
      <c r="AX289" s="13" t="s">
        <v>77</v>
      </c>
      <c r="AY289" s="156" t="s">
        <v>135</v>
      </c>
    </row>
    <row r="290" spans="2:65" s="13" customFormat="1" ht="10.199999999999999">
      <c r="B290" s="155"/>
      <c r="D290" s="145" t="s">
        <v>149</v>
      </c>
      <c r="E290" s="156" t="s">
        <v>1</v>
      </c>
      <c r="F290" s="157" t="s">
        <v>1219</v>
      </c>
      <c r="H290" s="158">
        <v>67.7</v>
      </c>
      <c r="I290" s="159"/>
      <c r="L290" s="155"/>
      <c r="M290" s="160"/>
      <c r="T290" s="161"/>
      <c r="AT290" s="156" t="s">
        <v>149</v>
      </c>
      <c r="AU290" s="156" t="s">
        <v>87</v>
      </c>
      <c r="AV290" s="13" t="s">
        <v>87</v>
      </c>
      <c r="AW290" s="13" t="s">
        <v>33</v>
      </c>
      <c r="AX290" s="13" t="s">
        <v>77</v>
      </c>
      <c r="AY290" s="156" t="s">
        <v>135</v>
      </c>
    </row>
    <row r="291" spans="2:65" s="14" customFormat="1" ht="10.199999999999999">
      <c r="B291" s="165"/>
      <c r="D291" s="145" t="s">
        <v>149</v>
      </c>
      <c r="E291" s="166" t="s">
        <v>1</v>
      </c>
      <c r="F291" s="167" t="s">
        <v>257</v>
      </c>
      <c r="H291" s="168">
        <v>3764.7</v>
      </c>
      <c r="I291" s="169"/>
      <c r="L291" s="165"/>
      <c r="M291" s="170"/>
      <c r="T291" s="171"/>
      <c r="AT291" s="166" t="s">
        <v>149</v>
      </c>
      <c r="AU291" s="166" t="s">
        <v>87</v>
      </c>
      <c r="AV291" s="14" t="s">
        <v>134</v>
      </c>
      <c r="AW291" s="14" t="s">
        <v>33</v>
      </c>
      <c r="AX291" s="14" t="s">
        <v>85</v>
      </c>
      <c r="AY291" s="166" t="s">
        <v>135</v>
      </c>
    </row>
    <row r="292" spans="2:65" s="1" customFormat="1" ht="16.5" customHeight="1">
      <c r="B292" s="32"/>
      <c r="C292" s="132" t="s">
        <v>530</v>
      </c>
      <c r="D292" s="132" t="s">
        <v>141</v>
      </c>
      <c r="E292" s="133" t="s">
        <v>694</v>
      </c>
      <c r="F292" s="134" t="s">
        <v>695</v>
      </c>
      <c r="G292" s="135" t="s">
        <v>251</v>
      </c>
      <c r="H292" s="136">
        <v>5.8</v>
      </c>
      <c r="I292" s="137"/>
      <c r="J292" s="138">
        <f>ROUND(I292*H292,2)</f>
        <v>0</v>
      </c>
      <c r="K292" s="134" t="s">
        <v>145</v>
      </c>
      <c r="L292" s="32"/>
      <c r="M292" s="139" t="s">
        <v>1</v>
      </c>
      <c r="N292" s="140" t="s">
        <v>42</v>
      </c>
      <c r="P292" s="141">
        <f>O292*H292</f>
        <v>0</v>
      </c>
      <c r="Q292" s="141">
        <v>8.9219999999999994E-2</v>
      </c>
      <c r="R292" s="141">
        <f>Q292*H292</f>
        <v>0.51747599999999994</v>
      </c>
      <c r="S292" s="141">
        <v>0</v>
      </c>
      <c r="T292" s="142">
        <f>S292*H292</f>
        <v>0</v>
      </c>
      <c r="AR292" s="143" t="s">
        <v>134</v>
      </c>
      <c r="AT292" s="143" t="s">
        <v>141</v>
      </c>
      <c r="AU292" s="143" t="s">
        <v>87</v>
      </c>
      <c r="AY292" s="17" t="s">
        <v>135</v>
      </c>
      <c r="BE292" s="144">
        <f>IF(N292="základní",J292,0)</f>
        <v>0</v>
      </c>
      <c r="BF292" s="144">
        <f>IF(N292="snížená",J292,0)</f>
        <v>0</v>
      </c>
      <c r="BG292" s="144">
        <f>IF(N292="zákl. přenesená",J292,0)</f>
        <v>0</v>
      </c>
      <c r="BH292" s="144">
        <f>IF(N292="sníž. přenesená",J292,0)</f>
        <v>0</v>
      </c>
      <c r="BI292" s="144">
        <f>IF(N292="nulová",J292,0)</f>
        <v>0</v>
      </c>
      <c r="BJ292" s="17" t="s">
        <v>85</v>
      </c>
      <c r="BK292" s="144">
        <f>ROUND(I292*H292,2)</f>
        <v>0</v>
      </c>
      <c r="BL292" s="17" t="s">
        <v>134</v>
      </c>
      <c r="BM292" s="143" t="s">
        <v>696</v>
      </c>
    </row>
    <row r="293" spans="2:65" s="1" customFormat="1" ht="28.8">
      <c r="B293" s="32"/>
      <c r="D293" s="145" t="s">
        <v>148</v>
      </c>
      <c r="F293" s="146" t="s">
        <v>697</v>
      </c>
      <c r="I293" s="147"/>
      <c r="L293" s="32"/>
      <c r="M293" s="148"/>
      <c r="T293" s="56"/>
      <c r="AT293" s="17" t="s">
        <v>148</v>
      </c>
      <c r="AU293" s="17" t="s">
        <v>87</v>
      </c>
    </row>
    <row r="294" spans="2:65" s="13" customFormat="1" ht="10.199999999999999">
      <c r="B294" s="155"/>
      <c r="D294" s="145" t="s">
        <v>149</v>
      </c>
      <c r="E294" s="156" t="s">
        <v>1</v>
      </c>
      <c r="F294" s="157" t="s">
        <v>1220</v>
      </c>
      <c r="H294" s="158">
        <v>5.8</v>
      </c>
      <c r="I294" s="159"/>
      <c r="L294" s="155"/>
      <c r="M294" s="160"/>
      <c r="T294" s="161"/>
      <c r="AT294" s="156" t="s">
        <v>149</v>
      </c>
      <c r="AU294" s="156" t="s">
        <v>87</v>
      </c>
      <c r="AV294" s="13" t="s">
        <v>87</v>
      </c>
      <c r="AW294" s="13" t="s">
        <v>33</v>
      </c>
      <c r="AX294" s="13" t="s">
        <v>85</v>
      </c>
      <c r="AY294" s="156" t="s">
        <v>135</v>
      </c>
    </row>
    <row r="295" spans="2:65" s="1" customFormat="1" ht="16.5" customHeight="1">
      <c r="B295" s="32"/>
      <c r="C295" s="172" t="s">
        <v>538</v>
      </c>
      <c r="D295" s="172" t="s">
        <v>427</v>
      </c>
      <c r="E295" s="173" t="s">
        <v>703</v>
      </c>
      <c r="F295" s="174" t="s">
        <v>704</v>
      </c>
      <c r="G295" s="175" t="s">
        <v>251</v>
      </c>
      <c r="H295" s="176">
        <v>1.03</v>
      </c>
      <c r="I295" s="177"/>
      <c r="J295" s="178">
        <f>ROUND(I295*H295,2)</f>
        <v>0</v>
      </c>
      <c r="K295" s="174" t="s">
        <v>145</v>
      </c>
      <c r="L295" s="179"/>
      <c r="M295" s="180" t="s">
        <v>1</v>
      </c>
      <c r="N295" s="181" t="s">
        <v>42</v>
      </c>
      <c r="P295" s="141">
        <f>O295*H295</f>
        <v>0</v>
      </c>
      <c r="Q295" s="141">
        <v>0.13100000000000001</v>
      </c>
      <c r="R295" s="141">
        <f>Q295*H295</f>
        <v>0.13493000000000002</v>
      </c>
      <c r="S295" s="141">
        <v>0</v>
      </c>
      <c r="T295" s="142">
        <f>S295*H295</f>
        <v>0</v>
      </c>
      <c r="AR295" s="143" t="s">
        <v>187</v>
      </c>
      <c r="AT295" s="143" t="s">
        <v>427</v>
      </c>
      <c r="AU295" s="143" t="s">
        <v>87</v>
      </c>
      <c r="AY295" s="17" t="s">
        <v>135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7" t="s">
        <v>85</v>
      </c>
      <c r="BK295" s="144">
        <f>ROUND(I295*H295,2)</f>
        <v>0</v>
      </c>
      <c r="BL295" s="17" t="s">
        <v>134</v>
      </c>
      <c r="BM295" s="143" t="s">
        <v>705</v>
      </c>
    </row>
    <row r="296" spans="2:65" s="1" customFormat="1" ht="10.199999999999999">
      <c r="B296" s="32"/>
      <c r="D296" s="145" t="s">
        <v>148</v>
      </c>
      <c r="F296" s="146" t="s">
        <v>704</v>
      </c>
      <c r="I296" s="147"/>
      <c r="L296" s="32"/>
      <c r="M296" s="148"/>
      <c r="T296" s="56"/>
      <c r="AT296" s="17" t="s">
        <v>148</v>
      </c>
      <c r="AU296" s="17" t="s">
        <v>87</v>
      </c>
    </row>
    <row r="297" spans="2:65" s="13" customFormat="1" ht="10.199999999999999">
      <c r="B297" s="155"/>
      <c r="D297" s="145" t="s">
        <v>149</v>
      </c>
      <c r="E297" s="156" t="s">
        <v>1</v>
      </c>
      <c r="F297" s="157" t="s">
        <v>1221</v>
      </c>
      <c r="H297" s="158">
        <v>1</v>
      </c>
      <c r="I297" s="159"/>
      <c r="L297" s="155"/>
      <c r="M297" s="160"/>
      <c r="T297" s="161"/>
      <c r="AT297" s="156" t="s">
        <v>149</v>
      </c>
      <c r="AU297" s="156" t="s">
        <v>87</v>
      </c>
      <c r="AV297" s="13" t="s">
        <v>87</v>
      </c>
      <c r="AW297" s="13" t="s">
        <v>33</v>
      </c>
      <c r="AX297" s="13" t="s">
        <v>85</v>
      </c>
      <c r="AY297" s="156" t="s">
        <v>135</v>
      </c>
    </row>
    <row r="298" spans="2:65" s="12" customFormat="1" ht="10.199999999999999">
      <c r="B298" s="149"/>
      <c r="D298" s="145" t="s">
        <v>149</v>
      </c>
      <c r="E298" s="150" t="s">
        <v>1</v>
      </c>
      <c r="F298" s="151" t="s">
        <v>707</v>
      </c>
      <c r="H298" s="150" t="s">
        <v>1</v>
      </c>
      <c r="I298" s="152"/>
      <c r="L298" s="149"/>
      <c r="M298" s="153"/>
      <c r="T298" s="154"/>
      <c r="AT298" s="150" t="s">
        <v>149</v>
      </c>
      <c r="AU298" s="150" t="s">
        <v>87</v>
      </c>
      <c r="AV298" s="12" t="s">
        <v>85</v>
      </c>
      <c r="AW298" s="12" t="s">
        <v>33</v>
      </c>
      <c r="AX298" s="12" t="s">
        <v>77</v>
      </c>
      <c r="AY298" s="150" t="s">
        <v>135</v>
      </c>
    </row>
    <row r="299" spans="2:65" s="13" customFormat="1" ht="10.199999999999999">
      <c r="B299" s="155"/>
      <c r="D299" s="145" t="s">
        <v>149</v>
      </c>
      <c r="F299" s="157" t="s">
        <v>1222</v>
      </c>
      <c r="H299" s="158">
        <v>1.03</v>
      </c>
      <c r="I299" s="159"/>
      <c r="L299" s="155"/>
      <c r="M299" s="160"/>
      <c r="T299" s="161"/>
      <c r="AT299" s="156" t="s">
        <v>149</v>
      </c>
      <c r="AU299" s="156" t="s">
        <v>87</v>
      </c>
      <c r="AV299" s="13" t="s">
        <v>87</v>
      </c>
      <c r="AW299" s="13" t="s">
        <v>4</v>
      </c>
      <c r="AX299" s="13" t="s">
        <v>85</v>
      </c>
      <c r="AY299" s="156" t="s">
        <v>135</v>
      </c>
    </row>
    <row r="300" spans="2:65" s="1" customFormat="1" ht="16.5" customHeight="1">
      <c r="B300" s="32"/>
      <c r="C300" s="172" t="s">
        <v>545</v>
      </c>
      <c r="D300" s="172" t="s">
        <v>427</v>
      </c>
      <c r="E300" s="173" t="s">
        <v>1223</v>
      </c>
      <c r="F300" s="174" t="s">
        <v>1224</v>
      </c>
      <c r="G300" s="175" t="s">
        <v>251</v>
      </c>
      <c r="H300" s="176">
        <v>4.8</v>
      </c>
      <c r="I300" s="177"/>
      <c r="J300" s="178">
        <f>ROUND(I300*H300,2)</f>
        <v>0</v>
      </c>
      <c r="K300" s="174" t="s">
        <v>145</v>
      </c>
      <c r="L300" s="179"/>
      <c r="M300" s="180" t="s">
        <v>1</v>
      </c>
      <c r="N300" s="181" t="s">
        <v>42</v>
      </c>
      <c r="P300" s="141">
        <f>O300*H300</f>
        <v>0</v>
      </c>
      <c r="Q300" s="141">
        <v>0.13200000000000001</v>
      </c>
      <c r="R300" s="141">
        <f>Q300*H300</f>
        <v>0.63360000000000005</v>
      </c>
      <c r="S300" s="141">
        <v>0</v>
      </c>
      <c r="T300" s="142">
        <f>S300*H300</f>
        <v>0</v>
      </c>
      <c r="AR300" s="143" t="s">
        <v>187</v>
      </c>
      <c r="AT300" s="143" t="s">
        <v>427</v>
      </c>
      <c r="AU300" s="143" t="s">
        <v>87</v>
      </c>
      <c r="AY300" s="17" t="s">
        <v>135</v>
      </c>
      <c r="BE300" s="144">
        <f>IF(N300="základní",J300,0)</f>
        <v>0</v>
      </c>
      <c r="BF300" s="144">
        <f>IF(N300="snížená",J300,0)</f>
        <v>0</v>
      </c>
      <c r="BG300" s="144">
        <f>IF(N300="zákl. přenesená",J300,0)</f>
        <v>0</v>
      </c>
      <c r="BH300" s="144">
        <f>IF(N300="sníž. přenesená",J300,0)</f>
        <v>0</v>
      </c>
      <c r="BI300" s="144">
        <f>IF(N300="nulová",J300,0)</f>
        <v>0</v>
      </c>
      <c r="BJ300" s="17" t="s">
        <v>85</v>
      </c>
      <c r="BK300" s="144">
        <f>ROUND(I300*H300,2)</f>
        <v>0</v>
      </c>
      <c r="BL300" s="17" t="s">
        <v>134</v>
      </c>
      <c r="BM300" s="143" t="s">
        <v>1225</v>
      </c>
    </row>
    <row r="301" spans="2:65" s="1" customFormat="1" ht="10.199999999999999">
      <c r="B301" s="32"/>
      <c r="D301" s="145" t="s">
        <v>148</v>
      </c>
      <c r="F301" s="146" t="s">
        <v>1224</v>
      </c>
      <c r="I301" s="147"/>
      <c r="L301" s="32"/>
      <c r="M301" s="148"/>
      <c r="T301" s="56"/>
      <c r="AT301" s="17" t="s">
        <v>148</v>
      </c>
      <c r="AU301" s="17" t="s">
        <v>87</v>
      </c>
    </row>
    <row r="302" spans="2:65" s="13" customFormat="1" ht="10.199999999999999">
      <c r="B302" s="155"/>
      <c r="D302" s="145" t="s">
        <v>149</v>
      </c>
      <c r="E302" s="156" t="s">
        <v>1</v>
      </c>
      <c r="F302" s="157" t="s">
        <v>1226</v>
      </c>
      <c r="H302" s="158">
        <v>5.8</v>
      </c>
      <c r="I302" s="159"/>
      <c r="L302" s="155"/>
      <c r="M302" s="160"/>
      <c r="T302" s="161"/>
      <c r="AT302" s="156" t="s">
        <v>149</v>
      </c>
      <c r="AU302" s="156" t="s">
        <v>87</v>
      </c>
      <c r="AV302" s="13" t="s">
        <v>87</v>
      </c>
      <c r="AW302" s="13" t="s">
        <v>33</v>
      </c>
      <c r="AX302" s="13" t="s">
        <v>77</v>
      </c>
      <c r="AY302" s="156" t="s">
        <v>135</v>
      </c>
    </row>
    <row r="303" spans="2:65" s="13" customFormat="1" ht="10.199999999999999">
      <c r="B303" s="155"/>
      <c r="D303" s="145" t="s">
        <v>149</v>
      </c>
      <c r="E303" s="156" t="s">
        <v>1</v>
      </c>
      <c r="F303" s="157" t="s">
        <v>1227</v>
      </c>
      <c r="H303" s="158">
        <v>-1</v>
      </c>
      <c r="I303" s="159"/>
      <c r="L303" s="155"/>
      <c r="M303" s="160"/>
      <c r="T303" s="161"/>
      <c r="AT303" s="156" t="s">
        <v>149</v>
      </c>
      <c r="AU303" s="156" t="s">
        <v>87</v>
      </c>
      <c r="AV303" s="13" t="s">
        <v>87</v>
      </c>
      <c r="AW303" s="13" t="s">
        <v>33</v>
      </c>
      <c r="AX303" s="13" t="s">
        <v>77</v>
      </c>
      <c r="AY303" s="156" t="s">
        <v>135</v>
      </c>
    </row>
    <row r="304" spans="2:65" s="14" customFormat="1" ht="10.199999999999999">
      <c r="B304" s="165"/>
      <c r="D304" s="145" t="s">
        <v>149</v>
      </c>
      <c r="E304" s="166" t="s">
        <v>1</v>
      </c>
      <c r="F304" s="167" t="s">
        <v>257</v>
      </c>
      <c r="H304" s="168">
        <v>4.8</v>
      </c>
      <c r="I304" s="169"/>
      <c r="L304" s="165"/>
      <c r="M304" s="170"/>
      <c r="T304" s="171"/>
      <c r="AT304" s="166" t="s">
        <v>149</v>
      </c>
      <c r="AU304" s="166" t="s">
        <v>87</v>
      </c>
      <c r="AV304" s="14" t="s">
        <v>134</v>
      </c>
      <c r="AW304" s="14" t="s">
        <v>33</v>
      </c>
      <c r="AX304" s="14" t="s">
        <v>85</v>
      </c>
      <c r="AY304" s="166" t="s">
        <v>135</v>
      </c>
    </row>
    <row r="305" spans="2:65" s="11" customFormat="1" ht="22.8" customHeight="1">
      <c r="B305" s="120"/>
      <c r="D305" s="121" t="s">
        <v>76</v>
      </c>
      <c r="E305" s="130" t="s">
        <v>187</v>
      </c>
      <c r="F305" s="130" t="s">
        <v>739</v>
      </c>
      <c r="I305" s="123"/>
      <c r="J305" s="131">
        <f>BK305</f>
        <v>0</v>
      </c>
      <c r="L305" s="120"/>
      <c r="M305" s="125"/>
      <c r="P305" s="126">
        <f>SUM(P306:P367)</f>
        <v>0</v>
      </c>
      <c r="R305" s="126">
        <f>SUM(R306:R367)</f>
        <v>12.742966000000001</v>
      </c>
      <c r="T305" s="127">
        <f>SUM(T306:T367)</f>
        <v>7.1113600000000003</v>
      </c>
      <c r="AR305" s="121" t="s">
        <v>85</v>
      </c>
      <c r="AT305" s="128" t="s">
        <v>76</v>
      </c>
      <c r="AU305" s="128" t="s">
        <v>85</v>
      </c>
      <c r="AY305" s="121" t="s">
        <v>135</v>
      </c>
      <c r="BK305" s="129">
        <f>SUM(BK306:BK367)</f>
        <v>0</v>
      </c>
    </row>
    <row r="306" spans="2:65" s="1" customFormat="1" ht="16.5" customHeight="1">
      <c r="B306" s="32"/>
      <c r="C306" s="132" t="s">
        <v>553</v>
      </c>
      <c r="D306" s="132" t="s">
        <v>141</v>
      </c>
      <c r="E306" s="133" t="s">
        <v>753</v>
      </c>
      <c r="F306" s="134" t="s">
        <v>754</v>
      </c>
      <c r="G306" s="135" t="s">
        <v>306</v>
      </c>
      <c r="H306" s="136">
        <v>13.5</v>
      </c>
      <c r="I306" s="137"/>
      <c r="J306" s="138">
        <f>ROUND(I306*H306,2)</f>
        <v>0</v>
      </c>
      <c r="K306" s="134" t="s">
        <v>145</v>
      </c>
      <c r="L306" s="32"/>
      <c r="M306" s="139" t="s">
        <v>1</v>
      </c>
      <c r="N306" s="140" t="s">
        <v>42</v>
      </c>
      <c r="P306" s="141">
        <f>O306*H306</f>
        <v>0</v>
      </c>
      <c r="Q306" s="141">
        <v>1.0000000000000001E-5</v>
      </c>
      <c r="R306" s="141">
        <f>Q306*H306</f>
        <v>1.35E-4</v>
      </c>
      <c r="S306" s="141">
        <v>0</v>
      </c>
      <c r="T306" s="142">
        <f>S306*H306</f>
        <v>0</v>
      </c>
      <c r="AR306" s="143" t="s">
        <v>134</v>
      </c>
      <c r="AT306" s="143" t="s">
        <v>141</v>
      </c>
      <c r="AU306" s="143" t="s">
        <v>87</v>
      </c>
      <c r="AY306" s="17" t="s">
        <v>135</v>
      </c>
      <c r="BE306" s="144">
        <f>IF(N306="základní",J306,0)</f>
        <v>0</v>
      </c>
      <c r="BF306" s="144">
        <f>IF(N306="snížená",J306,0)</f>
        <v>0</v>
      </c>
      <c r="BG306" s="144">
        <f>IF(N306="zákl. přenesená",J306,0)</f>
        <v>0</v>
      </c>
      <c r="BH306" s="144">
        <f>IF(N306="sníž. přenesená",J306,0)</f>
        <v>0</v>
      </c>
      <c r="BI306" s="144">
        <f>IF(N306="nulová",J306,0)</f>
        <v>0</v>
      </c>
      <c r="BJ306" s="17" t="s">
        <v>85</v>
      </c>
      <c r="BK306" s="144">
        <f>ROUND(I306*H306,2)</f>
        <v>0</v>
      </c>
      <c r="BL306" s="17" t="s">
        <v>134</v>
      </c>
      <c r="BM306" s="143" t="s">
        <v>755</v>
      </c>
    </row>
    <row r="307" spans="2:65" s="1" customFormat="1" ht="10.199999999999999">
      <c r="B307" s="32"/>
      <c r="D307" s="145" t="s">
        <v>148</v>
      </c>
      <c r="F307" s="146" t="s">
        <v>756</v>
      </c>
      <c r="I307" s="147"/>
      <c r="L307" s="32"/>
      <c r="M307" s="148"/>
      <c r="T307" s="56"/>
      <c r="AT307" s="17" t="s">
        <v>148</v>
      </c>
      <c r="AU307" s="17" t="s">
        <v>87</v>
      </c>
    </row>
    <row r="308" spans="2:65" s="13" customFormat="1" ht="10.199999999999999">
      <c r="B308" s="155"/>
      <c r="D308" s="145" t="s">
        <v>149</v>
      </c>
      <c r="E308" s="156" t="s">
        <v>1</v>
      </c>
      <c r="F308" s="157" t="s">
        <v>1228</v>
      </c>
      <c r="H308" s="158">
        <v>13.5</v>
      </c>
      <c r="I308" s="159"/>
      <c r="L308" s="155"/>
      <c r="M308" s="160"/>
      <c r="T308" s="161"/>
      <c r="AT308" s="156" t="s">
        <v>149</v>
      </c>
      <c r="AU308" s="156" t="s">
        <v>87</v>
      </c>
      <c r="AV308" s="13" t="s">
        <v>87</v>
      </c>
      <c r="AW308" s="13" t="s">
        <v>33</v>
      </c>
      <c r="AX308" s="13" t="s">
        <v>85</v>
      </c>
      <c r="AY308" s="156" t="s">
        <v>135</v>
      </c>
    </row>
    <row r="309" spans="2:65" s="1" customFormat="1" ht="16.5" customHeight="1">
      <c r="B309" s="32"/>
      <c r="C309" s="172" t="s">
        <v>559</v>
      </c>
      <c r="D309" s="172" t="s">
        <v>427</v>
      </c>
      <c r="E309" s="173" t="s">
        <v>759</v>
      </c>
      <c r="F309" s="174" t="s">
        <v>760</v>
      </c>
      <c r="G309" s="175" t="s">
        <v>306</v>
      </c>
      <c r="H309" s="176">
        <v>13.904999999999999</v>
      </c>
      <c r="I309" s="177"/>
      <c r="J309" s="178">
        <f>ROUND(I309*H309,2)</f>
        <v>0</v>
      </c>
      <c r="K309" s="174" t="s">
        <v>145</v>
      </c>
      <c r="L309" s="179"/>
      <c r="M309" s="180" t="s">
        <v>1</v>
      </c>
      <c r="N309" s="181" t="s">
        <v>42</v>
      </c>
      <c r="P309" s="141">
        <f>O309*H309</f>
        <v>0</v>
      </c>
      <c r="Q309" s="141">
        <v>6.1999999999999998E-3</v>
      </c>
      <c r="R309" s="141">
        <f>Q309*H309</f>
        <v>8.6210999999999996E-2</v>
      </c>
      <c r="S309" s="141">
        <v>0</v>
      </c>
      <c r="T309" s="142">
        <f>S309*H309</f>
        <v>0</v>
      </c>
      <c r="AR309" s="143" t="s">
        <v>187</v>
      </c>
      <c r="AT309" s="143" t="s">
        <v>427</v>
      </c>
      <c r="AU309" s="143" t="s">
        <v>87</v>
      </c>
      <c r="AY309" s="17" t="s">
        <v>135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7" t="s">
        <v>85</v>
      </c>
      <c r="BK309" s="144">
        <f>ROUND(I309*H309,2)</f>
        <v>0</v>
      </c>
      <c r="BL309" s="17" t="s">
        <v>134</v>
      </c>
      <c r="BM309" s="143" t="s">
        <v>761</v>
      </c>
    </row>
    <row r="310" spans="2:65" s="1" customFormat="1" ht="10.199999999999999">
      <c r="B310" s="32"/>
      <c r="D310" s="145" t="s">
        <v>148</v>
      </c>
      <c r="F310" s="146" t="s">
        <v>760</v>
      </c>
      <c r="I310" s="147"/>
      <c r="L310" s="32"/>
      <c r="M310" s="148"/>
      <c r="T310" s="56"/>
      <c r="AT310" s="17" t="s">
        <v>148</v>
      </c>
      <c r="AU310" s="17" t="s">
        <v>87</v>
      </c>
    </row>
    <row r="311" spans="2:65" s="13" customFormat="1" ht="10.199999999999999">
      <c r="B311" s="155"/>
      <c r="D311" s="145" t="s">
        <v>149</v>
      </c>
      <c r="E311" s="156" t="s">
        <v>1</v>
      </c>
      <c r="F311" s="157" t="s">
        <v>1229</v>
      </c>
      <c r="H311" s="158">
        <v>13.5</v>
      </c>
      <c r="I311" s="159"/>
      <c r="L311" s="155"/>
      <c r="M311" s="160"/>
      <c r="T311" s="161"/>
      <c r="AT311" s="156" t="s">
        <v>149</v>
      </c>
      <c r="AU311" s="156" t="s">
        <v>87</v>
      </c>
      <c r="AV311" s="13" t="s">
        <v>87</v>
      </c>
      <c r="AW311" s="13" t="s">
        <v>33</v>
      </c>
      <c r="AX311" s="13" t="s">
        <v>85</v>
      </c>
      <c r="AY311" s="156" t="s">
        <v>135</v>
      </c>
    </row>
    <row r="312" spans="2:65" s="13" customFormat="1" ht="10.199999999999999">
      <c r="B312" s="155"/>
      <c r="D312" s="145" t="s">
        <v>149</v>
      </c>
      <c r="F312" s="157" t="s">
        <v>1230</v>
      </c>
      <c r="H312" s="158">
        <v>13.904999999999999</v>
      </c>
      <c r="I312" s="159"/>
      <c r="L312" s="155"/>
      <c r="M312" s="160"/>
      <c r="T312" s="161"/>
      <c r="AT312" s="156" t="s">
        <v>149</v>
      </c>
      <c r="AU312" s="156" t="s">
        <v>87</v>
      </c>
      <c r="AV312" s="13" t="s">
        <v>87</v>
      </c>
      <c r="AW312" s="13" t="s">
        <v>4</v>
      </c>
      <c r="AX312" s="13" t="s">
        <v>85</v>
      </c>
      <c r="AY312" s="156" t="s">
        <v>135</v>
      </c>
    </row>
    <row r="313" spans="2:65" s="1" customFormat="1" ht="21.75" customHeight="1">
      <c r="B313" s="32"/>
      <c r="C313" s="132" t="s">
        <v>567</v>
      </c>
      <c r="D313" s="132" t="s">
        <v>141</v>
      </c>
      <c r="E313" s="133" t="s">
        <v>778</v>
      </c>
      <c r="F313" s="134" t="s">
        <v>779</v>
      </c>
      <c r="G313" s="135" t="s">
        <v>548</v>
      </c>
      <c r="H313" s="136">
        <v>1</v>
      </c>
      <c r="I313" s="137"/>
      <c r="J313" s="138">
        <f>ROUND(I313*H313,2)</f>
        <v>0</v>
      </c>
      <c r="K313" s="134" t="s">
        <v>145</v>
      </c>
      <c r="L313" s="32"/>
      <c r="M313" s="139" t="s">
        <v>1</v>
      </c>
      <c r="N313" s="140" t="s">
        <v>42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134</v>
      </c>
      <c r="AT313" s="143" t="s">
        <v>141</v>
      </c>
      <c r="AU313" s="143" t="s">
        <v>87</v>
      </c>
      <c r="AY313" s="17" t="s">
        <v>135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85</v>
      </c>
      <c r="BK313" s="144">
        <f>ROUND(I313*H313,2)</f>
        <v>0</v>
      </c>
      <c r="BL313" s="17" t="s">
        <v>134</v>
      </c>
      <c r="BM313" s="143" t="s">
        <v>780</v>
      </c>
    </row>
    <row r="314" spans="2:65" s="1" customFormat="1" ht="19.2">
      <c r="B314" s="32"/>
      <c r="D314" s="145" t="s">
        <v>148</v>
      </c>
      <c r="F314" s="146" t="s">
        <v>781</v>
      </c>
      <c r="I314" s="147"/>
      <c r="L314" s="32"/>
      <c r="M314" s="148"/>
      <c r="T314" s="56"/>
      <c r="AT314" s="17" t="s">
        <v>148</v>
      </c>
      <c r="AU314" s="17" t="s">
        <v>87</v>
      </c>
    </row>
    <row r="315" spans="2:65" s="12" customFormat="1" ht="10.199999999999999">
      <c r="B315" s="149"/>
      <c r="D315" s="145" t="s">
        <v>149</v>
      </c>
      <c r="E315" s="150" t="s">
        <v>1</v>
      </c>
      <c r="F315" s="151" t="s">
        <v>782</v>
      </c>
      <c r="H315" s="150" t="s">
        <v>1</v>
      </c>
      <c r="I315" s="152"/>
      <c r="L315" s="149"/>
      <c r="M315" s="153"/>
      <c r="T315" s="154"/>
      <c r="AT315" s="150" t="s">
        <v>149</v>
      </c>
      <c r="AU315" s="150" t="s">
        <v>87</v>
      </c>
      <c r="AV315" s="12" t="s">
        <v>85</v>
      </c>
      <c r="AW315" s="12" t="s">
        <v>33</v>
      </c>
      <c r="AX315" s="12" t="s">
        <v>77</v>
      </c>
      <c r="AY315" s="150" t="s">
        <v>135</v>
      </c>
    </row>
    <row r="316" spans="2:65" s="13" customFormat="1" ht="10.199999999999999">
      <c r="B316" s="155"/>
      <c r="D316" s="145" t="s">
        <v>149</v>
      </c>
      <c r="E316" s="156" t="s">
        <v>1</v>
      </c>
      <c r="F316" s="157" t="s">
        <v>1231</v>
      </c>
      <c r="H316" s="158">
        <v>1</v>
      </c>
      <c r="I316" s="159"/>
      <c r="L316" s="155"/>
      <c r="M316" s="160"/>
      <c r="T316" s="161"/>
      <c r="AT316" s="156" t="s">
        <v>149</v>
      </c>
      <c r="AU316" s="156" t="s">
        <v>87</v>
      </c>
      <c r="AV316" s="13" t="s">
        <v>87</v>
      </c>
      <c r="AW316" s="13" t="s">
        <v>33</v>
      </c>
      <c r="AX316" s="13" t="s">
        <v>85</v>
      </c>
      <c r="AY316" s="156" t="s">
        <v>135</v>
      </c>
    </row>
    <row r="317" spans="2:65" s="12" customFormat="1" ht="10.199999999999999">
      <c r="B317" s="149"/>
      <c r="D317" s="145" t="s">
        <v>149</v>
      </c>
      <c r="E317" s="150" t="s">
        <v>1</v>
      </c>
      <c r="F317" s="151" t="s">
        <v>771</v>
      </c>
      <c r="H317" s="150" t="s">
        <v>1</v>
      </c>
      <c r="I317" s="152"/>
      <c r="L317" s="149"/>
      <c r="M317" s="153"/>
      <c r="T317" s="154"/>
      <c r="AT317" s="150" t="s">
        <v>149</v>
      </c>
      <c r="AU317" s="150" t="s">
        <v>87</v>
      </c>
      <c r="AV317" s="12" t="s">
        <v>85</v>
      </c>
      <c r="AW317" s="12" t="s">
        <v>33</v>
      </c>
      <c r="AX317" s="12" t="s">
        <v>77</v>
      </c>
      <c r="AY317" s="150" t="s">
        <v>135</v>
      </c>
    </row>
    <row r="318" spans="2:65" s="1" customFormat="1" ht="16.5" customHeight="1">
      <c r="B318" s="32"/>
      <c r="C318" s="172" t="s">
        <v>574</v>
      </c>
      <c r="D318" s="172" t="s">
        <v>427</v>
      </c>
      <c r="E318" s="173" t="s">
        <v>785</v>
      </c>
      <c r="F318" s="174" t="s">
        <v>786</v>
      </c>
      <c r="G318" s="175" t="s">
        <v>548</v>
      </c>
      <c r="H318" s="176">
        <v>1</v>
      </c>
      <c r="I318" s="177"/>
      <c r="J318" s="178">
        <f>ROUND(I318*H318,2)</f>
        <v>0</v>
      </c>
      <c r="K318" s="174" t="s">
        <v>145</v>
      </c>
      <c r="L318" s="179"/>
      <c r="M318" s="180" t="s">
        <v>1</v>
      </c>
      <c r="N318" s="181" t="s">
        <v>42</v>
      </c>
      <c r="P318" s="141">
        <f>O318*H318</f>
        <v>0</v>
      </c>
      <c r="Q318" s="141">
        <v>1.5E-3</v>
      </c>
      <c r="R318" s="141">
        <f>Q318*H318</f>
        <v>1.5E-3</v>
      </c>
      <c r="S318" s="141">
        <v>0</v>
      </c>
      <c r="T318" s="142">
        <f>S318*H318</f>
        <v>0</v>
      </c>
      <c r="AR318" s="143" t="s">
        <v>187</v>
      </c>
      <c r="AT318" s="143" t="s">
        <v>427</v>
      </c>
      <c r="AU318" s="143" t="s">
        <v>87</v>
      </c>
      <c r="AY318" s="17" t="s">
        <v>135</v>
      </c>
      <c r="BE318" s="144">
        <f>IF(N318="základní",J318,0)</f>
        <v>0</v>
      </c>
      <c r="BF318" s="144">
        <f>IF(N318="snížená",J318,0)</f>
        <v>0</v>
      </c>
      <c r="BG318" s="144">
        <f>IF(N318="zákl. přenesená",J318,0)</f>
        <v>0</v>
      </c>
      <c r="BH318" s="144">
        <f>IF(N318="sníž. přenesená",J318,0)</f>
        <v>0</v>
      </c>
      <c r="BI318" s="144">
        <f>IF(N318="nulová",J318,0)</f>
        <v>0</v>
      </c>
      <c r="BJ318" s="17" t="s">
        <v>85</v>
      </c>
      <c r="BK318" s="144">
        <f>ROUND(I318*H318,2)</f>
        <v>0</v>
      </c>
      <c r="BL318" s="17" t="s">
        <v>134</v>
      </c>
      <c r="BM318" s="143" t="s">
        <v>787</v>
      </c>
    </row>
    <row r="319" spans="2:65" s="1" customFormat="1" ht="10.199999999999999">
      <c r="B319" s="32"/>
      <c r="D319" s="145" t="s">
        <v>148</v>
      </c>
      <c r="F319" s="146" t="s">
        <v>786</v>
      </c>
      <c r="I319" s="147"/>
      <c r="L319" s="32"/>
      <c r="M319" s="148"/>
      <c r="T319" s="56"/>
      <c r="AT319" s="17" t="s">
        <v>148</v>
      </c>
      <c r="AU319" s="17" t="s">
        <v>87</v>
      </c>
    </row>
    <row r="320" spans="2:65" s="13" customFormat="1" ht="10.199999999999999">
      <c r="B320" s="155"/>
      <c r="D320" s="145" t="s">
        <v>149</v>
      </c>
      <c r="E320" s="156" t="s">
        <v>1</v>
      </c>
      <c r="F320" s="157" t="s">
        <v>776</v>
      </c>
      <c r="H320" s="158">
        <v>1</v>
      </c>
      <c r="I320" s="159"/>
      <c r="L320" s="155"/>
      <c r="M320" s="160"/>
      <c r="T320" s="161"/>
      <c r="AT320" s="156" t="s">
        <v>149</v>
      </c>
      <c r="AU320" s="156" t="s">
        <v>87</v>
      </c>
      <c r="AV320" s="13" t="s">
        <v>87</v>
      </c>
      <c r="AW320" s="13" t="s">
        <v>33</v>
      </c>
      <c r="AX320" s="13" t="s">
        <v>85</v>
      </c>
      <c r="AY320" s="156" t="s">
        <v>135</v>
      </c>
    </row>
    <row r="321" spans="2:65" s="1" customFormat="1" ht="16.5" customHeight="1">
      <c r="B321" s="32"/>
      <c r="C321" s="132" t="s">
        <v>581</v>
      </c>
      <c r="D321" s="132" t="s">
        <v>141</v>
      </c>
      <c r="E321" s="133" t="s">
        <v>790</v>
      </c>
      <c r="F321" s="134" t="s">
        <v>791</v>
      </c>
      <c r="G321" s="135" t="s">
        <v>337</v>
      </c>
      <c r="H321" s="136">
        <v>2.3079999999999998</v>
      </c>
      <c r="I321" s="137"/>
      <c r="J321" s="138">
        <f>ROUND(I321*H321,2)</f>
        <v>0</v>
      </c>
      <c r="K321" s="134" t="s">
        <v>145</v>
      </c>
      <c r="L321" s="32"/>
      <c r="M321" s="139" t="s">
        <v>1</v>
      </c>
      <c r="N321" s="140" t="s">
        <v>42</v>
      </c>
      <c r="P321" s="141">
        <f>O321*H321</f>
        <v>0</v>
      </c>
      <c r="Q321" s="141">
        <v>0</v>
      </c>
      <c r="R321" s="141">
        <f>Q321*H321</f>
        <v>0</v>
      </c>
      <c r="S321" s="141">
        <v>1.92</v>
      </c>
      <c r="T321" s="142">
        <f>S321*H321</f>
        <v>4.4313599999999997</v>
      </c>
      <c r="AR321" s="143" t="s">
        <v>134</v>
      </c>
      <c r="AT321" s="143" t="s">
        <v>141</v>
      </c>
      <c r="AU321" s="143" t="s">
        <v>87</v>
      </c>
      <c r="AY321" s="17" t="s">
        <v>135</v>
      </c>
      <c r="BE321" s="144">
        <f>IF(N321="základní",J321,0)</f>
        <v>0</v>
      </c>
      <c r="BF321" s="144">
        <f>IF(N321="snížená",J321,0)</f>
        <v>0</v>
      </c>
      <c r="BG321" s="144">
        <f>IF(N321="zákl. přenesená",J321,0)</f>
        <v>0</v>
      </c>
      <c r="BH321" s="144">
        <f>IF(N321="sníž. přenesená",J321,0)</f>
        <v>0</v>
      </c>
      <c r="BI321" s="144">
        <f>IF(N321="nulová",J321,0)</f>
        <v>0</v>
      </c>
      <c r="BJ321" s="17" t="s">
        <v>85</v>
      </c>
      <c r="BK321" s="144">
        <f>ROUND(I321*H321,2)</f>
        <v>0</v>
      </c>
      <c r="BL321" s="17" t="s">
        <v>134</v>
      </c>
      <c r="BM321" s="143" t="s">
        <v>792</v>
      </c>
    </row>
    <row r="322" spans="2:65" s="1" customFormat="1" ht="10.199999999999999">
      <c r="B322" s="32"/>
      <c r="D322" s="145" t="s">
        <v>148</v>
      </c>
      <c r="F322" s="146" t="s">
        <v>793</v>
      </c>
      <c r="I322" s="147"/>
      <c r="L322" s="32"/>
      <c r="M322" s="148"/>
      <c r="T322" s="56"/>
      <c r="AT322" s="17" t="s">
        <v>148</v>
      </c>
      <c r="AU322" s="17" t="s">
        <v>87</v>
      </c>
    </row>
    <row r="323" spans="2:65" s="13" customFormat="1" ht="10.199999999999999">
      <c r="B323" s="155"/>
      <c r="D323" s="145" t="s">
        <v>149</v>
      </c>
      <c r="E323" s="156" t="s">
        <v>1</v>
      </c>
      <c r="F323" s="157" t="s">
        <v>794</v>
      </c>
      <c r="H323" s="158">
        <v>2.3079999999999998</v>
      </c>
      <c r="I323" s="159"/>
      <c r="L323" s="155"/>
      <c r="M323" s="160"/>
      <c r="T323" s="161"/>
      <c r="AT323" s="156" t="s">
        <v>149</v>
      </c>
      <c r="AU323" s="156" t="s">
        <v>87</v>
      </c>
      <c r="AV323" s="13" t="s">
        <v>87</v>
      </c>
      <c r="AW323" s="13" t="s">
        <v>33</v>
      </c>
      <c r="AX323" s="13" t="s">
        <v>85</v>
      </c>
      <c r="AY323" s="156" t="s">
        <v>135</v>
      </c>
    </row>
    <row r="324" spans="2:65" s="1" customFormat="1" ht="16.5" customHeight="1">
      <c r="B324" s="32"/>
      <c r="C324" s="132" t="s">
        <v>590</v>
      </c>
      <c r="D324" s="132" t="s">
        <v>141</v>
      </c>
      <c r="E324" s="133" t="s">
        <v>796</v>
      </c>
      <c r="F324" s="134" t="s">
        <v>797</v>
      </c>
      <c r="G324" s="135" t="s">
        <v>548</v>
      </c>
      <c r="H324" s="136">
        <v>9</v>
      </c>
      <c r="I324" s="137"/>
      <c r="J324" s="138">
        <f>ROUND(I324*H324,2)</f>
        <v>0</v>
      </c>
      <c r="K324" s="134" t="s">
        <v>145</v>
      </c>
      <c r="L324" s="32"/>
      <c r="M324" s="139" t="s">
        <v>1</v>
      </c>
      <c r="N324" s="140" t="s">
        <v>42</v>
      </c>
      <c r="P324" s="141">
        <f>O324*H324</f>
        <v>0</v>
      </c>
      <c r="Q324" s="141">
        <v>0.12526000000000001</v>
      </c>
      <c r="R324" s="141">
        <f>Q324*H324</f>
        <v>1.12734</v>
      </c>
      <c r="S324" s="141">
        <v>0</v>
      </c>
      <c r="T324" s="142">
        <f>S324*H324</f>
        <v>0</v>
      </c>
      <c r="AR324" s="143" t="s">
        <v>134</v>
      </c>
      <c r="AT324" s="143" t="s">
        <v>141</v>
      </c>
      <c r="AU324" s="143" t="s">
        <v>87</v>
      </c>
      <c r="AY324" s="17" t="s">
        <v>135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85</v>
      </c>
      <c r="BK324" s="144">
        <f>ROUND(I324*H324,2)</f>
        <v>0</v>
      </c>
      <c r="BL324" s="17" t="s">
        <v>134</v>
      </c>
      <c r="BM324" s="143" t="s">
        <v>798</v>
      </c>
    </row>
    <row r="325" spans="2:65" s="1" customFormat="1" ht="10.199999999999999">
      <c r="B325" s="32"/>
      <c r="D325" s="145" t="s">
        <v>148</v>
      </c>
      <c r="F325" s="146" t="s">
        <v>799</v>
      </c>
      <c r="I325" s="147"/>
      <c r="L325" s="32"/>
      <c r="M325" s="148"/>
      <c r="T325" s="56"/>
      <c r="AT325" s="17" t="s">
        <v>148</v>
      </c>
      <c r="AU325" s="17" t="s">
        <v>87</v>
      </c>
    </row>
    <row r="326" spans="2:65" s="13" customFormat="1" ht="10.199999999999999">
      <c r="B326" s="155"/>
      <c r="D326" s="145" t="s">
        <v>149</v>
      </c>
      <c r="E326" s="156" t="s">
        <v>1</v>
      </c>
      <c r="F326" s="157" t="s">
        <v>1232</v>
      </c>
      <c r="H326" s="158">
        <v>9</v>
      </c>
      <c r="I326" s="159"/>
      <c r="L326" s="155"/>
      <c r="M326" s="160"/>
      <c r="T326" s="161"/>
      <c r="AT326" s="156" t="s">
        <v>149</v>
      </c>
      <c r="AU326" s="156" t="s">
        <v>87</v>
      </c>
      <c r="AV326" s="13" t="s">
        <v>87</v>
      </c>
      <c r="AW326" s="13" t="s">
        <v>33</v>
      </c>
      <c r="AX326" s="13" t="s">
        <v>85</v>
      </c>
      <c r="AY326" s="156" t="s">
        <v>135</v>
      </c>
    </row>
    <row r="327" spans="2:65" s="1" customFormat="1" ht="16.5" customHeight="1">
      <c r="B327" s="32"/>
      <c r="C327" s="172" t="s">
        <v>597</v>
      </c>
      <c r="D327" s="172" t="s">
        <v>427</v>
      </c>
      <c r="E327" s="173" t="s">
        <v>802</v>
      </c>
      <c r="F327" s="174" t="s">
        <v>803</v>
      </c>
      <c r="G327" s="175" t="s">
        <v>548</v>
      </c>
      <c r="H327" s="176">
        <v>9</v>
      </c>
      <c r="I327" s="177"/>
      <c r="J327" s="178">
        <f>ROUND(I327*H327,2)</f>
        <v>0</v>
      </c>
      <c r="K327" s="174" t="s">
        <v>145</v>
      </c>
      <c r="L327" s="179"/>
      <c r="M327" s="180" t="s">
        <v>1</v>
      </c>
      <c r="N327" s="181" t="s">
        <v>42</v>
      </c>
      <c r="P327" s="141">
        <f>O327*H327</f>
        <v>0</v>
      </c>
      <c r="Q327" s="141">
        <v>0.17499999999999999</v>
      </c>
      <c r="R327" s="141">
        <f>Q327*H327</f>
        <v>1.575</v>
      </c>
      <c r="S327" s="141">
        <v>0</v>
      </c>
      <c r="T327" s="142">
        <f>S327*H327</f>
        <v>0</v>
      </c>
      <c r="AR327" s="143" t="s">
        <v>187</v>
      </c>
      <c r="AT327" s="143" t="s">
        <v>427</v>
      </c>
      <c r="AU327" s="143" t="s">
        <v>87</v>
      </c>
      <c r="AY327" s="17" t="s">
        <v>135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85</v>
      </c>
      <c r="BK327" s="144">
        <f>ROUND(I327*H327,2)</f>
        <v>0</v>
      </c>
      <c r="BL327" s="17" t="s">
        <v>134</v>
      </c>
      <c r="BM327" s="143" t="s">
        <v>804</v>
      </c>
    </row>
    <row r="328" spans="2:65" s="1" customFormat="1" ht="10.199999999999999">
      <c r="B328" s="32"/>
      <c r="D328" s="145" t="s">
        <v>148</v>
      </c>
      <c r="F328" s="146" t="s">
        <v>803</v>
      </c>
      <c r="I328" s="147"/>
      <c r="L328" s="32"/>
      <c r="M328" s="148"/>
      <c r="T328" s="56"/>
      <c r="AT328" s="17" t="s">
        <v>148</v>
      </c>
      <c r="AU328" s="17" t="s">
        <v>87</v>
      </c>
    </row>
    <row r="329" spans="2:65" s="13" customFormat="1" ht="10.199999999999999">
      <c r="B329" s="155"/>
      <c r="D329" s="145" t="s">
        <v>149</v>
      </c>
      <c r="E329" s="156" t="s">
        <v>1</v>
      </c>
      <c r="F329" s="157" t="s">
        <v>1233</v>
      </c>
      <c r="H329" s="158">
        <v>9</v>
      </c>
      <c r="I329" s="159"/>
      <c r="L329" s="155"/>
      <c r="M329" s="160"/>
      <c r="T329" s="161"/>
      <c r="AT329" s="156" t="s">
        <v>149</v>
      </c>
      <c r="AU329" s="156" t="s">
        <v>87</v>
      </c>
      <c r="AV329" s="13" t="s">
        <v>87</v>
      </c>
      <c r="AW329" s="13" t="s">
        <v>33</v>
      </c>
      <c r="AX329" s="13" t="s">
        <v>85</v>
      </c>
      <c r="AY329" s="156" t="s">
        <v>135</v>
      </c>
    </row>
    <row r="330" spans="2:65" s="1" customFormat="1" ht="16.5" customHeight="1">
      <c r="B330" s="32"/>
      <c r="C330" s="132" t="s">
        <v>606</v>
      </c>
      <c r="D330" s="132" t="s">
        <v>141</v>
      </c>
      <c r="E330" s="133" t="s">
        <v>806</v>
      </c>
      <c r="F330" s="134" t="s">
        <v>807</v>
      </c>
      <c r="G330" s="135" t="s">
        <v>548</v>
      </c>
      <c r="H330" s="136">
        <v>9</v>
      </c>
      <c r="I330" s="137"/>
      <c r="J330" s="138">
        <f>ROUND(I330*H330,2)</f>
        <v>0</v>
      </c>
      <c r="K330" s="134" t="s">
        <v>145</v>
      </c>
      <c r="L330" s="32"/>
      <c r="M330" s="139" t="s">
        <v>1</v>
      </c>
      <c r="N330" s="140" t="s">
        <v>42</v>
      </c>
      <c r="P330" s="141">
        <f>O330*H330</f>
        <v>0</v>
      </c>
      <c r="Q330" s="141">
        <v>3.0759999999999999E-2</v>
      </c>
      <c r="R330" s="141">
        <f>Q330*H330</f>
        <v>0.27683999999999997</v>
      </c>
      <c r="S330" s="141">
        <v>0</v>
      </c>
      <c r="T330" s="142">
        <f>S330*H330</f>
        <v>0</v>
      </c>
      <c r="AR330" s="143" t="s">
        <v>134</v>
      </c>
      <c r="AT330" s="143" t="s">
        <v>141</v>
      </c>
      <c r="AU330" s="143" t="s">
        <v>87</v>
      </c>
      <c r="AY330" s="17" t="s">
        <v>135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85</v>
      </c>
      <c r="BK330" s="144">
        <f>ROUND(I330*H330,2)</f>
        <v>0</v>
      </c>
      <c r="BL330" s="17" t="s">
        <v>134</v>
      </c>
      <c r="BM330" s="143" t="s">
        <v>808</v>
      </c>
    </row>
    <row r="331" spans="2:65" s="1" customFormat="1" ht="10.199999999999999">
      <c r="B331" s="32"/>
      <c r="D331" s="145" t="s">
        <v>148</v>
      </c>
      <c r="F331" s="146" t="s">
        <v>809</v>
      </c>
      <c r="I331" s="147"/>
      <c r="L331" s="32"/>
      <c r="M331" s="148"/>
      <c r="T331" s="56"/>
      <c r="AT331" s="17" t="s">
        <v>148</v>
      </c>
      <c r="AU331" s="17" t="s">
        <v>87</v>
      </c>
    </row>
    <row r="332" spans="2:65" s="13" customFormat="1" ht="10.199999999999999">
      <c r="B332" s="155"/>
      <c r="D332" s="145" t="s">
        <v>149</v>
      </c>
      <c r="E332" s="156" t="s">
        <v>1</v>
      </c>
      <c r="F332" s="157" t="s">
        <v>1232</v>
      </c>
      <c r="H332" s="158">
        <v>9</v>
      </c>
      <c r="I332" s="159"/>
      <c r="L332" s="155"/>
      <c r="M332" s="160"/>
      <c r="T332" s="161"/>
      <c r="AT332" s="156" t="s">
        <v>149</v>
      </c>
      <c r="AU332" s="156" t="s">
        <v>87</v>
      </c>
      <c r="AV332" s="13" t="s">
        <v>87</v>
      </c>
      <c r="AW332" s="13" t="s">
        <v>33</v>
      </c>
      <c r="AX332" s="13" t="s">
        <v>85</v>
      </c>
      <c r="AY332" s="156" t="s">
        <v>135</v>
      </c>
    </row>
    <row r="333" spans="2:65" s="1" customFormat="1" ht="16.5" customHeight="1">
      <c r="B333" s="32"/>
      <c r="C333" s="172" t="s">
        <v>615</v>
      </c>
      <c r="D333" s="172" t="s">
        <v>427</v>
      </c>
      <c r="E333" s="173" t="s">
        <v>811</v>
      </c>
      <c r="F333" s="174" t="s">
        <v>812</v>
      </c>
      <c r="G333" s="175" t="s">
        <v>548</v>
      </c>
      <c r="H333" s="176">
        <v>9</v>
      </c>
      <c r="I333" s="177"/>
      <c r="J333" s="178">
        <f>ROUND(I333*H333,2)</f>
        <v>0</v>
      </c>
      <c r="K333" s="174" t="s">
        <v>145</v>
      </c>
      <c r="L333" s="179"/>
      <c r="M333" s="180" t="s">
        <v>1</v>
      </c>
      <c r="N333" s="181" t="s">
        <v>42</v>
      </c>
      <c r="P333" s="141">
        <f>O333*H333</f>
        <v>0</v>
      </c>
      <c r="Q333" s="141">
        <v>7.5999999999999998E-2</v>
      </c>
      <c r="R333" s="141">
        <f>Q333*H333</f>
        <v>0.68399999999999994</v>
      </c>
      <c r="S333" s="141">
        <v>0</v>
      </c>
      <c r="T333" s="142">
        <f>S333*H333</f>
        <v>0</v>
      </c>
      <c r="AR333" s="143" t="s">
        <v>187</v>
      </c>
      <c r="AT333" s="143" t="s">
        <v>427</v>
      </c>
      <c r="AU333" s="143" t="s">
        <v>87</v>
      </c>
      <c r="AY333" s="17" t="s">
        <v>135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85</v>
      </c>
      <c r="BK333" s="144">
        <f>ROUND(I333*H333,2)</f>
        <v>0</v>
      </c>
      <c r="BL333" s="17" t="s">
        <v>134</v>
      </c>
      <c r="BM333" s="143" t="s">
        <v>813</v>
      </c>
    </row>
    <row r="334" spans="2:65" s="1" customFormat="1" ht="10.199999999999999">
      <c r="B334" s="32"/>
      <c r="D334" s="145" t="s">
        <v>148</v>
      </c>
      <c r="F334" s="146" t="s">
        <v>812</v>
      </c>
      <c r="I334" s="147"/>
      <c r="L334" s="32"/>
      <c r="M334" s="148"/>
      <c r="T334" s="56"/>
      <c r="AT334" s="17" t="s">
        <v>148</v>
      </c>
      <c r="AU334" s="17" t="s">
        <v>87</v>
      </c>
    </row>
    <row r="335" spans="2:65" s="13" customFormat="1" ht="10.199999999999999">
      <c r="B335" s="155"/>
      <c r="D335" s="145" t="s">
        <v>149</v>
      </c>
      <c r="E335" s="156" t="s">
        <v>1</v>
      </c>
      <c r="F335" s="157" t="s">
        <v>1233</v>
      </c>
      <c r="H335" s="158">
        <v>9</v>
      </c>
      <c r="I335" s="159"/>
      <c r="L335" s="155"/>
      <c r="M335" s="160"/>
      <c r="T335" s="161"/>
      <c r="AT335" s="156" t="s">
        <v>149</v>
      </c>
      <c r="AU335" s="156" t="s">
        <v>87</v>
      </c>
      <c r="AV335" s="13" t="s">
        <v>87</v>
      </c>
      <c r="AW335" s="13" t="s">
        <v>33</v>
      </c>
      <c r="AX335" s="13" t="s">
        <v>85</v>
      </c>
      <c r="AY335" s="156" t="s">
        <v>135</v>
      </c>
    </row>
    <row r="336" spans="2:65" s="1" customFormat="1" ht="16.5" customHeight="1">
      <c r="B336" s="32"/>
      <c r="C336" s="132" t="s">
        <v>623</v>
      </c>
      <c r="D336" s="132" t="s">
        <v>141</v>
      </c>
      <c r="E336" s="133" t="s">
        <v>815</v>
      </c>
      <c r="F336" s="134" t="s">
        <v>816</v>
      </c>
      <c r="G336" s="135" t="s">
        <v>548</v>
      </c>
      <c r="H336" s="136">
        <v>9</v>
      </c>
      <c r="I336" s="137"/>
      <c r="J336" s="138">
        <f>ROUND(I336*H336,2)</f>
        <v>0</v>
      </c>
      <c r="K336" s="134" t="s">
        <v>145</v>
      </c>
      <c r="L336" s="32"/>
      <c r="M336" s="139" t="s">
        <v>1</v>
      </c>
      <c r="N336" s="140" t="s">
        <v>42</v>
      </c>
      <c r="P336" s="141">
        <f>O336*H336</f>
        <v>0</v>
      </c>
      <c r="Q336" s="141">
        <v>3.0759999999999999E-2</v>
      </c>
      <c r="R336" s="141">
        <f>Q336*H336</f>
        <v>0.27683999999999997</v>
      </c>
      <c r="S336" s="141">
        <v>0</v>
      </c>
      <c r="T336" s="142">
        <f>S336*H336</f>
        <v>0</v>
      </c>
      <c r="AR336" s="143" t="s">
        <v>134</v>
      </c>
      <c r="AT336" s="143" t="s">
        <v>141</v>
      </c>
      <c r="AU336" s="143" t="s">
        <v>87</v>
      </c>
      <c r="AY336" s="17" t="s">
        <v>135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85</v>
      </c>
      <c r="BK336" s="144">
        <f>ROUND(I336*H336,2)</f>
        <v>0</v>
      </c>
      <c r="BL336" s="17" t="s">
        <v>134</v>
      </c>
      <c r="BM336" s="143" t="s">
        <v>817</v>
      </c>
    </row>
    <row r="337" spans="2:65" s="1" customFormat="1" ht="10.199999999999999">
      <c r="B337" s="32"/>
      <c r="D337" s="145" t="s">
        <v>148</v>
      </c>
      <c r="F337" s="146" t="s">
        <v>818</v>
      </c>
      <c r="I337" s="147"/>
      <c r="L337" s="32"/>
      <c r="M337" s="148"/>
      <c r="T337" s="56"/>
      <c r="AT337" s="17" t="s">
        <v>148</v>
      </c>
      <c r="AU337" s="17" t="s">
        <v>87</v>
      </c>
    </row>
    <row r="338" spans="2:65" s="13" customFormat="1" ht="10.199999999999999">
      <c r="B338" s="155"/>
      <c r="D338" s="145" t="s">
        <v>149</v>
      </c>
      <c r="E338" s="156" t="s">
        <v>1</v>
      </c>
      <c r="F338" s="157" t="s">
        <v>1234</v>
      </c>
      <c r="H338" s="158">
        <v>9</v>
      </c>
      <c r="I338" s="159"/>
      <c r="L338" s="155"/>
      <c r="M338" s="160"/>
      <c r="T338" s="161"/>
      <c r="AT338" s="156" t="s">
        <v>149</v>
      </c>
      <c r="AU338" s="156" t="s">
        <v>87</v>
      </c>
      <c r="AV338" s="13" t="s">
        <v>87</v>
      </c>
      <c r="AW338" s="13" t="s">
        <v>33</v>
      </c>
      <c r="AX338" s="13" t="s">
        <v>85</v>
      </c>
      <c r="AY338" s="156" t="s">
        <v>135</v>
      </c>
    </row>
    <row r="339" spans="2:65" s="1" customFormat="1" ht="16.5" customHeight="1">
      <c r="B339" s="32"/>
      <c r="C339" s="172" t="s">
        <v>632</v>
      </c>
      <c r="D339" s="172" t="s">
        <v>427</v>
      </c>
      <c r="E339" s="173" t="s">
        <v>821</v>
      </c>
      <c r="F339" s="174" t="s">
        <v>822</v>
      </c>
      <c r="G339" s="175" t="s">
        <v>548</v>
      </c>
      <c r="H339" s="176">
        <v>9</v>
      </c>
      <c r="I339" s="177"/>
      <c r="J339" s="178">
        <f>ROUND(I339*H339,2)</f>
        <v>0</v>
      </c>
      <c r="K339" s="174" t="s">
        <v>145</v>
      </c>
      <c r="L339" s="179"/>
      <c r="M339" s="180" t="s">
        <v>1</v>
      </c>
      <c r="N339" s="181" t="s">
        <v>42</v>
      </c>
      <c r="P339" s="141">
        <f>O339*H339</f>
        <v>0</v>
      </c>
      <c r="Q339" s="141">
        <v>0.155</v>
      </c>
      <c r="R339" s="141">
        <f>Q339*H339</f>
        <v>1.395</v>
      </c>
      <c r="S339" s="141">
        <v>0</v>
      </c>
      <c r="T339" s="142">
        <f>S339*H339</f>
        <v>0</v>
      </c>
      <c r="AR339" s="143" t="s">
        <v>187</v>
      </c>
      <c r="AT339" s="143" t="s">
        <v>427</v>
      </c>
      <c r="AU339" s="143" t="s">
        <v>87</v>
      </c>
      <c r="AY339" s="17" t="s">
        <v>135</v>
      </c>
      <c r="BE339" s="144">
        <f>IF(N339="základní",J339,0)</f>
        <v>0</v>
      </c>
      <c r="BF339" s="144">
        <f>IF(N339="snížená",J339,0)</f>
        <v>0</v>
      </c>
      <c r="BG339" s="144">
        <f>IF(N339="zákl. přenesená",J339,0)</f>
        <v>0</v>
      </c>
      <c r="BH339" s="144">
        <f>IF(N339="sníž. přenesená",J339,0)</f>
        <v>0</v>
      </c>
      <c r="BI339" s="144">
        <f>IF(N339="nulová",J339,0)</f>
        <v>0</v>
      </c>
      <c r="BJ339" s="17" t="s">
        <v>85</v>
      </c>
      <c r="BK339" s="144">
        <f>ROUND(I339*H339,2)</f>
        <v>0</v>
      </c>
      <c r="BL339" s="17" t="s">
        <v>134</v>
      </c>
      <c r="BM339" s="143" t="s">
        <v>823</v>
      </c>
    </row>
    <row r="340" spans="2:65" s="1" customFormat="1" ht="10.199999999999999">
      <c r="B340" s="32"/>
      <c r="D340" s="145" t="s">
        <v>148</v>
      </c>
      <c r="F340" s="146" t="s">
        <v>822</v>
      </c>
      <c r="I340" s="147"/>
      <c r="L340" s="32"/>
      <c r="M340" s="148"/>
      <c r="T340" s="56"/>
      <c r="AT340" s="17" t="s">
        <v>148</v>
      </c>
      <c r="AU340" s="17" t="s">
        <v>87</v>
      </c>
    </row>
    <row r="341" spans="2:65" s="13" customFormat="1" ht="10.199999999999999">
      <c r="B341" s="155"/>
      <c r="D341" s="145" t="s">
        <v>149</v>
      </c>
      <c r="E341" s="156" t="s">
        <v>1</v>
      </c>
      <c r="F341" s="157" t="s">
        <v>1233</v>
      </c>
      <c r="H341" s="158">
        <v>9</v>
      </c>
      <c r="I341" s="159"/>
      <c r="L341" s="155"/>
      <c r="M341" s="160"/>
      <c r="T341" s="161"/>
      <c r="AT341" s="156" t="s">
        <v>149</v>
      </c>
      <c r="AU341" s="156" t="s">
        <v>87</v>
      </c>
      <c r="AV341" s="13" t="s">
        <v>87</v>
      </c>
      <c r="AW341" s="13" t="s">
        <v>33</v>
      </c>
      <c r="AX341" s="13" t="s">
        <v>85</v>
      </c>
      <c r="AY341" s="156" t="s">
        <v>135</v>
      </c>
    </row>
    <row r="342" spans="2:65" s="1" customFormat="1" ht="16.5" customHeight="1">
      <c r="B342" s="32"/>
      <c r="C342" s="132" t="s">
        <v>639</v>
      </c>
      <c r="D342" s="132" t="s">
        <v>141</v>
      </c>
      <c r="E342" s="133" t="s">
        <v>825</v>
      </c>
      <c r="F342" s="134" t="s">
        <v>826</v>
      </c>
      <c r="G342" s="135" t="s">
        <v>548</v>
      </c>
      <c r="H342" s="136">
        <v>9</v>
      </c>
      <c r="I342" s="137"/>
      <c r="J342" s="138">
        <f>ROUND(I342*H342,2)</f>
        <v>0</v>
      </c>
      <c r="K342" s="134" t="s">
        <v>145</v>
      </c>
      <c r="L342" s="32"/>
      <c r="M342" s="139" t="s">
        <v>1</v>
      </c>
      <c r="N342" s="140" t="s">
        <v>42</v>
      </c>
      <c r="P342" s="141">
        <f>O342*H342</f>
        <v>0</v>
      </c>
      <c r="Q342" s="141">
        <v>3.0759999999999999E-2</v>
      </c>
      <c r="R342" s="141">
        <f>Q342*H342</f>
        <v>0.27683999999999997</v>
      </c>
      <c r="S342" s="141">
        <v>0</v>
      </c>
      <c r="T342" s="142">
        <f>S342*H342</f>
        <v>0</v>
      </c>
      <c r="AR342" s="143" t="s">
        <v>134</v>
      </c>
      <c r="AT342" s="143" t="s">
        <v>141</v>
      </c>
      <c r="AU342" s="143" t="s">
        <v>87</v>
      </c>
      <c r="AY342" s="17" t="s">
        <v>135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85</v>
      </c>
      <c r="BK342" s="144">
        <f>ROUND(I342*H342,2)</f>
        <v>0</v>
      </c>
      <c r="BL342" s="17" t="s">
        <v>134</v>
      </c>
      <c r="BM342" s="143" t="s">
        <v>827</v>
      </c>
    </row>
    <row r="343" spans="2:65" s="1" customFormat="1" ht="10.199999999999999">
      <c r="B343" s="32"/>
      <c r="D343" s="145" t="s">
        <v>148</v>
      </c>
      <c r="F343" s="146" t="s">
        <v>828</v>
      </c>
      <c r="I343" s="147"/>
      <c r="L343" s="32"/>
      <c r="M343" s="148"/>
      <c r="T343" s="56"/>
      <c r="AT343" s="17" t="s">
        <v>148</v>
      </c>
      <c r="AU343" s="17" t="s">
        <v>87</v>
      </c>
    </row>
    <row r="344" spans="2:65" s="13" customFormat="1" ht="10.199999999999999">
      <c r="B344" s="155"/>
      <c r="D344" s="145" t="s">
        <v>149</v>
      </c>
      <c r="E344" s="156" t="s">
        <v>1</v>
      </c>
      <c r="F344" s="157" t="s">
        <v>1232</v>
      </c>
      <c r="H344" s="158">
        <v>9</v>
      </c>
      <c r="I344" s="159"/>
      <c r="L344" s="155"/>
      <c r="M344" s="160"/>
      <c r="T344" s="161"/>
      <c r="AT344" s="156" t="s">
        <v>149</v>
      </c>
      <c r="AU344" s="156" t="s">
        <v>87</v>
      </c>
      <c r="AV344" s="13" t="s">
        <v>87</v>
      </c>
      <c r="AW344" s="13" t="s">
        <v>33</v>
      </c>
      <c r="AX344" s="13" t="s">
        <v>85</v>
      </c>
      <c r="AY344" s="156" t="s">
        <v>135</v>
      </c>
    </row>
    <row r="345" spans="2:65" s="1" customFormat="1" ht="16.5" customHeight="1">
      <c r="B345" s="32"/>
      <c r="C345" s="172" t="s">
        <v>644</v>
      </c>
      <c r="D345" s="172" t="s">
        <v>427</v>
      </c>
      <c r="E345" s="173" t="s">
        <v>830</v>
      </c>
      <c r="F345" s="174" t="s">
        <v>831</v>
      </c>
      <c r="G345" s="175" t="s">
        <v>548</v>
      </c>
      <c r="H345" s="176">
        <v>9</v>
      </c>
      <c r="I345" s="177"/>
      <c r="J345" s="178">
        <f>ROUND(I345*H345,2)</f>
        <v>0</v>
      </c>
      <c r="K345" s="174" t="s">
        <v>145</v>
      </c>
      <c r="L345" s="179"/>
      <c r="M345" s="180" t="s">
        <v>1</v>
      </c>
      <c r="N345" s="181" t="s">
        <v>42</v>
      </c>
      <c r="P345" s="141">
        <f>O345*H345</f>
        <v>0</v>
      </c>
      <c r="Q345" s="141">
        <v>0.17</v>
      </c>
      <c r="R345" s="141">
        <f>Q345*H345</f>
        <v>1.53</v>
      </c>
      <c r="S345" s="141">
        <v>0</v>
      </c>
      <c r="T345" s="142">
        <f>S345*H345</f>
        <v>0</v>
      </c>
      <c r="AR345" s="143" t="s">
        <v>187</v>
      </c>
      <c r="AT345" s="143" t="s">
        <v>427</v>
      </c>
      <c r="AU345" s="143" t="s">
        <v>87</v>
      </c>
      <c r="AY345" s="17" t="s">
        <v>135</v>
      </c>
      <c r="BE345" s="144">
        <f>IF(N345="základní",J345,0)</f>
        <v>0</v>
      </c>
      <c r="BF345" s="144">
        <f>IF(N345="snížená",J345,0)</f>
        <v>0</v>
      </c>
      <c r="BG345" s="144">
        <f>IF(N345="zákl. přenesená",J345,0)</f>
        <v>0</v>
      </c>
      <c r="BH345" s="144">
        <f>IF(N345="sníž. přenesená",J345,0)</f>
        <v>0</v>
      </c>
      <c r="BI345" s="144">
        <f>IF(N345="nulová",J345,0)</f>
        <v>0</v>
      </c>
      <c r="BJ345" s="17" t="s">
        <v>85</v>
      </c>
      <c r="BK345" s="144">
        <f>ROUND(I345*H345,2)</f>
        <v>0</v>
      </c>
      <c r="BL345" s="17" t="s">
        <v>134</v>
      </c>
      <c r="BM345" s="143" t="s">
        <v>832</v>
      </c>
    </row>
    <row r="346" spans="2:65" s="1" customFormat="1" ht="10.199999999999999">
      <c r="B346" s="32"/>
      <c r="D346" s="145" t="s">
        <v>148</v>
      </c>
      <c r="F346" s="146" t="s">
        <v>831</v>
      </c>
      <c r="I346" s="147"/>
      <c r="L346" s="32"/>
      <c r="M346" s="148"/>
      <c r="T346" s="56"/>
      <c r="AT346" s="17" t="s">
        <v>148</v>
      </c>
      <c r="AU346" s="17" t="s">
        <v>87</v>
      </c>
    </row>
    <row r="347" spans="2:65" s="13" customFormat="1" ht="10.199999999999999">
      <c r="B347" s="155"/>
      <c r="D347" s="145" t="s">
        <v>149</v>
      </c>
      <c r="E347" s="156" t="s">
        <v>1</v>
      </c>
      <c r="F347" s="157" t="s">
        <v>1233</v>
      </c>
      <c r="H347" s="158">
        <v>9</v>
      </c>
      <c r="I347" s="159"/>
      <c r="L347" s="155"/>
      <c r="M347" s="160"/>
      <c r="T347" s="161"/>
      <c r="AT347" s="156" t="s">
        <v>149</v>
      </c>
      <c r="AU347" s="156" t="s">
        <v>87</v>
      </c>
      <c r="AV347" s="13" t="s">
        <v>87</v>
      </c>
      <c r="AW347" s="13" t="s">
        <v>33</v>
      </c>
      <c r="AX347" s="13" t="s">
        <v>85</v>
      </c>
      <c r="AY347" s="156" t="s">
        <v>135</v>
      </c>
    </row>
    <row r="348" spans="2:65" s="1" customFormat="1" ht="21.75" customHeight="1">
      <c r="B348" s="32"/>
      <c r="C348" s="132" t="s">
        <v>649</v>
      </c>
      <c r="D348" s="132" t="s">
        <v>141</v>
      </c>
      <c r="E348" s="133" t="s">
        <v>845</v>
      </c>
      <c r="F348" s="134" t="s">
        <v>846</v>
      </c>
      <c r="G348" s="135" t="s">
        <v>548</v>
      </c>
      <c r="H348" s="136">
        <v>3</v>
      </c>
      <c r="I348" s="137"/>
      <c r="J348" s="138">
        <f>ROUND(I348*H348,2)</f>
        <v>0</v>
      </c>
      <c r="K348" s="134" t="s">
        <v>145</v>
      </c>
      <c r="L348" s="32"/>
      <c r="M348" s="139" t="s">
        <v>1</v>
      </c>
      <c r="N348" s="140" t="s">
        <v>42</v>
      </c>
      <c r="P348" s="141">
        <f>O348*H348</f>
        <v>0</v>
      </c>
      <c r="Q348" s="141">
        <v>0.65847999999999995</v>
      </c>
      <c r="R348" s="141">
        <f>Q348*H348</f>
        <v>1.9754399999999999</v>
      </c>
      <c r="S348" s="141">
        <v>0.66</v>
      </c>
      <c r="T348" s="142">
        <f>S348*H348</f>
        <v>1.98</v>
      </c>
      <c r="AR348" s="143" t="s">
        <v>134</v>
      </c>
      <c r="AT348" s="143" t="s">
        <v>141</v>
      </c>
      <c r="AU348" s="143" t="s">
        <v>87</v>
      </c>
      <c r="AY348" s="17" t="s">
        <v>135</v>
      </c>
      <c r="BE348" s="144">
        <f>IF(N348="základní",J348,0)</f>
        <v>0</v>
      </c>
      <c r="BF348" s="144">
        <f>IF(N348="snížená",J348,0)</f>
        <v>0</v>
      </c>
      <c r="BG348" s="144">
        <f>IF(N348="zákl. přenesená",J348,0)</f>
        <v>0</v>
      </c>
      <c r="BH348" s="144">
        <f>IF(N348="sníž. přenesená",J348,0)</f>
        <v>0</v>
      </c>
      <c r="BI348" s="144">
        <f>IF(N348="nulová",J348,0)</f>
        <v>0</v>
      </c>
      <c r="BJ348" s="17" t="s">
        <v>85</v>
      </c>
      <c r="BK348" s="144">
        <f>ROUND(I348*H348,2)</f>
        <v>0</v>
      </c>
      <c r="BL348" s="17" t="s">
        <v>134</v>
      </c>
      <c r="BM348" s="143" t="s">
        <v>847</v>
      </c>
    </row>
    <row r="349" spans="2:65" s="1" customFormat="1" ht="10.199999999999999">
      <c r="B349" s="32"/>
      <c r="D349" s="145" t="s">
        <v>148</v>
      </c>
      <c r="F349" s="146" t="s">
        <v>848</v>
      </c>
      <c r="I349" s="147"/>
      <c r="L349" s="32"/>
      <c r="M349" s="148"/>
      <c r="T349" s="56"/>
      <c r="AT349" s="17" t="s">
        <v>148</v>
      </c>
      <c r="AU349" s="17" t="s">
        <v>87</v>
      </c>
    </row>
    <row r="350" spans="2:65" s="12" customFormat="1" ht="10.199999999999999">
      <c r="B350" s="149"/>
      <c r="D350" s="145" t="s">
        <v>149</v>
      </c>
      <c r="E350" s="150" t="s">
        <v>1</v>
      </c>
      <c r="F350" s="151" t="s">
        <v>849</v>
      </c>
      <c r="H350" s="150" t="s">
        <v>1</v>
      </c>
      <c r="I350" s="152"/>
      <c r="L350" s="149"/>
      <c r="M350" s="153"/>
      <c r="T350" s="154"/>
      <c r="AT350" s="150" t="s">
        <v>149</v>
      </c>
      <c r="AU350" s="150" t="s">
        <v>87</v>
      </c>
      <c r="AV350" s="12" t="s">
        <v>85</v>
      </c>
      <c r="AW350" s="12" t="s">
        <v>33</v>
      </c>
      <c r="AX350" s="12" t="s">
        <v>77</v>
      </c>
      <c r="AY350" s="150" t="s">
        <v>135</v>
      </c>
    </row>
    <row r="351" spans="2:65" s="13" customFormat="1" ht="10.199999999999999">
      <c r="B351" s="155"/>
      <c r="D351" s="145" t="s">
        <v>149</v>
      </c>
      <c r="E351" s="156" t="s">
        <v>1</v>
      </c>
      <c r="F351" s="157" t="s">
        <v>1235</v>
      </c>
      <c r="H351" s="158">
        <v>3</v>
      </c>
      <c r="I351" s="159"/>
      <c r="L351" s="155"/>
      <c r="M351" s="160"/>
      <c r="T351" s="161"/>
      <c r="AT351" s="156" t="s">
        <v>149</v>
      </c>
      <c r="AU351" s="156" t="s">
        <v>87</v>
      </c>
      <c r="AV351" s="13" t="s">
        <v>87</v>
      </c>
      <c r="AW351" s="13" t="s">
        <v>33</v>
      </c>
      <c r="AX351" s="13" t="s">
        <v>85</v>
      </c>
      <c r="AY351" s="156" t="s">
        <v>135</v>
      </c>
    </row>
    <row r="352" spans="2:65" s="1" customFormat="1" ht="16.5" customHeight="1">
      <c r="B352" s="32"/>
      <c r="C352" s="132" t="s">
        <v>661</v>
      </c>
      <c r="D352" s="132" t="s">
        <v>141</v>
      </c>
      <c r="E352" s="133" t="s">
        <v>859</v>
      </c>
      <c r="F352" s="134" t="s">
        <v>860</v>
      </c>
      <c r="G352" s="135" t="s">
        <v>548</v>
      </c>
      <c r="H352" s="136">
        <v>1</v>
      </c>
      <c r="I352" s="137"/>
      <c r="J352" s="138">
        <f>ROUND(I352*H352,2)</f>
        <v>0</v>
      </c>
      <c r="K352" s="134" t="s">
        <v>145</v>
      </c>
      <c r="L352" s="32"/>
      <c r="M352" s="139" t="s">
        <v>1</v>
      </c>
      <c r="N352" s="140" t="s">
        <v>42</v>
      </c>
      <c r="P352" s="141">
        <f>O352*H352</f>
        <v>0</v>
      </c>
      <c r="Q352" s="141">
        <v>0.53325999999999996</v>
      </c>
      <c r="R352" s="141">
        <f>Q352*H352</f>
        <v>0.53325999999999996</v>
      </c>
      <c r="S352" s="141">
        <v>0.3</v>
      </c>
      <c r="T352" s="142">
        <f>S352*H352</f>
        <v>0.3</v>
      </c>
      <c r="AR352" s="143" t="s">
        <v>134</v>
      </c>
      <c r="AT352" s="143" t="s">
        <v>141</v>
      </c>
      <c r="AU352" s="143" t="s">
        <v>87</v>
      </c>
      <c r="AY352" s="17" t="s">
        <v>135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7" t="s">
        <v>85</v>
      </c>
      <c r="BK352" s="144">
        <f>ROUND(I352*H352,2)</f>
        <v>0</v>
      </c>
      <c r="BL352" s="17" t="s">
        <v>134</v>
      </c>
      <c r="BM352" s="143" t="s">
        <v>861</v>
      </c>
    </row>
    <row r="353" spans="2:65" s="1" customFormat="1" ht="10.199999999999999">
      <c r="B353" s="32"/>
      <c r="D353" s="145" t="s">
        <v>148</v>
      </c>
      <c r="F353" s="146" t="s">
        <v>862</v>
      </c>
      <c r="I353" s="147"/>
      <c r="L353" s="32"/>
      <c r="M353" s="148"/>
      <c r="T353" s="56"/>
      <c r="AT353" s="17" t="s">
        <v>148</v>
      </c>
      <c r="AU353" s="17" t="s">
        <v>87</v>
      </c>
    </row>
    <row r="354" spans="2:65" s="12" customFormat="1" ht="10.199999999999999">
      <c r="B354" s="149"/>
      <c r="D354" s="145" t="s">
        <v>149</v>
      </c>
      <c r="E354" s="150" t="s">
        <v>1</v>
      </c>
      <c r="F354" s="151" t="s">
        <v>863</v>
      </c>
      <c r="H354" s="150" t="s">
        <v>1</v>
      </c>
      <c r="I354" s="152"/>
      <c r="L354" s="149"/>
      <c r="M354" s="153"/>
      <c r="T354" s="154"/>
      <c r="AT354" s="150" t="s">
        <v>149</v>
      </c>
      <c r="AU354" s="150" t="s">
        <v>87</v>
      </c>
      <c r="AV354" s="12" t="s">
        <v>85</v>
      </c>
      <c r="AW354" s="12" t="s">
        <v>33</v>
      </c>
      <c r="AX354" s="12" t="s">
        <v>77</v>
      </c>
      <c r="AY354" s="150" t="s">
        <v>135</v>
      </c>
    </row>
    <row r="355" spans="2:65" s="13" customFormat="1" ht="10.199999999999999">
      <c r="B355" s="155"/>
      <c r="D355" s="145" t="s">
        <v>149</v>
      </c>
      <c r="E355" s="156" t="s">
        <v>1</v>
      </c>
      <c r="F355" s="157" t="s">
        <v>857</v>
      </c>
      <c r="H355" s="158">
        <v>1</v>
      </c>
      <c r="I355" s="159"/>
      <c r="L355" s="155"/>
      <c r="M355" s="160"/>
      <c r="T355" s="161"/>
      <c r="AT355" s="156" t="s">
        <v>149</v>
      </c>
      <c r="AU355" s="156" t="s">
        <v>87</v>
      </c>
      <c r="AV355" s="13" t="s">
        <v>87</v>
      </c>
      <c r="AW355" s="13" t="s">
        <v>33</v>
      </c>
      <c r="AX355" s="13" t="s">
        <v>85</v>
      </c>
      <c r="AY355" s="156" t="s">
        <v>135</v>
      </c>
    </row>
    <row r="356" spans="2:65" s="1" customFormat="1" ht="16.5" customHeight="1">
      <c r="B356" s="32"/>
      <c r="C356" s="132" t="s">
        <v>668</v>
      </c>
      <c r="D356" s="132" t="s">
        <v>141</v>
      </c>
      <c r="E356" s="133" t="s">
        <v>865</v>
      </c>
      <c r="F356" s="134" t="s">
        <v>866</v>
      </c>
      <c r="G356" s="135" t="s">
        <v>548</v>
      </c>
      <c r="H356" s="136">
        <v>4</v>
      </c>
      <c r="I356" s="137"/>
      <c r="J356" s="138">
        <f>ROUND(I356*H356,2)</f>
        <v>0</v>
      </c>
      <c r="K356" s="134" t="s">
        <v>145</v>
      </c>
      <c r="L356" s="32"/>
      <c r="M356" s="139" t="s">
        <v>1</v>
      </c>
      <c r="N356" s="140" t="s">
        <v>42</v>
      </c>
      <c r="P356" s="141">
        <f>O356*H356</f>
        <v>0</v>
      </c>
      <c r="Q356" s="141">
        <v>0</v>
      </c>
      <c r="R356" s="141">
        <f>Q356*H356</f>
        <v>0</v>
      </c>
      <c r="S356" s="141">
        <v>0.1</v>
      </c>
      <c r="T356" s="142">
        <f>S356*H356</f>
        <v>0.4</v>
      </c>
      <c r="AR356" s="143" t="s">
        <v>134</v>
      </c>
      <c r="AT356" s="143" t="s">
        <v>141</v>
      </c>
      <c r="AU356" s="143" t="s">
        <v>87</v>
      </c>
      <c r="AY356" s="17" t="s">
        <v>135</v>
      </c>
      <c r="BE356" s="144">
        <f>IF(N356="základní",J356,0)</f>
        <v>0</v>
      </c>
      <c r="BF356" s="144">
        <f>IF(N356="snížená",J356,0)</f>
        <v>0</v>
      </c>
      <c r="BG356" s="144">
        <f>IF(N356="zákl. přenesená",J356,0)</f>
        <v>0</v>
      </c>
      <c r="BH356" s="144">
        <f>IF(N356="sníž. přenesená",J356,0)</f>
        <v>0</v>
      </c>
      <c r="BI356" s="144">
        <f>IF(N356="nulová",J356,0)</f>
        <v>0</v>
      </c>
      <c r="BJ356" s="17" t="s">
        <v>85</v>
      </c>
      <c r="BK356" s="144">
        <f>ROUND(I356*H356,2)</f>
        <v>0</v>
      </c>
      <c r="BL356" s="17" t="s">
        <v>134</v>
      </c>
      <c r="BM356" s="143" t="s">
        <v>867</v>
      </c>
    </row>
    <row r="357" spans="2:65" s="1" customFormat="1" ht="10.199999999999999">
      <c r="B357" s="32"/>
      <c r="D357" s="145" t="s">
        <v>148</v>
      </c>
      <c r="F357" s="146" t="s">
        <v>868</v>
      </c>
      <c r="I357" s="147"/>
      <c r="L357" s="32"/>
      <c r="M357" s="148"/>
      <c r="T357" s="56"/>
      <c r="AT357" s="17" t="s">
        <v>148</v>
      </c>
      <c r="AU357" s="17" t="s">
        <v>87</v>
      </c>
    </row>
    <row r="358" spans="2:65" s="13" customFormat="1" ht="10.199999999999999">
      <c r="B358" s="155"/>
      <c r="D358" s="145" t="s">
        <v>149</v>
      </c>
      <c r="E358" s="156" t="s">
        <v>1</v>
      </c>
      <c r="F358" s="157" t="s">
        <v>869</v>
      </c>
      <c r="H358" s="158">
        <v>4</v>
      </c>
      <c r="I358" s="159"/>
      <c r="L358" s="155"/>
      <c r="M358" s="160"/>
      <c r="T358" s="161"/>
      <c r="AT358" s="156" t="s">
        <v>149</v>
      </c>
      <c r="AU358" s="156" t="s">
        <v>87</v>
      </c>
      <c r="AV358" s="13" t="s">
        <v>87</v>
      </c>
      <c r="AW358" s="13" t="s">
        <v>33</v>
      </c>
      <c r="AX358" s="13" t="s">
        <v>85</v>
      </c>
      <c r="AY358" s="156" t="s">
        <v>135</v>
      </c>
    </row>
    <row r="359" spans="2:65" s="1" customFormat="1" ht="16.5" customHeight="1">
      <c r="B359" s="32"/>
      <c r="C359" s="132" t="s">
        <v>675</v>
      </c>
      <c r="D359" s="132" t="s">
        <v>141</v>
      </c>
      <c r="E359" s="133" t="s">
        <v>872</v>
      </c>
      <c r="F359" s="134" t="s">
        <v>873</v>
      </c>
      <c r="G359" s="135" t="s">
        <v>548</v>
      </c>
      <c r="H359" s="136">
        <v>9</v>
      </c>
      <c r="I359" s="137"/>
      <c r="J359" s="138">
        <f>ROUND(I359*H359,2)</f>
        <v>0</v>
      </c>
      <c r="K359" s="134" t="s">
        <v>145</v>
      </c>
      <c r="L359" s="32"/>
      <c r="M359" s="139" t="s">
        <v>1</v>
      </c>
      <c r="N359" s="140" t="s">
        <v>42</v>
      </c>
      <c r="P359" s="141">
        <f>O359*H359</f>
        <v>0</v>
      </c>
      <c r="Q359" s="141">
        <v>0.21734000000000001</v>
      </c>
      <c r="R359" s="141">
        <f>Q359*H359</f>
        <v>1.9560600000000001</v>
      </c>
      <c r="S359" s="141">
        <v>0</v>
      </c>
      <c r="T359" s="142">
        <f>S359*H359</f>
        <v>0</v>
      </c>
      <c r="AR359" s="143" t="s">
        <v>134</v>
      </c>
      <c r="AT359" s="143" t="s">
        <v>141</v>
      </c>
      <c r="AU359" s="143" t="s">
        <v>87</v>
      </c>
      <c r="AY359" s="17" t="s">
        <v>135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7" t="s">
        <v>85</v>
      </c>
      <c r="BK359" s="144">
        <f>ROUND(I359*H359,2)</f>
        <v>0</v>
      </c>
      <c r="BL359" s="17" t="s">
        <v>134</v>
      </c>
      <c r="BM359" s="143" t="s">
        <v>874</v>
      </c>
    </row>
    <row r="360" spans="2:65" s="1" customFormat="1" ht="10.199999999999999">
      <c r="B360" s="32"/>
      <c r="D360" s="145" t="s">
        <v>148</v>
      </c>
      <c r="F360" s="146" t="s">
        <v>873</v>
      </c>
      <c r="I360" s="147"/>
      <c r="L360" s="32"/>
      <c r="M360" s="148"/>
      <c r="T360" s="56"/>
      <c r="AT360" s="17" t="s">
        <v>148</v>
      </c>
      <c r="AU360" s="17" t="s">
        <v>87</v>
      </c>
    </row>
    <row r="361" spans="2:65" s="13" customFormat="1" ht="10.199999999999999">
      <c r="B361" s="155"/>
      <c r="D361" s="145" t="s">
        <v>149</v>
      </c>
      <c r="E361" s="156" t="s">
        <v>1</v>
      </c>
      <c r="F361" s="157" t="s">
        <v>1232</v>
      </c>
      <c r="H361" s="158">
        <v>9</v>
      </c>
      <c r="I361" s="159"/>
      <c r="L361" s="155"/>
      <c r="M361" s="160"/>
      <c r="T361" s="161"/>
      <c r="AT361" s="156" t="s">
        <v>149</v>
      </c>
      <c r="AU361" s="156" t="s">
        <v>87</v>
      </c>
      <c r="AV361" s="13" t="s">
        <v>87</v>
      </c>
      <c r="AW361" s="13" t="s">
        <v>33</v>
      </c>
      <c r="AX361" s="13" t="s">
        <v>85</v>
      </c>
      <c r="AY361" s="156" t="s">
        <v>135</v>
      </c>
    </row>
    <row r="362" spans="2:65" s="1" customFormat="1" ht="16.5" customHeight="1">
      <c r="B362" s="32"/>
      <c r="C362" s="172" t="s">
        <v>686</v>
      </c>
      <c r="D362" s="172" t="s">
        <v>427</v>
      </c>
      <c r="E362" s="173" t="s">
        <v>876</v>
      </c>
      <c r="F362" s="174" t="s">
        <v>877</v>
      </c>
      <c r="G362" s="175" t="s">
        <v>548</v>
      </c>
      <c r="H362" s="176">
        <v>9</v>
      </c>
      <c r="I362" s="177"/>
      <c r="J362" s="178">
        <f>ROUND(I362*H362,2)</f>
        <v>0</v>
      </c>
      <c r="K362" s="174" t="s">
        <v>145</v>
      </c>
      <c r="L362" s="179"/>
      <c r="M362" s="180" t="s">
        <v>1</v>
      </c>
      <c r="N362" s="181" t="s">
        <v>42</v>
      </c>
      <c r="P362" s="141">
        <f>O362*H362</f>
        <v>0</v>
      </c>
      <c r="Q362" s="141">
        <v>8.5000000000000006E-3</v>
      </c>
      <c r="R362" s="141">
        <f>Q362*H362</f>
        <v>7.6500000000000012E-2</v>
      </c>
      <c r="S362" s="141">
        <v>0</v>
      </c>
      <c r="T362" s="142">
        <f>S362*H362</f>
        <v>0</v>
      </c>
      <c r="AR362" s="143" t="s">
        <v>187</v>
      </c>
      <c r="AT362" s="143" t="s">
        <v>427</v>
      </c>
      <c r="AU362" s="143" t="s">
        <v>87</v>
      </c>
      <c r="AY362" s="17" t="s">
        <v>135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7" t="s">
        <v>85</v>
      </c>
      <c r="BK362" s="144">
        <f>ROUND(I362*H362,2)</f>
        <v>0</v>
      </c>
      <c r="BL362" s="17" t="s">
        <v>134</v>
      </c>
      <c r="BM362" s="143" t="s">
        <v>878</v>
      </c>
    </row>
    <row r="363" spans="2:65" s="1" customFormat="1" ht="10.199999999999999">
      <c r="B363" s="32"/>
      <c r="D363" s="145" t="s">
        <v>148</v>
      </c>
      <c r="F363" s="146" t="s">
        <v>877</v>
      </c>
      <c r="I363" s="147"/>
      <c r="L363" s="32"/>
      <c r="M363" s="148"/>
      <c r="T363" s="56"/>
      <c r="AT363" s="17" t="s">
        <v>148</v>
      </c>
      <c r="AU363" s="17" t="s">
        <v>87</v>
      </c>
    </row>
    <row r="364" spans="2:65" s="13" customFormat="1" ht="10.199999999999999">
      <c r="B364" s="155"/>
      <c r="D364" s="145" t="s">
        <v>149</v>
      </c>
      <c r="E364" s="156" t="s">
        <v>1</v>
      </c>
      <c r="F364" s="157" t="s">
        <v>1192</v>
      </c>
      <c r="H364" s="158">
        <v>9</v>
      </c>
      <c r="I364" s="159"/>
      <c r="L364" s="155"/>
      <c r="M364" s="160"/>
      <c r="T364" s="161"/>
      <c r="AT364" s="156" t="s">
        <v>149</v>
      </c>
      <c r="AU364" s="156" t="s">
        <v>87</v>
      </c>
      <c r="AV364" s="13" t="s">
        <v>87</v>
      </c>
      <c r="AW364" s="13" t="s">
        <v>33</v>
      </c>
      <c r="AX364" s="13" t="s">
        <v>85</v>
      </c>
      <c r="AY364" s="156" t="s">
        <v>135</v>
      </c>
    </row>
    <row r="365" spans="2:65" s="1" customFormat="1" ht="16.5" customHeight="1">
      <c r="B365" s="32"/>
      <c r="C365" s="172" t="s">
        <v>693</v>
      </c>
      <c r="D365" s="172" t="s">
        <v>427</v>
      </c>
      <c r="E365" s="173" t="s">
        <v>880</v>
      </c>
      <c r="F365" s="174" t="s">
        <v>881</v>
      </c>
      <c r="G365" s="175" t="s">
        <v>548</v>
      </c>
      <c r="H365" s="176">
        <v>9</v>
      </c>
      <c r="I365" s="177"/>
      <c r="J365" s="178">
        <f>ROUND(I365*H365,2)</f>
        <v>0</v>
      </c>
      <c r="K365" s="174" t="s">
        <v>145</v>
      </c>
      <c r="L365" s="179"/>
      <c r="M365" s="180" t="s">
        <v>1</v>
      </c>
      <c r="N365" s="181" t="s">
        <v>42</v>
      </c>
      <c r="P365" s="141">
        <f>O365*H365</f>
        <v>0</v>
      </c>
      <c r="Q365" s="141">
        <v>0.108</v>
      </c>
      <c r="R365" s="141">
        <f>Q365*H365</f>
        <v>0.97199999999999998</v>
      </c>
      <c r="S365" s="141">
        <v>0</v>
      </c>
      <c r="T365" s="142">
        <f>S365*H365</f>
        <v>0</v>
      </c>
      <c r="AR365" s="143" t="s">
        <v>187</v>
      </c>
      <c r="AT365" s="143" t="s">
        <v>427</v>
      </c>
      <c r="AU365" s="143" t="s">
        <v>87</v>
      </c>
      <c r="AY365" s="17" t="s">
        <v>135</v>
      </c>
      <c r="BE365" s="144">
        <f>IF(N365="základní",J365,0)</f>
        <v>0</v>
      </c>
      <c r="BF365" s="144">
        <f>IF(N365="snížená",J365,0)</f>
        <v>0</v>
      </c>
      <c r="BG365" s="144">
        <f>IF(N365="zákl. přenesená",J365,0)</f>
        <v>0</v>
      </c>
      <c r="BH365" s="144">
        <f>IF(N365="sníž. přenesená",J365,0)</f>
        <v>0</v>
      </c>
      <c r="BI365" s="144">
        <f>IF(N365="nulová",J365,0)</f>
        <v>0</v>
      </c>
      <c r="BJ365" s="17" t="s">
        <v>85</v>
      </c>
      <c r="BK365" s="144">
        <f>ROUND(I365*H365,2)</f>
        <v>0</v>
      </c>
      <c r="BL365" s="17" t="s">
        <v>134</v>
      </c>
      <c r="BM365" s="143" t="s">
        <v>882</v>
      </c>
    </row>
    <row r="366" spans="2:65" s="1" customFormat="1" ht="10.199999999999999">
      <c r="B366" s="32"/>
      <c r="D366" s="145" t="s">
        <v>148</v>
      </c>
      <c r="F366" s="146" t="s">
        <v>881</v>
      </c>
      <c r="I366" s="147"/>
      <c r="L366" s="32"/>
      <c r="M366" s="148"/>
      <c r="T366" s="56"/>
      <c r="AT366" s="17" t="s">
        <v>148</v>
      </c>
      <c r="AU366" s="17" t="s">
        <v>87</v>
      </c>
    </row>
    <row r="367" spans="2:65" s="13" customFormat="1" ht="10.199999999999999">
      <c r="B367" s="155"/>
      <c r="D367" s="145" t="s">
        <v>149</v>
      </c>
      <c r="E367" s="156" t="s">
        <v>1</v>
      </c>
      <c r="F367" s="157" t="s">
        <v>1236</v>
      </c>
      <c r="H367" s="158">
        <v>9</v>
      </c>
      <c r="I367" s="159"/>
      <c r="L367" s="155"/>
      <c r="M367" s="160"/>
      <c r="T367" s="161"/>
      <c r="AT367" s="156" t="s">
        <v>149</v>
      </c>
      <c r="AU367" s="156" t="s">
        <v>87</v>
      </c>
      <c r="AV367" s="13" t="s">
        <v>87</v>
      </c>
      <c r="AW367" s="13" t="s">
        <v>33</v>
      </c>
      <c r="AX367" s="13" t="s">
        <v>85</v>
      </c>
      <c r="AY367" s="156" t="s">
        <v>135</v>
      </c>
    </row>
    <row r="368" spans="2:65" s="11" customFormat="1" ht="22.8" customHeight="1">
      <c r="B368" s="120"/>
      <c r="D368" s="121" t="s">
        <v>76</v>
      </c>
      <c r="E368" s="130" t="s">
        <v>192</v>
      </c>
      <c r="F368" s="130" t="s">
        <v>884</v>
      </c>
      <c r="I368" s="123"/>
      <c r="J368" s="131">
        <f>BK368</f>
        <v>0</v>
      </c>
      <c r="L368" s="120"/>
      <c r="M368" s="125"/>
      <c r="P368" s="126">
        <f>SUM(P369:P448)</f>
        <v>0</v>
      </c>
      <c r="R368" s="126">
        <f>SUM(R369:R448)</f>
        <v>75.249476999999999</v>
      </c>
      <c r="T368" s="127">
        <f>SUM(T369:T448)</f>
        <v>8.6999999999999994E-2</v>
      </c>
      <c r="AR368" s="121" t="s">
        <v>85</v>
      </c>
      <c r="AT368" s="128" t="s">
        <v>76</v>
      </c>
      <c r="AU368" s="128" t="s">
        <v>85</v>
      </c>
      <c r="AY368" s="121" t="s">
        <v>135</v>
      </c>
      <c r="BK368" s="129">
        <f>SUM(BK369:BK448)</f>
        <v>0</v>
      </c>
    </row>
    <row r="369" spans="2:65" s="1" customFormat="1" ht="16.5" customHeight="1">
      <c r="B369" s="32"/>
      <c r="C369" s="132" t="s">
        <v>702</v>
      </c>
      <c r="D369" s="132" t="s">
        <v>141</v>
      </c>
      <c r="E369" s="133" t="s">
        <v>1237</v>
      </c>
      <c r="F369" s="134" t="s">
        <v>1238</v>
      </c>
      <c r="G369" s="135" t="s">
        <v>548</v>
      </c>
      <c r="H369" s="136">
        <v>6</v>
      </c>
      <c r="I369" s="137"/>
      <c r="J369" s="138">
        <f>ROUND(I369*H369,2)</f>
        <v>0</v>
      </c>
      <c r="K369" s="134" t="s">
        <v>145</v>
      </c>
      <c r="L369" s="32"/>
      <c r="M369" s="139" t="s">
        <v>1</v>
      </c>
      <c r="N369" s="140" t="s">
        <v>42</v>
      </c>
      <c r="P369" s="141">
        <f>O369*H369</f>
        <v>0</v>
      </c>
      <c r="Q369" s="141">
        <v>6.9999999999999999E-4</v>
      </c>
      <c r="R369" s="141">
        <f>Q369*H369</f>
        <v>4.1999999999999997E-3</v>
      </c>
      <c r="S369" s="141">
        <v>0</v>
      </c>
      <c r="T369" s="142">
        <f>S369*H369</f>
        <v>0</v>
      </c>
      <c r="AR369" s="143" t="s">
        <v>134</v>
      </c>
      <c r="AT369" s="143" t="s">
        <v>141</v>
      </c>
      <c r="AU369" s="143" t="s">
        <v>87</v>
      </c>
      <c r="AY369" s="17" t="s">
        <v>135</v>
      </c>
      <c r="BE369" s="144">
        <f>IF(N369="základní",J369,0)</f>
        <v>0</v>
      </c>
      <c r="BF369" s="144">
        <f>IF(N369="snížená",J369,0)</f>
        <v>0</v>
      </c>
      <c r="BG369" s="144">
        <f>IF(N369="zákl. přenesená",J369,0)</f>
        <v>0</v>
      </c>
      <c r="BH369" s="144">
        <f>IF(N369="sníž. přenesená",J369,0)</f>
        <v>0</v>
      </c>
      <c r="BI369" s="144">
        <f>IF(N369="nulová",J369,0)</f>
        <v>0</v>
      </c>
      <c r="BJ369" s="17" t="s">
        <v>85</v>
      </c>
      <c r="BK369" s="144">
        <f>ROUND(I369*H369,2)</f>
        <v>0</v>
      </c>
      <c r="BL369" s="17" t="s">
        <v>134</v>
      </c>
      <c r="BM369" s="143" t="s">
        <v>1239</v>
      </c>
    </row>
    <row r="370" spans="2:65" s="1" customFormat="1" ht="10.199999999999999">
      <c r="B370" s="32"/>
      <c r="D370" s="145" t="s">
        <v>148</v>
      </c>
      <c r="F370" s="146" t="s">
        <v>1240</v>
      </c>
      <c r="I370" s="147"/>
      <c r="L370" s="32"/>
      <c r="M370" s="148"/>
      <c r="T370" s="56"/>
      <c r="AT370" s="17" t="s">
        <v>148</v>
      </c>
      <c r="AU370" s="17" t="s">
        <v>87</v>
      </c>
    </row>
    <row r="371" spans="2:65" s="13" customFormat="1" ht="10.199999999999999">
      <c r="B371" s="155"/>
      <c r="D371" s="145" t="s">
        <v>149</v>
      </c>
      <c r="E371" s="156" t="s">
        <v>1</v>
      </c>
      <c r="F371" s="157" t="s">
        <v>1241</v>
      </c>
      <c r="H371" s="158">
        <v>3</v>
      </c>
      <c r="I371" s="159"/>
      <c r="L371" s="155"/>
      <c r="M371" s="160"/>
      <c r="T371" s="161"/>
      <c r="AT371" s="156" t="s">
        <v>149</v>
      </c>
      <c r="AU371" s="156" t="s">
        <v>87</v>
      </c>
      <c r="AV371" s="13" t="s">
        <v>87</v>
      </c>
      <c r="AW371" s="13" t="s">
        <v>33</v>
      </c>
      <c r="AX371" s="13" t="s">
        <v>77</v>
      </c>
      <c r="AY371" s="156" t="s">
        <v>135</v>
      </c>
    </row>
    <row r="372" spans="2:65" s="13" customFormat="1" ht="10.199999999999999">
      <c r="B372" s="155"/>
      <c r="D372" s="145" t="s">
        <v>149</v>
      </c>
      <c r="E372" s="156" t="s">
        <v>1</v>
      </c>
      <c r="F372" s="157" t="s">
        <v>1242</v>
      </c>
      <c r="H372" s="158">
        <v>3</v>
      </c>
      <c r="I372" s="159"/>
      <c r="L372" s="155"/>
      <c r="M372" s="160"/>
      <c r="T372" s="161"/>
      <c r="AT372" s="156" t="s">
        <v>149</v>
      </c>
      <c r="AU372" s="156" t="s">
        <v>87</v>
      </c>
      <c r="AV372" s="13" t="s">
        <v>87</v>
      </c>
      <c r="AW372" s="13" t="s">
        <v>33</v>
      </c>
      <c r="AX372" s="13" t="s">
        <v>77</v>
      </c>
      <c r="AY372" s="156" t="s">
        <v>135</v>
      </c>
    </row>
    <row r="373" spans="2:65" s="14" customFormat="1" ht="10.199999999999999">
      <c r="B373" s="165"/>
      <c r="D373" s="145" t="s">
        <v>149</v>
      </c>
      <c r="E373" s="166" t="s">
        <v>1</v>
      </c>
      <c r="F373" s="167" t="s">
        <v>257</v>
      </c>
      <c r="H373" s="168">
        <v>6</v>
      </c>
      <c r="I373" s="169"/>
      <c r="L373" s="165"/>
      <c r="M373" s="170"/>
      <c r="T373" s="171"/>
      <c r="AT373" s="166" t="s">
        <v>149</v>
      </c>
      <c r="AU373" s="166" t="s">
        <v>87</v>
      </c>
      <c r="AV373" s="14" t="s">
        <v>134</v>
      </c>
      <c r="AW373" s="14" t="s">
        <v>33</v>
      </c>
      <c r="AX373" s="14" t="s">
        <v>85</v>
      </c>
      <c r="AY373" s="166" t="s">
        <v>135</v>
      </c>
    </row>
    <row r="374" spans="2:65" s="1" customFormat="1" ht="16.5" customHeight="1">
      <c r="B374" s="32"/>
      <c r="C374" s="172" t="s">
        <v>709</v>
      </c>
      <c r="D374" s="172" t="s">
        <v>427</v>
      </c>
      <c r="E374" s="173" t="s">
        <v>1243</v>
      </c>
      <c r="F374" s="174" t="s">
        <v>1244</v>
      </c>
      <c r="G374" s="175" t="s">
        <v>548</v>
      </c>
      <c r="H374" s="176">
        <v>3</v>
      </c>
      <c r="I374" s="177"/>
      <c r="J374" s="178">
        <f>ROUND(I374*H374,2)</f>
        <v>0</v>
      </c>
      <c r="K374" s="174" t="s">
        <v>145</v>
      </c>
      <c r="L374" s="179"/>
      <c r="M374" s="180" t="s">
        <v>1</v>
      </c>
      <c r="N374" s="181" t="s">
        <v>42</v>
      </c>
      <c r="P374" s="141">
        <f>O374*H374</f>
        <v>0</v>
      </c>
      <c r="Q374" s="141">
        <v>3.5000000000000001E-3</v>
      </c>
      <c r="R374" s="141">
        <f>Q374*H374</f>
        <v>1.0500000000000001E-2</v>
      </c>
      <c r="S374" s="141">
        <v>0</v>
      </c>
      <c r="T374" s="142">
        <f>S374*H374</f>
        <v>0</v>
      </c>
      <c r="AR374" s="143" t="s">
        <v>187</v>
      </c>
      <c r="AT374" s="143" t="s">
        <v>427</v>
      </c>
      <c r="AU374" s="143" t="s">
        <v>87</v>
      </c>
      <c r="AY374" s="17" t="s">
        <v>135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85</v>
      </c>
      <c r="BK374" s="144">
        <f>ROUND(I374*H374,2)</f>
        <v>0</v>
      </c>
      <c r="BL374" s="17" t="s">
        <v>134</v>
      </c>
      <c r="BM374" s="143" t="s">
        <v>1245</v>
      </c>
    </row>
    <row r="375" spans="2:65" s="1" customFormat="1" ht="10.199999999999999">
      <c r="B375" s="32"/>
      <c r="D375" s="145" t="s">
        <v>148</v>
      </c>
      <c r="F375" s="146" t="s">
        <v>1244</v>
      </c>
      <c r="I375" s="147"/>
      <c r="L375" s="32"/>
      <c r="M375" s="148"/>
      <c r="T375" s="56"/>
      <c r="AT375" s="17" t="s">
        <v>148</v>
      </c>
      <c r="AU375" s="17" t="s">
        <v>87</v>
      </c>
    </row>
    <row r="376" spans="2:65" s="13" customFormat="1" ht="10.199999999999999">
      <c r="B376" s="155"/>
      <c r="D376" s="145" t="s">
        <v>149</v>
      </c>
      <c r="E376" s="156" t="s">
        <v>1</v>
      </c>
      <c r="F376" s="157" t="s">
        <v>1246</v>
      </c>
      <c r="H376" s="158">
        <v>3</v>
      </c>
      <c r="I376" s="159"/>
      <c r="L376" s="155"/>
      <c r="M376" s="160"/>
      <c r="T376" s="161"/>
      <c r="AT376" s="156" t="s">
        <v>149</v>
      </c>
      <c r="AU376" s="156" t="s">
        <v>87</v>
      </c>
      <c r="AV376" s="13" t="s">
        <v>87</v>
      </c>
      <c r="AW376" s="13" t="s">
        <v>33</v>
      </c>
      <c r="AX376" s="13" t="s">
        <v>85</v>
      </c>
      <c r="AY376" s="156" t="s">
        <v>135</v>
      </c>
    </row>
    <row r="377" spans="2:65" s="1" customFormat="1" ht="16.5" customHeight="1">
      <c r="B377" s="32"/>
      <c r="C377" s="172" t="s">
        <v>715</v>
      </c>
      <c r="D377" s="172" t="s">
        <v>427</v>
      </c>
      <c r="E377" s="173" t="s">
        <v>1247</v>
      </c>
      <c r="F377" s="174" t="s">
        <v>1248</v>
      </c>
      <c r="G377" s="175" t="s">
        <v>548</v>
      </c>
      <c r="H377" s="176">
        <v>3</v>
      </c>
      <c r="I377" s="177"/>
      <c r="J377" s="178">
        <f>ROUND(I377*H377,2)</f>
        <v>0</v>
      </c>
      <c r="K377" s="174" t="s">
        <v>145</v>
      </c>
      <c r="L377" s="179"/>
      <c r="M377" s="180" t="s">
        <v>1</v>
      </c>
      <c r="N377" s="181" t="s">
        <v>42</v>
      </c>
      <c r="P377" s="141">
        <f>O377*H377</f>
        <v>0</v>
      </c>
      <c r="Q377" s="141">
        <v>2.5000000000000001E-3</v>
      </c>
      <c r="R377" s="141">
        <f>Q377*H377</f>
        <v>7.4999999999999997E-3</v>
      </c>
      <c r="S377" s="141">
        <v>0</v>
      </c>
      <c r="T377" s="142">
        <f>S377*H377</f>
        <v>0</v>
      </c>
      <c r="AR377" s="143" t="s">
        <v>187</v>
      </c>
      <c r="AT377" s="143" t="s">
        <v>427</v>
      </c>
      <c r="AU377" s="143" t="s">
        <v>87</v>
      </c>
      <c r="AY377" s="17" t="s">
        <v>135</v>
      </c>
      <c r="BE377" s="144">
        <f>IF(N377="základní",J377,0)</f>
        <v>0</v>
      </c>
      <c r="BF377" s="144">
        <f>IF(N377="snížená",J377,0)</f>
        <v>0</v>
      </c>
      <c r="BG377" s="144">
        <f>IF(N377="zákl. přenesená",J377,0)</f>
        <v>0</v>
      </c>
      <c r="BH377" s="144">
        <f>IF(N377="sníž. přenesená",J377,0)</f>
        <v>0</v>
      </c>
      <c r="BI377" s="144">
        <f>IF(N377="nulová",J377,0)</f>
        <v>0</v>
      </c>
      <c r="BJ377" s="17" t="s">
        <v>85</v>
      </c>
      <c r="BK377" s="144">
        <f>ROUND(I377*H377,2)</f>
        <v>0</v>
      </c>
      <c r="BL377" s="17" t="s">
        <v>134</v>
      </c>
      <c r="BM377" s="143" t="s">
        <v>1249</v>
      </c>
    </row>
    <row r="378" spans="2:65" s="1" customFormat="1" ht="10.199999999999999">
      <c r="B378" s="32"/>
      <c r="D378" s="145" t="s">
        <v>148</v>
      </c>
      <c r="F378" s="146" t="s">
        <v>1248</v>
      </c>
      <c r="I378" s="147"/>
      <c r="L378" s="32"/>
      <c r="M378" s="148"/>
      <c r="T378" s="56"/>
      <c r="AT378" s="17" t="s">
        <v>148</v>
      </c>
      <c r="AU378" s="17" t="s">
        <v>87</v>
      </c>
    </row>
    <row r="379" spans="2:65" s="13" customFormat="1" ht="10.199999999999999">
      <c r="B379" s="155"/>
      <c r="D379" s="145" t="s">
        <v>149</v>
      </c>
      <c r="E379" s="156" t="s">
        <v>1</v>
      </c>
      <c r="F379" s="157" t="s">
        <v>1250</v>
      </c>
      <c r="H379" s="158">
        <v>3</v>
      </c>
      <c r="I379" s="159"/>
      <c r="L379" s="155"/>
      <c r="M379" s="160"/>
      <c r="T379" s="161"/>
      <c r="AT379" s="156" t="s">
        <v>149</v>
      </c>
      <c r="AU379" s="156" t="s">
        <v>87</v>
      </c>
      <c r="AV379" s="13" t="s">
        <v>87</v>
      </c>
      <c r="AW379" s="13" t="s">
        <v>33</v>
      </c>
      <c r="AX379" s="13" t="s">
        <v>85</v>
      </c>
      <c r="AY379" s="156" t="s">
        <v>135</v>
      </c>
    </row>
    <row r="380" spans="2:65" s="1" customFormat="1" ht="16.5" customHeight="1">
      <c r="B380" s="32"/>
      <c r="C380" s="132" t="s">
        <v>721</v>
      </c>
      <c r="D380" s="132" t="s">
        <v>141</v>
      </c>
      <c r="E380" s="133" t="s">
        <v>893</v>
      </c>
      <c r="F380" s="134" t="s">
        <v>894</v>
      </c>
      <c r="G380" s="135" t="s">
        <v>548</v>
      </c>
      <c r="H380" s="136">
        <v>3</v>
      </c>
      <c r="I380" s="137"/>
      <c r="J380" s="138">
        <f>ROUND(I380*H380,2)</f>
        <v>0</v>
      </c>
      <c r="K380" s="134" t="s">
        <v>145</v>
      </c>
      <c r="L380" s="32"/>
      <c r="M380" s="139" t="s">
        <v>1</v>
      </c>
      <c r="N380" s="140" t="s">
        <v>42</v>
      </c>
      <c r="P380" s="141">
        <f>O380*H380</f>
        <v>0</v>
      </c>
      <c r="Q380" s="141">
        <v>0.11241</v>
      </c>
      <c r="R380" s="141">
        <f>Q380*H380</f>
        <v>0.33722999999999997</v>
      </c>
      <c r="S380" s="141">
        <v>0</v>
      </c>
      <c r="T380" s="142">
        <f>S380*H380</f>
        <v>0</v>
      </c>
      <c r="AR380" s="143" t="s">
        <v>134</v>
      </c>
      <c r="AT380" s="143" t="s">
        <v>141</v>
      </c>
      <c r="AU380" s="143" t="s">
        <v>87</v>
      </c>
      <c r="AY380" s="17" t="s">
        <v>135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7" t="s">
        <v>85</v>
      </c>
      <c r="BK380" s="144">
        <f>ROUND(I380*H380,2)</f>
        <v>0</v>
      </c>
      <c r="BL380" s="17" t="s">
        <v>134</v>
      </c>
      <c r="BM380" s="143" t="s">
        <v>895</v>
      </c>
    </row>
    <row r="381" spans="2:65" s="1" customFormat="1" ht="10.199999999999999">
      <c r="B381" s="32"/>
      <c r="D381" s="145" t="s">
        <v>148</v>
      </c>
      <c r="F381" s="146" t="s">
        <v>896</v>
      </c>
      <c r="I381" s="147"/>
      <c r="L381" s="32"/>
      <c r="M381" s="148"/>
      <c r="T381" s="56"/>
      <c r="AT381" s="17" t="s">
        <v>148</v>
      </c>
      <c r="AU381" s="17" t="s">
        <v>87</v>
      </c>
    </row>
    <row r="382" spans="2:65" s="13" customFormat="1" ht="10.199999999999999">
      <c r="B382" s="155"/>
      <c r="D382" s="145" t="s">
        <v>149</v>
      </c>
      <c r="E382" s="156" t="s">
        <v>1</v>
      </c>
      <c r="F382" s="157" t="s">
        <v>1251</v>
      </c>
      <c r="H382" s="158">
        <v>3</v>
      </c>
      <c r="I382" s="159"/>
      <c r="L382" s="155"/>
      <c r="M382" s="160"/>
      <c r="T382" s="161"/>
      <c r="AT382" s="156" t="s">
        <v>149</v>
      </c>
      <c r="AU382" s="156" t="s">
        <v>87</v>
      </c>
      <c r="AV382" s="13" t="s">
        <v>87</v>
      </c>
      <c r="AW382" s="13" t="s">
        <v>33</v>
      </c>
      <c r="AX382" s="13" t="s">
        <v>85</v>
      </c>
      <c r="AY382" s="156" t="s">
        <v>135</v>
      </c>
    </row>
    <row r="383" spans="2:65" s="1" customFormat="1" ht="16.5" customHeight="1">
      <c r="B383" s="32"/>
      <c r="C383" s="172" t="s">
        <v>727</v>
      </c>
      <c r="D383" s="172" t="s">
        <v>427</v>
      </c>
      <c r="E383" s="173" t="s">
        <v>1252</v>
      </c>
      <c r="F383" s="174" t="s">
        <v>1253</v>
      </c>
      <c r="G383" s="175" t="s">
        <v>548</v>
      </c>
      <c r="H383" s="176">
        <v>3</v>
      </c>
      <c r="I383" s="177"/>
      <c r="J383" s="178">
        <f>ROUND(I383*H383,2)</f>
        <v>0</v>
      </c>
      <c r="K383" s="174" t="s">
        <v>145</v>
      </c>
      <c r="L383" s="179"/>
      <c r="M383" s="180" t="s">
        <v>1</v>
      </c>
      <c r="N383" s="181" t="s">
        <v>42</v>
      </c>
      <c r="P383" s="141">
        <f>O383*H383</f>
        <v>0</v>
      </c>
      <c r="Q383" s="141">
        <v>6.1000000000000004E-3</v>
      </c>
      <c r="R383" s="141">
        <f>Q383*H383</f>
        <v>1.83E-2</v>
      </c>
      <c r="S383" s="141">
        <v>0</v>
      </c>
      <c r="T383" s="142">
        <f>S383*H383</f>
        <v>0</v>
      </c>
      <c r="AR383" s="143" t="s">
        <v>187</v>
      </c>
      <c r="AT383" s="143" t="s">
        <v>427</v>
      </c>
      <c r="AU383" s="143" t="s">
        <v>87</v>
      </c>
      <c r="AY383" s="17" t="s">
        <v>135</v>
      </c>
      <c r="BE383" s="144">
        <f>IF(N383="základní",J383,0)</f>
        <v>0</v>
      </c>
      <c r="BF383" s="144">
        <f>IF(N383="snížená",J383,0)</f>
        <v>0</v>
      </c>
      <c r="BG383" s="144">
        <f>IF(N383="zákl. přenesená",J383,0)</f>
        <v>0</v>
      </c>
      <c r="BH383" s="144">
        <f>IF(N383="sníž. přenesená",J383,0)</f>
        <v>0</v>
      </c>
      <c r="BI383" s="144">
        <f>IF(N383="nulová",J383,0)</f>
        <v>0</v>
      </c>
      <c r="BJ383" s="17" t="s">
        <v>85</v>
      </c>
      <c r="BK383" s="144">
        <f>ROUND(I383*H383,2)</f>
        <v>0</v>
      </c>
      <c r="BL383" s="17" t="s">
        <v>134</v>
      </c>
      <c r="BM383" s="143" t="s">
        <v>1254</v>
      </c>
    </row>
    <row r="384" spans="2:65" s="1" customFormat="1" ht="10.199999999999999">
      <c r="B384" s="32"/>
      <c r="D384" s="145" t="s">
        <v>148</v>
      </c>
      <c r="F384" s="146" t="s">
        <v>1253</v>
      </c>
      <c r="I384" s="147"/>
      <c r="L384" s="32"/>
      <c r="M384" s="148"/>
      <c r="T384" s="56"/>
      <c r="AT384" s="17" t="s">
        <v>148</v>
      </c>
      <c r="AU384" s="17" t="s">
        <v>87</v>
      </c>
    </row>
    <row r="385" spans="2:65" s="13" customFormat="1" ht="10.199999999999999">
      <c r="B385" s="155"/>
      <c r="D385" s="145" t="s">
        <v>149</v>
      </c>
      <c r="E385" s="156" t="s">
        <v>1</v>
      </c>
      <c r="F385" s="157" t="s">
        <v>1255</v>
      </c>
      <c r="H385" s="158">
        <v>3</v>
      </c>
      <c r="I385" s="159"/>
      <c r="L385" s="155"/>
      <c r="M385" s="160"/>
      <c r="T385" s="161"/>
      <c r="AT385" s="156" t="s">
        <v>149</v>
      </c>
      <c r="AU385" s="156" t="s">
        <v>87</v>
      </c>
      <c r="AV385" s="13" t="s">
        <v>87</v>
      </c>
      <c r="AW385" s="13" t="s">
        <v>33</v>
      </c>
      <c r="AX385" s="13" t="s">
        <v>85</v>
      </c>
      <c r="AY385" s="156" t="s">
        <v>135</v>
      </c>
    </row>
    <row r="386" spans="2:65" s="1" customFormat="1" ht="16.5" customHeight="1">
      <c r="B386" s="32"/>
      <c r="C386" s="132" t="s">
        <v>733</v>
      </c>
      <c r="D386" s="132" t="s">
        <v>141</v>
      </c>
      <c r="E386" s="133" t="s">
        <v>1256</v>
      </c>
      <c r="F386" s="134" t="s">
        <v>1257</v>
      </c>
      <c r="G386" s="135" t="s">
        <v>306</v>
      </c>
      <c r="H386" s="136">
        <v>735.5</v>
      </c>
      <c r="I386" s="137"/>
      <c r="J386" s="138">
        <f>ROUND(I386*H386,2)</f>
        <v>0</v>
      </c>
      <c r="K386" s="134" t="s">
        <v>145</v>
      </c>
      <c r="L386" s="32"/>
      <c r="M386" s="139" t="s">
        <v>1</v>
      </c>
      <c r="N386" s="140" t="s">
        <v>42</v>
      </c>
      <c r="P386" s="141">
        <f>O386*H386</f>
        <v>0</v>
      </c>
      <c r="Q386" s="141">
        <v>1.2999999999999999E-4</v>
      </c>
      <c r="R386" s="141">
        <f>Q386*H386</f>
        <v>9.5614999999999992E-2</v>
      </c>
      <c r="S386" s="141">
        <v>0</v>
      </c>
      <c r="T386" s="142">
        <f>S386*H386</f>
        <v>0</v>
      </c>
      <c r="AR386" s="143" t="s">
        <v>134</v>
      </c>
      <c r="AT386" s="143" t="s">
        <v>141</v>
      </c>
      <c r="AU386" s="143" t="s">
        <v>87</v>
      </c>
      <c r="AY386" s="17" t="s">
        <v>135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7" t="s">
        <v>85</v>
      </c>
      <c r="BK386" s="144">
        <f>ROUND(I386*H386,2)</f>
        <v>0</v>
      </c>
      <c r="BL386" s="17" t="s">
        <v>134</v>
      </c>
      <c r="BM386" s="143" t="s">
        <v>902</v>
      </c>
    </row>
    <row r="387" spans="2:65" s="1" customFormat="1" ht="10.199999999999999">
      <c r="B387" s="32"/>
      <c r="D387" s="145" t="s">
        <v>148</v>
      </c>
      <c r="F387" s="146" t="s">
        <v>1258</v>
      </c>
      <c r="I387" s="147"/>
      <c r="L387" s="32"/>
      <c r="M387" s="148"/>
      <c r="T387" s="56"/>
      <c r="AT387" s="17" t="s">
        <v>148</v>
      </c>
      <c r="AU387" s="17" t="s">
        <v>87</v>
      </c>
    </row>
    <row r="388" spans="2:65" s="13" customFormat="1" ht="10.199999999999999">
      <c r="B388" s="155"/>
      <c r="D388" s="145" t="s">
        <v>149</v>
      </c>
      <c r="E388" s="156" t="s">
        <v>1</v>
      </c>
      <c r="F388" s="157" t="s">
        <v>1259</v>
      </c>
      <c r="H388" s="158">
        <v>47</v>
      </c>
      <c r="I388" s="159"/>
      <c r="L388" s="155"/>
      <c r="M388" s="160"/>
      <c r="T388" s="161"/>
      <c r="AT388" s="156" t="s">
        <v>149</v>
      </c>
      <c r="AU388" s="156" t="s">
        <v>87</v>
      </c>
      <c r="AV388" s="13" t="s">
        <v>87</v>
      </c>
      <c r="AW388" s="13" t="s">
        <v>33</v>
      </c>
      <c r="AX388" s="13" t="s">
        <v>77</v>
      </c>
      <c r="AY388" s="156" t="s">
        <v>135</v>
      </c>
    </row>
    <row r="389" spans="2:65" s="13" customFormat="1" ht="10.199999999999999">
      <c r="B389" s="155"/>
      <c r="D389" s="145" t="s">
        <v>149</v>
      </c>
      <c r="E389" s="156" t="s">
        <v>1</v>
      </c>
      <c r="F389" s="157" t="s">
        <v>1260</v>
      </c>
      <c r="H389" s="158">
        <v>688.5</v>
      </c>
      <c r="I389" s="159"/>
      <c r="L389" s="155"/>
      <c r="M389" s="160"/>
      <c r="T389" s="161"/>
      <c r="AT389" s="156" t="s">
        <v>149</v>
      </c>
      <c r="AU389" s="156" t="s">
        <v>87</v>
      </c>
      <c r="AV389" s="13" t="s">
        <v>87</v>
      </c>
      <c r="AW389" s="13" t="s">
        <v>33</v>
      </c>
      <c r="AX389" s="13" t="s">
        <v>77</v>
      </c>
      <c r="AY389" s="156" t="s">
        <v>135</v>
      </c>
    </row>
    <row r="390" spans="2:65" s="14" customFormat="1" ht="10.199999999999999">
      <c r="B390" s="165"/>
      <c r="D390" s="145" t="s">
        <v>149</v>
      </c>
      <c r="E390" s="166" t="s">
        <v>1</v>
      </c>
      <c r="F390" s="167" t="s">
        <v>257</v>
      </c>
      <c r="H390" s="168">
        <v>735.5</v>
      </c>
      <c r="I390" s="169"/>
      <c r="L390" s="165"/>
      <c r="M390" s="170"/>
      <c r="T390" s="171"/>
      <c r="AT390" s="166" t="s">
        <v>149</v>
      </c>
      <c r="AU390" s="166" t="s">
        <v>87</v>
      </c>
      <c r="AV390" s="14" t="s">
        <v>134</v>
      </c>
      <c r="AW390" s="14" t="s">
        <v>33</v>
      </c>
      <c r="AX390" s="14" t="s">
        <v>85</v>
      </c>
      <c r="AY390" s="166" t="s">
        <v>135</v>
      </c>
    </row>
    <row r="391" spans="2:65" s="1" customFormat="1" ht="16.5" customHeight="1">
      <c r="B391" s="32"/>
      <c r="C391" s="132" t="s">
        <v>740</v>
      </c>
      <c r="D391" s="132" t="s">
        <v>141</v>
      </c>
      <c r="E391" s="133" t="s">
        <v>1261</v>
      </c>
      <c r="F391" s="134" t="s">
        <v>1262</v>
      </c>
      <c r="G391" s="135" t="s">
        <v>306</v>
      </c>
      <c r="H391" s="136">
        <v>46.4</v>
      </c>
      <c r="I391" s="137"/>
      <c r="J391" s="138">
        <f>ROUND(I391*H391,2)</f>
        <v>0</v>
      </c>
      <c r="K391" s="134" t="s">
        <v>145</v>
      </c>
      <c r="L391" s="32"/>
      <c r="M391" s="139" t="s">
        <v>1</v>
      </c>
      <c r="N391" s="140" t="s">
        <v>42</v>
      </c>
      <c r="P391" s="141">
        <f>O391*H391</f>
        <v>0</v>
      </c>
      <c r="Q391" s="141">
        <v>1.2999999999999999E-4</v>
      </c>
      <c r="R391" s="141">
        <f>Q391*H391</f>
        <v>6.0319999999999992E-3</v>
      </c>
      <c r="S391" s="141">
        <v>0</v>
      </c>
      <c r="T391" s="142">
        <f>S391*H391</f>
        <v>0</v>
      </c>
      <c r="AR391" s="143" t="s">
        <v>134</v>
      </c>
      <c r="AT391" s="143" t="s">
        <v>141</v>
      </c>
      <c r="AU391" s="143" t="s">
        <v>87</v>
      </c>
      <c r="AY391" s="17" t="s">
        <v>135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7" t="s">
        <v>85</v>
      </c>
      <c r="BK391" s="144">
        <f>ROUND(I391*H391,2)</f>
        <v>0</v>
      </c>
      <c r="BL391" s="17" t="s">
        <v>134</v>
      </c>
      <c r="BM391" s="143" t="s">
        <v>1263</v>
      </c>
    </row>
    <row r="392" spans="2:65" s="1" customFormat="1" ht="10.199999999999999">
      <c r="B392" s="32"/>
      <c r="D392" s="145" t="s">
        <v>148</v>
      </c>
      <c r="F392" s="146" t="s">
        <v>1264</v>
      </c>
      <c r="I392" s="147"/>
      <c r="L392" s="32"/>
      <c r="M392" s="148"/>
      <c r="T392" s="56"/>
      <c r="AT392" s="17" t="s">
        <v>148</v>
      </c>
      <c r="AU392" s="17" t="s">
        <v>87</v>
      </c>
    </row>
    <row r="393" spans="2:65" s="13" customFormat="1" ht="10.199999999999999">
      <c r="B393" s="155"/>
      <c r="D393" s="145" t="s">
        <v>149</v>
      </c>
      <c r="E393" s="156" t="s">
        <v>1</v>
      </c>
      <c r="F393" s="157" t="s">
        <v>1265</v>
      </c>
      <c r="H393" s="158">
        <v>46.4</v>
      </c>
      <c r="I393" s="159"/>
      <c r="L393" s="155"/>
      <c r="M393" s="160"/>
      <c r="T393" s="161"/>
      <c r="AT393" s="156" t="s">
        <v>149</v>
      </c>
      <c r="AU393" s="156" t="s">
        <v>87</v>
      </c>
      <c r="AV393" s="13" t="s">
        <v>87</v>
      </c>
      <c r="AW393" s="13" t="s">
        <v>33</v>
      </c>
      <c r="AX393" s="13" t="s">
        <v>85</v>
      </c>
      <c r="AY393" s="156" t="s">
        <v>135</v>
      </c>
    </row>
    <row r="394" spans="2:65" s="1" customFormat="1" ht="16.5" customHeight="1">
      <c r="B394" s="32"/>
      <c r="C394" s="132" t="s">
        <v>746</v>
      </c>
      <c r="D394" s="132" t="s">
        <v>141</v>
      </c>
      <c r="E394" s="133" t="s">
        <v>1266</v>
      </c>
      <c r="F394" s="134" t="s">
        <v>1267</v>
      </c>
      <c r="G394" s="135" t="s">
        <v>251</v>
      </c>
      <c r="H394" s="136">
        <v>24</v>
      </c>
      <c r="I394" s="137"/>
      <c r="J394" s="138">
        <f>ROUND(I394*H394,2)</f>
        <v>0</v>
      </c>
      <c r="K394" s="134" t="s">
        <v>145</v>
      </c>
      <c r="L394" s="32"/>
      <c r="M394" s="139" t="s">
        <v>1</v>
      </c>
      <c r="N394" s="140" t="s">
        <v>42</v>
      </c>
      <c r="P394" s="141">
        <f>O394*H394</f>
        <v>0</v>
      </c>
      <c r="Q394" s="141">
        <v>1.4499999999999999E-3</v>
      </c>
      <c r="R394" s="141">
        <f>Q394*H394</f>
        <v>3.4799999999999998E-2</v>
      </c>
      <c r="S394" s="141">
        <v>0</v>
      </c>
      <c r="T394" s="142">
        <f>S394*H394</f>
        <v>0</v>
      </c>
      <c r="AR394" s="143" t="s">
        <v>134</v>
      </c>
      <c r="AT394" s="143" t="s">
        <v>141</v>
      </c>
      <c r="AU394" s="143" t="s">
        <v>87</v>
      </c>
      <c r="AY394" s="17" t="s">
        <v>135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7" t="s">
        <v>85</v>
      </c>
      <c r="BK394" s="144">
        <f>ROUND(I394*H394,2)</f>
        <v>0</v>
      </c>
      <c r="BL394" s="17" t="s">
        <v>134</v>
      </c>
      <c r="BM394" s="143" t="s">
        <v>1268</v>
      </c>
    </row>
    <row r="395" spans="2:65" s="1" customFormat="1" ht="10.199999999999999">
      <c r="B395" s="32"/>
      <c r="D395" s="145" t="s">
        <v>148</v>
      </c>
      <c r="F395" s="146" t="s">
        <v>1269</v>
      </c>
      <c r="I395" s="147"/>
      <c r="L395" s="32"/>
      <c r="M395" s="148"/>
      <c r="T395" s="56"/>
      <c r="AT395" s="17" t="s">
        <v>148</v>
      </c>
      <c r="AU395" s="17" t="s">
        <v>87</v>
      </c>
    </row>
    <row r="396" spans="2:65" s="13" customFormat="1" ht="10.199999999999999">
      <c r="B396" s="155"/>
      <c r="D396" s="145" t="s">
        <v>149</v>
      </c>
      <c r="E396" s="156" t="s">
        <v>1</v>
      </c>
      <c r="F396" s="157" t="s">
        <v>1270</v>
      </c>
      <c r="H396" s="158">
        <v>6</v>
      </c>
      <c r="I396" s="159"/>
      <c r="L396" s="155"/>
      <c r="M396" s="160"/>
      <c r="T396" s="161"/>
      <c r="AT396" s="156" t="s">
        <v>149</v>
      </c>
      <c r="AU396" s="156" t="s">
        <v>87</v>
      </c>
      <c r="AV396" s="13" t="s">
        <v>87</v>
      </c>
      <c r="AW396" s="13" t="s">
        <v>33</v>
      </c>
      <c r="AX396" s="13" t="s">
        <v>77</v>
      </c>
      <c r="AY396" s="156" t="s">
        <v>135</v>
      </c>
    </row>
    <row r="397" spans="2:65" s="13" customFormat="1" ht="10.199999999999999">
      <c r="B397" s="155"/>
      <c r="D397" s="145" t="s">
        <v>149</v>
      </c>
      <c r="E397" s="156" t="s">
        <v>1</v>
      </c>
      <c r="F397" s="157" t="s">
        <v>1271</v>
      </c>
      <c r="H397" s="158">
        <v>18</v>
      </c>
      <c r="I397" s="159"/>
      <c r="L397" s="155"/>
      <c r="M397" s="160"/>
      <c r="T397" s="161"/>
      <c r="AT397" s="156" t="s">
        <v>149</v>
      </c>
      <c r="AU397" s="156" t="s">
        <v>87</v>
      </c>
      <c r="AV397" s="13" t="s">
        <v>87</v>
      </c>
      <c r="AW397" s="13" t="s">
        <v>33</v>
      </c>
      <c r="AX397" s="13" t="s">
        <v>77</v>
      </c>
      <c r="AY397" s="156" t="s">
        <v>135</v>
      </c>
    </row>
    <row r="398" spans="2:65" s="14" customFormat="1" ht="10.199999999999999">
      <c r="B398" s="165"/>
      <c r="D398" s="145" t="s">
        <v>149</v>
      </c>
      <c r="E398" s="166" t="s">
        <v>1</v>
      </c>
      <c r="F398" s="167" t="s">
        <v>257</v>
      </c>
      <c r="H398" s="168">
        <v>24</v>
      </c>
      <c r="I398" s="169"/>
      <c r="L398" s="165"/>
      <c r="M398" s="170"/>
      <c r="T398" s="171"/>
      <c r="AT398" s="166" t="s">
        <v>149</v>
      </c>
      <c r="AU398" s="166" t="s">
        <v>87</v>
      </c>
      <c r="AV398" s="14" t="s">
        <v>134</v>
      </c>
      <c r="AW398" s="14" t="s">
        <v>33</v>
      </c>
      <c r="AX398" s="14" t="s">
        <v>85</v>
      </c>
      <c r="AY398" s="166" t="s">
        <v>135</v>
      </c>
    </row>
    <row r="399" spans="2:65" s="1" customFormat="1" ht="16.5" customHeight="1">
      <c r="B399" s="32"/>
      <c r="C399" s="132" t="s">
        <v>752</v>
      </c>
      <c r="D399" s="132" t="s">
        <v>141</v>
      </c>
      <c r="E399" s="133" t="s">
        <v>906</v>
      </c>
      <c r="F399" s="134" t="s">
        <v>907</v>
      </c>
      <c r="G399" s="135" t="s">
        <v>306</v>
      </c>
      <c r="H399" s="136">
        <v>781.9</v>
      </c>
      <c r="I399" s="137"/>
      <c r="J399" s="138">
        <f>ROUND(I399*H399,2)</f>
        <v>0</v>
      </c>
      <c r="K399" s="134" t="s">
        <v>145</v>
      </c>
      <c r="L399" s="32"/>
      <c r="M399" s="139" t="s">
        <v>1</v>
      </c>
      <c r="N399" s="140" t="s">
        <v>42</v>
      </c>
      <c r="P399" s="141">
        <f>O399*H399</f>
        <v>0</v>
      </c>
      <c r="Q399" s="141">
        <v>0</v>
      </c>
      <c r="R399" s="141">
        <f>Q399*H399</f>
        <v>0</v>
      </c>
      <c r="S399" s="141">
        <v>0</v>
      </c>
      <c r="T399" s="142">
        <f>S399*H399</f>
        <v>0</v>
      </c>
      <c r="AR399" s="143" t="s">
        <v>134</v>
      </c>
      <c r="AT399" s="143" t="s">
        <v>141</v>
      </c>
      <c r="AU399" s="143" t="s">
        <v>87</v>
      </c>
      <c r="AY399" s="17" t="s">
        <v>135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7" t="s">
        <v>85</v>
      </c>
      <c r="BK399" s="144">
        <f>ROUND(I399*H399,2)</f>
        <v>0</v>
      </c>
      <c r="BL399" s="17" t="s">
        <v>134</v>
      </c>
      <c r="BM399" s="143" t="s">
        <v>908</v>
      </c>
    </row>
    <row r="400" spans="2:65" s="1" customFormat="1" ht="10.199999999999999">
      <c r="B400" s="32"/>
      <c r="D400" s="145" t="s">
        <v>148</v>
      </c>
      <c r="F400" s="146" t="s">
        <v>909</v>
      </c>
      <c r="I400" s="147"/>
      <c r="L400" s="32"/>
      <c r="M400" s="148"/>
      <c r="T400" s="56"/>
      <c r="AT400" s="17" t="s">
        <v>148</v>
      </c>
      <c r="AU400" s="17" t="s">
        <v>87</v>
      </c>
    </row>
    <row r="401" spans="2:65" s="13" customFormat="1" ht="10.199999999999999">
      <c r="B401" s="155"/>
      <c r="D401" s="145" t="s">
        <v>149</v>
      </c>
      <c r="E401" s="156" t="s">
        <v>1</v>
      </c>
      <c r="F401" s="157" t="s">
        <v>1272</v>
      </c>
      <c r="H401" s="158">
        <v>781.9</v>
      </c>
      <c r="I401" s="159"/>
      <c r="L401" s="155"/>
      <c r="M401" s="160"/>
      <c r="T401" s="161"/>
      <c r="AT401" s="156" t="s">
        <v>149</v>
      </c>
      <c r="AU401" s="156" t="s">
        <v>87</v>
      </c>
      <c r="AV401" s="13" t="s">
        <v>87</v>
      </c>
      <c r="AW401" s="13" t="s">
        <v>33</v>
      </c>
      <c r="AX401" s="13" t="s">
        <v>85</v>
      </c>
      <c r="AY401" s="156" t="s">
        <v>135</v>
      </c>
    </row>
    <row r="402" spans="2:65" s="1" customFormat="1" ht="16.5" customHeight="1">
      <c r="B402" s="32"/>
      <c r="C402" s="132" t="s">
        <v>758</v>
      </c>
      <c r="D402" s="132" t="s">
        <v>141</v>
      </c>
      <c r="E402" s="133" t="s">
        <v>1273</v>
      </c>
      <c r="F402" s="134" t="s">
        <v>1274</v>
      </c>
      <c r="G402" s="135" t="s">
        <v>251</v>
      </c>
      <c r="H402" s="136">
        <v>24</v>
      </c>
      <c r="I402" s="137"/>
      <c r="J402" s="138">
        <f>ROUND(I402*H402,2)</f>
        <v>0</v>
      </c>
      <c r="K402" s="134" t="s">
        <v>145</v>
      </c>
      <c r="L402" s="32"/>
      <c r="M402" s="139" t="s">
        <v>1</v>
      </c>
      <c r="N402" s="140" t="s">
        <v>42</v>
      </c>
      <c r="P402" s="141">
        <f>O402*H402</f>
        <v>0</v>
      </c>
      <c r="Q402" s="141">
        <v>1.0000000000000001E-5</v>
      </c>
      <c r="R402" s="141">
        <f>Q402*H402</f>
        <v>2.4000000000000003E-4</v>
      </c>
      <c r="S402" s="141">
        <v>0</v>
      </c>
      <c r="T402" s="142">
        <f>S402*H402</f>
        <v>0</v>
      </c>
      <c r="AR402" s="143" t="s">
        <v>134</v>
      </c>
      <c r="AT402" s="143" t="s">
        <v>141</v>
      </c>
      <c r="AU402" s="143" t="s">
        <v>87</v>
      </c>
      <c r="AY402" s="17" t="s">
        <v>135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7" t="s">
        <v>85</v>
      </c>
      <c r="BK402" s="144">
        <f>ROUND(I402*H402,2)</f>
        <v>0</v>
      </c>
      <c r="BL402" s="17" t="s">
        <v>134</v>
      </c>
      <c r="BM402" s="143" t="s">
        <v>1275</v>
      </c>
    </row>
    <row r="403" spans="2:65" s="1" customFormat="1" ht="10.199999999999999">
      <c r="B403" s="32"/>
      <c r="D403" s="145" t="s">
        <v>148</v>
      </c>
      <c r="F403" s="146" t="s">
        <v>1276</v>
      </c>
      <c r="I403" s="147"/>
      <c r="L403" s="32"/>
      <c r="M403" s="148"/>
      <c r="T403" s="56"/>
      <c r="AT403" s="17" t="s">
        <v>148</v>
      </c>
      <c r="AU403" s="17" t="s">
        <v>87</v>
      </c>
    </row>
    <row r="404" spans="2:65" s="13" customFormat="1" ht="10.199999999999999">
      <c r="B404" s="155"/>
      <c r="D404" s="145" t="s">
        <v>149</v>
      </c>
      <c r="E404" s="156" t="s">
        <v>1</v>
      </c>
      <c r="F404" s="157" t="s">
        <v>1277</v>
      </c>
      <c r="H404" s="158">
        <v>24</v>
      </c>
      <c r="I404" s="159"/>
      <c r="L404" s="155"/>
      <c r="M404" s="160"/>
      <c r="T404" s="161"/>
      <c r="AT404" s="156" t="s">
        <v>149</v>
      </c>
      <c r="AU404" s="156" t="s">
        <v>87</v>
      </c>
      <c r="AV404" s="13" t="s">
        <v>87</v>
      </c>
      <c r="AW404" s="13" t="s">
        <v>33</v>
      </c>
      <c r="AX404" s="13" t="s">
        <v>85</v>
      </c>
      <c r="AY404" s="156" t="s">
        <v>135</v>
      </c>
    </row>
    <row r="405" spans="2:65" s="1" customFormat="1" ht="16.5" customHeight="1">
      <c r="B405" s="32"/>
      <c r="C405" s="132" t="s">
        <v>764</v>
      </c>
      <c r="D405" s="132" t="s">
        <v>141</v>
      </c>
      <c r="E405" s="133" t="s">
        <v>912</v>
      </c>
      <c r="F405" s="134" t="s">
        <v>913</v>
      </c>
      <c r="G405" s="135" t="s">
        <v>306</v>
      </c>
      <c r="H405" s="136">
        <v>318.2</v>
      </c>
      <c r="I405" s="137"/>
      <c r="J405" s="138">
        <f>ROUND(I405*H405,2)</f>
        <v>0</v>
      </c>
      <c r="K405" s="134" t="s">
        <v>145</v>
      </c>
      <c r="L405" s="32"/>
      <c r="M405" s="139" t="s">
        <v>1</v>
      </c>
      <c r="N405" s="140" t="s">
        <v>42</v>
      </c>
      <c r="P405" s="141">
        <f>O405*H405</f>
        <v>0</v>
      </c>
      <c r="Q405" s="141">
        <v>0.16850000000000001</v>
      </c>
      <c r="R405" s="141">
        <f>Q405*H405</f>
        <v>53.616700000000002</v>
      </c>
      <c r="S405" s="141">
        <v>0</v>
      </c>
      <c r="T405" s="142">
        <f>S405*H405</f>
        <v>0</v>
      </c>
      <c r="AR405" s="143" t="s">
        <v>134</v>
      </c>
      <c r="AT405" s="143" t="s">
        <v>141</v>
      </c>
      <c r="AU405" s="143" t="s">
        <v>87</v>
      </c>
      <c r="AY405" s="17" t="s">
        <v>135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7" t="s">
        <v>85</v>
      </c>
      <c r="BK405" s="144">
        <f>ROUND(I405*H405,2)</f>
        <v>0</v>
      </c>
      <c r="BL405" s="17" t="s">
        <v>134</v>
      </c>
      <c r="BM405" s="143" t="s">
        <v>914</v>
      </c>
    </row>
    <row r="406" spans="2:65" s="1" customFormat="1" ht="19.2">
      <c r="B406" s="32"/>
      <c r="D406" s="145" t="s">
        <v>148</v>
      </c>
      <c r="F406" s="146" t="s">
        <v>915</v>
      </c>
      <c r="I406" s="147"/>
      <c r="L406" s="32"/>
      <c r="M406" s="148"/>
      <c r="T406" s="56"/>
      <c r="AT406" s="17" t="s">
        <v>148</v>
      </c>
      <c r="AU406" s="17" t="s">
        <v>87</v>
      </c>
    </row>
    <row r="407" spans="2:65" s="13" customFormat="1" ht="10.199999999999999">
      <c r="B407" s="155"/>
      <c r="D407" s="145" t="s">
        <v>149</v>
      </c>
      <c r="E407" s="156" t="s">
        <v>1</v>
      </c>
      <c r="F407" s="157" t="s">
        <v>1278</v>
      </c>
      <c r="H407" s="158">
        <v>241.4</v>
      </c>
      <c r="I407" s="159"/>
      <c r="L407" s="155"/>
      <c r="M407" s="160"/>
      <c r="T407" s="161"/>
      <c r="AT407" s="156" t="s">
        <v>149</v>
      </c>
      <c r="AU407" s="156" t="s">
        <v>87</v>
      </c>
      <c r="AV407" s="13" t="s">
        <v>87</v>
      </c>
      <c r="AW407" s="13" t="s">
        <v>33</v>
      </c>
      <c r="AX407" s="13" t="s">
        <v>77</v>
      </c>
      <c r="AY407" s="156" t="s">
        <v>135</v>
      </c>
    </row>
    <row r="408" spans="2:65" s="13" customFormat="1" ht="10.199999999999999">
      <c r="B408" s="155"/>
      <c r="D408" s="145" t="s">
        <v>149</v>
      </c>
      <c r="E408" s="156" t="s">
        <v>1</v>
      </c>
      <c r="F408" s="157" t="s">
        <v>1279</v>
      </c>
      <c r="H408" s="158">
        <v>76.8</v>
      </c>
      <c r="I408" s="159"/>
      <c r="L408" s="155"/>
      <c r="M408" s="160"/>
      <c r="T408" s="161"/>
      <c r="AT408" s="156" t="s">
        <v>149</v>
      </c>
      <c r="AU408" s="156" t="s">
        <v>87</v>
      </c>
      <c r="AV408" s="13" t="s">
        <v>87</v>
      </c>
      <c r="AW408" s="13" t="s">
        <v>33</v>
      </c>
      <c r="AX408" s="13" t="s">
        <v>77</v>
      </c>
      <c r="AY408" s="156" t="s">
        <v>135</v>
      </c>
    </row>
    <row r="409" spans="2:65" s="14" customFormat="1" ht="10.199999999999999">
      <c r="B409" s="165"/>
      <c r="D409" s="145" t="s">
        <v>149</v>
      </c>
      <c r="E409" s="166" t="s">
        <v>1</v>
      </c>
      <c r="F409" s="167" t="s">
        <v>257</v>
      </c>
      <c r="H409" s="168">
        <v>318.2</v>
      </c>
      <c r="I409" s="169"/>
      <c r="L409" s="165"/>
      <c r="M409" s="170"/>
      <c r="T409" s="171"/>
      <c r="AT409" s="166" t="s">
        <v>149</v>
      </c>
      <c r="AU409" s="166" t="s">
        <v>87</v>
      </c>
      <c r="AV409" s="14" t="s">
        <v>134</v>
      </c>
      <c r="AW409" s="14" t="s">
        <v>33</v>
      </c>
      <c r="AX409" s="14" t="s">
        <v>85</v>
      </c>
      <c r="AY409" s="166" t="s">
        <v>135</v>
      </c>
    </row>
    <row r="410" spans="2:65" s="1" customFormat="1" ht="16.5" customHeight="1">
      <c r="B410" s="32"/>
      <c r="C410" s="172" t="s">
        <v>772</v>
      </c>
      <c r="D410" s="172" t="s">
        <v>427</v>
      </c>
      <c r="E410" s="173" t="s">
        <v>919</v>
      </c>
      <c r="F410" s="174" t="s">
        <v>920</v>
      </c>
      <c r="G410" s="175" t="s">
        <v>306</v>
      </c>
      <c r="H410" s="176">
        <v>234.9</v>
      </c>
      <c r="I410" s="177"/>
      <c r="J410" s="178">
        <f>ROUND(I410*H410,2)</f>
        <v>0</v>
      </c>
      <c r="K410" s="174" t="s">
        <v>145</v>
      </c>
      <c r="L410" s="179"/>
      <c r="M410" s="180" t="s">
        <v>1</v>
      </c>
      <c r="N410" s="181" t="s">
        <v>42</v>
      </c>
      <c r="P410" s="141">
        <f>O410*H410</f>
        <v>0</v>
      </c>
      <c r="Q410" s="141">
        <v>0.08</v>
      </c>
      <c r="R410" s="141">
        <f>Q410*H410</f>
        <v>18.792000000000002</v>
      </c>
      <c r="S410" s="141">
        <v>0</v>
      </c>
      <c r="T410" s="142">
        <f>S410*H410</f>
        <v>0</v>
      </c>
      <c r="AR410" s="143" t="s">
        <v>187</v>
      </c>
      <c r="AT410" s="143" t="s">
        <v>427</v>
      </c>
      <c r="AU410" s="143" t="s">
        <v>87</v>
      </c>
      <c r="AY410" s="17" t="s">
        <v>135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7" t="s">
        <v>85</v>
      </c>
      <c r="BK410" s="144">
        <f>ROUND(I410*H410,2)</f>
        <v>0</v>
      </c>
      <c r="BL410" s="17" t="s">
        <v>134</v>
      </c>
      <c r="BM410" s="143" t="s">
        <v>921</v>
      </c>
    </row>
    <row r="411" spans="2:65" s="1" customFormat="1" ht="10.199999999999999">
      <c r="B411" s="32"/>
      <c r="D411" s="145" t="s">
        <v>148</v>
      </c>
      <c r="F411" s="146" t="s">
        <v>920</v>
      </c>
      <c r="I411" s="147"/>
      <c r="L411" s="32"/>
      <c r="M411" s="148"/>
      <c r="T411" s="56"/>
      <c r="AT411" s="17" t="s">
        <v>148</v>
      </c>
      <c r="AU411" s="17" t="s">
        <v>87</v>
      </c>
    </row>
    <row r="412" spans="2:65" s="13" customFormat="1" ht="10.199999999999999">
      <c r="B412" s="155"/>
      <c r="D412" s="145" t="s">
        <v>149</v>
      </c>
      <c r="E412" s="156" t="s">
        <v>1</v>
      </c>
      <c r="F412" s="157" t="s">
        <v>1280</v>
      </c>
      <c r="H412" s="158">
        <v>318.2</v>
      </c>
      <c r="I412" s="159"/>
      <c r="L412" s="155"/>
      <c r="M412" s="160"/>
      <c r="T412" s="161"/>
      <c r="AT412" s="156" t="s">
        <v>149</v>
      </c>
      <c r="AU412" s="156" t="s">
        <v>87</v>
      </c>
      <c r="AV412" s="13" t="s">
        <v>87</v>
      </c>
      <c r="AW412" s="13" t="s">
        <v>33</v>
      </c>
      <c r="AX412" s="13" t="s">
        <v>77</v>
      </c>
      <c r="AY412" s="156" t="s">
        <v>135</v>
      </c>
    </row>
    <row r="413" spans="2:65" s="13" customFormat="1" ht="10.199999999999999">
      <c r="B413" s="155"/>
      <c r="D413" s="145" t="s">
        <v>149</v>
      </c>
      <c r="E413" s="156" t="s">
        <v>1</v>
      </c>
      <c r="F413" s="157" t="s">
        <v>1281</v>
      </c>
      <c r="H413" s="158">
        <v>-2.5</v>
      </c>
      <c r="I413" s="159"/>
      <c r="L413" s="155"/>
      <c r="M413" s="160"/>
      <c r="T413" s="161"/>
      <c r="AT413" s="156" t="s">
        <v>149</v>
      </c>
      <c r="AU413" s="156" t="s">
        <v>87</v>
      </c>
      <c r="AV413" s="13" t="s">
        <v>87</v>
      </c>
      <c r="AW413" s="13" t="s">
        <v>33</v>
      </c>
      <c r="AX413" s="13" t="s">
        <v>77</v>
      </c>
      <c r="AY413" s="156" t="s">
        <v>135</v>
      </c>
    </row>
    <row r="414" spans="2:65" s="13" customFormat="1" ht="10.199999999999999">
      <c r="B414" s="155"/>
      <c r="D414" s="145" t="s">
        <v>149</v>
      </c>
      <c r="E414" s="156" t="s">
        <v>1</v>
      </c>
      <c r="F414" s="157" t="s">
        <v>1282</v>
      </c>
      <c r="H414" s="158">
        <v>-4</v>
      </c>
      <c r="I414" s="159"/>
      <c r="L414" s="155"/>
      <c r="M414" s="160"/>
      <c r="T414" s="161"/>
      <c r="AT414" s="156" t="s">
        <v>149</v>
      </c>
      <c r="AU414" s="156" t="s">
        <v>87</v>
      </c>
      <c r="AV414" s="13" t="s">
        <v>87</v>
      </c>
      <c r="AW414" s="13" t="s">
        <v>33</v>
      </c>
      <c r="AX414" s="13" t="s">
        <v>77</v>
      </c>
      <c r="AY414" s="156" t="s">
        <v>135</v>
      </c>
    </row>
    <row r="415" spans="2:65" s="13" customFormat="1" ht="10.199999999999999">
      <c r="B415" s="155"/>
      <c r="D415" s="145" t="s">
        <v>149</v>
      </c>
      <c r="E415" s="156" t="s">
        <v>1</v>
      </c>
      <c r="F415" s="157" t="s">
        <v>1283</v>
      </c>
      <c r="H415" s="158">
        <v>-76.8</v>
      </c>
      <c r="I415" s="159"/>
      <c r="L415" s="155"/>
      <c r="M415" s="160"/>
      <c r="T415" s="161"/>
      <c r="AT415" s="156" t="s">
        <v>149</v>
      </c>
      <c r="AU415" s="156" t="s">
        <v>87</v>
      </c>
      <c r="AV415" s="13" t="s">
        <v>87</v>
      </c>
      <c r="AW415" s="13" t="s">
        <v>33</v>
      </c>
      <c r="AX415" s="13" t="s">
        <v>77</v>
      </c>
      <c r="AY415" s="156" t="s">
        <v>135</v>
      </c>
    </row>
    <row r="416" spans="2:65" s="12" customFormat="1" ht="10.199999999999999">
      <c r="B416" s="149"/>
      <c r="D416" s="145" t="s">
        <v>149</v>
      </c>
      <c r="E416" s="150" t="s">
        <v>1</v>
      </c>
      <c r="F416" s="151" t="s">
        <v>926</v>
      </c>
      <c r="H416" s="150" t="s">
        <v>1</v>
      </c>
      <c r="I416" s="152"/>
      <c r="L416" s="149"/>
      <c r="M416" s="153"/>
      <c r="T416" s="154"/>
      <c r="AT416" s="150" t="s">
        <v>149</v>
      </c>
      <c r="AU416" s="150" t="s">
        <v>87</v>
      </c>
      <c r="AV416" s="12" t="s">
        <v>85</v>
      </c>
      <c r="AW416" s="12" t="s">
        <v>33</v>
      </c>
      <c r="AX416" s="12" t="s">
        <v>77</v>
      </c>
      <c r="AY416" s="150" t="s">
        <v>135</v>
      </c>
    </row>
    <row r="417" spans="2:65" s="14" customFormat="1" ht="10.199999999999999">
      <c r="B417" s="165"/>
      <c r="D417" s="145" t="s">
        <v>149</v>
      </c>
      <c r="E417" s="166" t="s">
        <v>1</v>
      </c>
      <c r="F417" s="167" t="s">
        <v>257</v>
      </c>
      <c r="H417" s="168">
        <v>234.89999999999998</v>
      </c>
      <c r="I417" s="169"/>
      <c r="L417" s="165"/>
      <c r="M417" s="170"/>
      <c r="T417" s="171"/>
      <c r="AT417" s="166" t="s">
        <v>149</v>
      </c>
      <c r="AU417" s="166" t="s">
        <v>87</v>
      </c>
      <c r="AV417" s="14" t="s">
        <v>134</v>
      </c>
      <c r="AW417" s="14" t="s">
        <v>33</v>
      </c>
      <c r="AX417" s="14" t="s">
        <v>85</v>
      </c>
      <c r="AY417" s="166" t="s">
        <v>135</v>
      </c>
    </row>
    <row r="418" spans="2:65" s="1" customFormat="1" ht="16.5" customHeight="1">
      <c r="B418" s="32"/>
      <c r="C418" s="172" t="s">
        <v>777</v>
      </c>
      <c r="D418" s="172" t="s">
        <v>427</v>
      </c>
      <c r="E418" s="173" t="s">
        <v>928</v>
      </c>
      <c r="F418" s="174" t="s">
        <v>929</v>
      </c>
      <c r="G418" s="175" t="s">
        <v>306</v>
      </c>
      <c r="H418" s="176">
        <v>2.5</v>
      </c>
      <c r="I418" s="177"/>
      <c r="J418" s="178">
        <f>ROUND(I418*H418,2)</f>
        <v>0</v>
      </c>
      <c r="K418" s="174" t="s">
        <v>145</v>
      </c>
      <c r="L418" s="179"/>
      <c r="M418" s="180" t="s">
        <v>1</v>
      </c>
      <c r="N418" s="181" t="s">
        <v>42</v>
      </c>
      <c r="P418" s="141">
        <f>O418*H418</f>
        <v>0</v>
      </c>
      <c r="Q418" s="141">
        <v>4.8300000000000003E-2</v>
      </c>
      <c r="R418" s="141">
        <f>Q418*H418</f>
        <v>0.12075000000000001</v>
      </c>
      <c r="S418" s="141">
        <v>0</v>
      </c>
      <c r="T418" s="142">
        <f>S418*H418</f>
        <v>0</v>
      </c>
      <c r="AR418" s="143" t="s">
        <v>187</v>
      </c>
      <c r="AT418" s="143" t="s">
        <v>427</v>
      </c>
      <c r="AU418" s="143" t="s">
        <v>87</v>
      </c>
      <c r="AY418" s="17" t="s">
        <v>135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7" t="s">
        <v>85</v>
      </c>
      <c r="BK418" s="144">
        <f>ROUND(I418*H418,2)</f>
        <v>0</v>
      </c>
      <c r="BL418" s="17" t="s">
        <v>134</v>
      </c>
      <c r="BM418" s="143" t="s">
        <v>930</v>
      </c>
    </row>
    <row r="419" spans="2:65" s="1" customFormat="1" ht="10.199999999999999">
      <c r="B419" s="32"/>
      <c r="D419" s="145" t="s">
        <v>148</v>
      </c>
      <c r="F419" s="146" t="s">
        <v>929</v>
      </c>
      <c r="I419" s="147"/>
      <c r="L419" s="32"/>
      <c r="M419" s="148"/>
      <c r="T419" s="56"/>
      <c r="AT419" s="17" t="s">
        <v>148</v>
      </c>
      <c r="AU419" s="17" t="s">
        <v>87</v>
      </c>
    </row>
    <row r="420" spans="2:65" s="13" customFormat="1" ht="10.199999999999999">
      <c r="B420" s="155"/>
      <c r="D420" s="145" t="s">
        <v>149</v>
      </c>
      <c r="E420" s="156" t="s">
        <v>1</v>
      </c>
      <c r="F420" s="157" t="s">
        <v>1284</v>
      </c>
      <c r="H420" s="158">
        <v>2.5</v>
      </c>
      <c r="I420" s="159"/>
      <c r="L420" s="155"/>
      <c r="M420" s="160"/>
      <c r="T420" s="161"/>
      <c r="AT420" s="156" t="s">
        <v>149</v>
      </c>
      <c r="AU420" s="156" t="s">
        <v>87</v>
      </c>
      <c r="AV420" s="13" t="s">
        <v>87</v>
      </c>
      <c r="AW420" s="13" t="s">
        <v>33</v>
      </c>
      <c r="AX420" s="13" t="s">
        <v>85</v>
      </c>
      <c r="AY420" s="156" t="s">
        <v>135</v>
      </c>
    </row>
    <row r="421" spans="2:65" s="1" customFormat="1" ht="16.5" customHeight="1">
      <c r="B421" s="32"/>
      <c r="C421" s="172" t="s">
        <v>784</v>
      </c>
      <c r="D421" s="172" t="s">
        <v>427</v>
      </c>
      <c r="E421" s="173" t="s">
        <v>933</v>
      </c>
      <c r="F421" s="174" t="s">
        <v>934</v>
      </c>
      <c r="G421" s="175" t="s">
        <v>306</v>
      </c>
      <c r="H421" s="176">
        <v>4</v>
      </c>
      <c r="I421" s="177"/>
      <c r="J421" s="178">
        <f>ROUND(I421*H421,2)</f>
        <v>0</v>
      </c>
      <c r="K421" s="174" t="s">
        <v>145</v>
      </c>
      <c r="L421" s="179"/>
      <c r="M421" s="180" t="s">
        <v>1</v>
      </c>
      <c r="N421" s="181" t="s">
        <v>42</v>
      </c>
      <c r="P421" s="141">
        <f>O421*H421</f>
        <v>0</v>
      </c>
      <c r="Q421" s="141">
        <v>8.5999999999999993E-2</v>
      </c>
      <c r="R421" s="141">
        <f>Q421*H421</f>
        <v>0.34399999999999997</v>
      </c>
      <c r="S421" s="141">
        <v>0</v>
      </c>
      <c r="T421" s="142">
        <f>S421*H421</f>
        <v>0</v>
      </c>
      <c r="AR421" s="143" t="s">
        <v>187</v>
      </c>
      <c r="AT421" s="143" t="s">
        <v>427</v>
      </c>
      <c r="AU421" s="143" t="s">
        <v>87</v>
      </c>
      <c r="AY421" s="17" t="s">
        <v>135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85</v>
      </c>
      <c r="BK421" s="144">
        <f>ROUND(I421*H421,2)</f>
        <v>0</v>
      </c>
      <c r="BL421" s="17" t="s">
        <v>134</v>
      </c>
      <c r="BM421" s="143" t="s">
        <v>935</v>
      </c>
    </row>
    <row r="422" spans="2:65" s="1" customFormat="1" ht="10.199999999999999">
      <c r="B422" s="32"/>
      <c r="D422" s="145" t="s">
        <v>148</v>
      </c>
      <c r="F422" s="146" t="s">
        <v>934</v>
      </c>
      <c r="I422" s="147"/>
      <c r="L422" s="32"/>
      <c r="M422" s="148"/>
      <c r="T422" s="56"/>
      <c r="AT422" s="17" t="s">
        <v>148</v>
      </c>
      <c r="AU422" s="17" t="s">
        <v>87</v>
      </c>
    </row>
    <row r="423" spans="2:65" s="13" customFormat="1" ht="10.199999999999999">
      <c r="B423" s="155"/>
      <c r="D423" s="145" t="s">
        <v>149</v>
      </c>
      <c r="E423" s="156" t="s">
        <v>1</v>
      </c>
      <c r="F423" s="157" t="s">
        <v>1285</v>
      </c>
      <c r="H423" s="158">
        <v>4</v>
      </c>
      <c r="I423" s="159"/>
      <c r="L423" s="155"/>
      <c r="M423" s="160"/>
      <c r="T423" s="161"/>
      <c r="AT423" s="156" t="s">
        <v>149</v>
      </c>
      <c r="AU423" s="156" t="s">
        <v>87</v>
      </c>
      <c r="AV423" s="13" t="s">
        <v>87</v>
      </c>
      <c r="AW423" s="13" t="s">
        <v>33</v>
      </c>
      <c r="AX423" s="13" t="s">
        <v>85</v>
      </c>
      <c r="AY423" s="156" t="s">
        <v>135</v>
      </c>
    </row>
    <row r="424" spans="2:65" s="1" customFormat="1" ht="16.5" customHeight="1">
      <c r="B424" s="32"/>
      <c r="C424" s="132" t="s">
        <v>789</v>
      </c>
      <c r="D424" s="132" t="s">
        <v>141</v>
      </c>
      <c r="E424" s="133" t="s">
        <v>937</v>
      </c>
      <c r="F424" s="134" t="s">
        <v>938</v>
      </c>
      <c r="G424" s="135" t="s">
        <v>306</v>
      </c>
      <c r="H424" s="136">
        <v>9.6</v>
      </c>
      <c r="I424" s="137"/>
      <c r="J424" s="138">
        <f>ROUND(I424*H424,2)</f>
        <v>0</v>
      </c>
      <c r="K424" s="134" t="s">
        <v>145</v>
      </c>
      <c r="L424" s="32"/>
      <c r="M424" s="139" t="s">
        <v>1</v>
      </c>
      <c r="N424" s="140" t="s">
        <v>42</v>
      </c>
      <c r="P424" s="141">
        <f>O424*H424</f>
        <v>0</v>
      </c>
      <c r="Q424" s="141">
        <v>0.14041999999999999</v>
      </c>
      <c r="R424" s="141">
        <f>Q424*H424</f>
        <v>1.3480319999999999</v>
      </c>
      <c r="S424" s="141">
        <v>0</v>
      </c>
      <c r="T424" s="142">
        <f>S424*H424</f>
        <v>0</v>
      </c>
      <c r="AR424" s="143" t="s">
        <v>134</v>
      </c>
      <c r="AT424" s="143" t="s">
        <v>141</v>
      </c>
      <c r="AU424" s="143" t="s">
        <v>87</v>
      </c>
      <c r="AY424" s="17" t="s">
        <v>135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7" t="s">
        <v>85</v>
      </c>
      <c r="BK424" s="144">
        <f>ROUND(I424*H424,2)</f>
        <v>0</v>
      </c>
      <c r="BL424" s="17" t="s">
        <v>134</v>
      </c>
      <c r="BM424" s="143" t="s">
        <v>939</v>
      </c>
    </row>
    <row r="425" spans="2:65" s="1" customFormat="1" ht="19.2">
      <c r="B425" s="32"/>
      <c r="D425" s="145" t="s">
        <v>148</v>
      </c>
      <c r="F425" s="146" t="s">
        <v>940</v>
      </c>
      <c r="I425" s="147"/>
      <c r="L425" s="32"/>
      <c r="M425" s="148"/>
      <c r="T425" s="56"/>
      <c r="AT425" s="17" t="s">
        <v>148</v>
      </c>
      <c r="AU425" s="17" t="s">
        <v>87</v>
      </c>
    </row>
    <row r="426" spans="2:65" s="13" customFormat="1" ht="10.199999999999999">
      <c r="B426" s="155"/>
      <c r="D426" s="145" t="s">
        <v>149</v>
      </c>
      <c r="E426" s="156" t="s">
        <v>1</v>
      </c>
      <c r="F426" s="157" t="s">
        <v>1286</v>
      </c>
      <c r="H426" s="158">
        <v>9.6</v>
      </c>
      <c r="I426" s="159"/>
      <c r="L426" s="155"/>
      <c r="M426" s="160"/>
      <c r="T426" s="161"/>
      <c r="AT426" s="156" t="s">
        <v>149</v>
      </c>
      <c r="AU426" s="156" t="s">
        <v>87</v>
      </c>
      <c r="AV426" s="13" t="s">
        <v>87</v>
      </c>
      <c r="AW426" s="13" t="s">
        <v>33</v>
      </c>
      <c r="AX426" s="13" t="s">
        <v>85</v>
      </c>
      <c r="AY426" s="156" t="s">
        <v>135</v>
      </c>
    </row>
    <row r="427" spans="2:65" s="1" customFormat="1" ht="16.5" customHeight="1">
      <c r="B427" s="32"/>
      <c r="C427" s="172" t="s">
        <v>795</v>
      </c>
      <c r="D427" s="172" t="s">
        <v>427</v>
      </c>
      <c r="E427" s="173" t="s">
        <v>943</v>
      </c>
      <c r="F427" s="174" t="s">
        <v>944</v>
      </c>
      <c r="G427" s="175" t="s">
        <v>306</v>
      </c>
      <c r="H427" s="176">
        <v>9.6</v>
      </c>
      <c r="I427" s="177"/>
      <c r="J427" s="178">
        <f>ROUND(I427*H427,2)</f>
        <v>0</v>
      </c>
      <c r="K427" s="174" t="s">
        <v>145</v>
      </c>
      <c r="L427" s="179"/>
      <c r="M427" s="180" t="s">
        <v>1</v>
      </c>
      <c r="N427" s="181" t="s">
        <v>42</v>
      </c>
      <c r="P427" s="141">
        <f>O427*H427</f>
        <v>0</v>
      </c>
      <c r="Q427" s="141">
        <v>4.4999999999999998E-2</v>
      </c>
      <c r="R427" s="141">
        <f>Q427*H427</f>
        <v>0.432</v>
      </c>
      <c r="S427" s="141">
        <v>0</v>
      </c>
      <c r="T427" s="142">
        <f>S427*H427</f>
        <v>0</v>
      </c>
      <c r="AR427" s="143" t="s">
        <v>187</v>
      </c>
      <c r="AT427" s="143" t="s">
        <v>427</v>
      </c>
      <c r="AU427" s="143" t="s">
        <v>87</v>
      </c>
      <c r="AY427" s="17" t="s">
        <v>135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7" t="s">
        <v>85</v>
      </c>
      <c r="BK427" s="144">
        <f>ROUND(I427*H427,2)</f>
        <v>0</v>
      </c>
      <c r="BL427" s="17" t="s">
        <v>134</v>
      </c>
      <c r="BM427" s="143" t="s">
        <v>945</v>
      </c>
    </row>
    <row r="428" spans="2:65" s="1" customFormat="1" ht="10.199999999999999">
      <c r="B428" s="32"/>
      <c r="D428" s="145" t="s">
        <v>148</v>
      </c>
      <c r="F428" s="146" t="s">
        <v>944</v>
      </c>
      <c r="I428" s="147"/>
      <c r="L428" s="32"/>
      <c r="M428" s="148"/>
      <c r="T428" s="56"/>
      <c r="AT428" s="17" t="s">
        <v>148</v>
      </c>
      <c r="AU428" s="17" t="s">
        <v>87</v>
      </c>
    </row>
    <row r="429" spans="2:65" s="13" customFormat="1" ht="10.199999999999999">
      <c r="B429" s="155"/>
      <c r="D429" s="145" t="s">
        <v>149</v>
      </c>
      <c r="E429" s="156" t="s">
        <v>1</v>
      </c>
      <c r="F429" s="157" t="s">
        <v>1287</v>
      </c>
      <c r="H429" s="158">
        <v>9.6</v>
      </c>
      <c r="I429" s="159"/>
      <c r="L429" s="155"/>
      <c r="M429" s="160"/>
      <c r="T429" s="161"/>
      <c r="AT429" s="156" t="s">
        <v>149</v>
      </c>
      <c r="AU429" s="156" t="s">
        <v>87</v>
      </c>
      <c r="AV429" s="13" t="s">
        <v>87</v>
      </c>
      <c r="AW429" s="13" t="s">
        <v>33</v>
      </c>
      <c r="AX429" s="13" t="s">
        <v>85</v>
      </c>
      <c r="AY429" s="156" t="s">
        <v>135</v>
      </c>
    </row>
    <row r="430" spans="2:65" s="1" customFormat="1" ht="16.5" customHeight="1">
      <c r="B430" s="32"/>
      <c r="C430" s="132" t="s">
        <v>801</v>
      </c>
      <c r="D430" s="132" t="s">
        <v>141</v>
      </c>
      <c r="E430" s="133" t="s">
        <v>966</v>
      </c>
      <c r="F430" s="134" t="s">
        <v>967</v>
      </c>
      <c r="G430" s="135" t="s">
        <v>306</v>
      </c>
      <c r="H430" s="136">
        <v>31.1</v>
      </c>
      <c r="I430" s="137"/>
      <c r="J430" s="138">
        <f>ROUND(I430*H430,2)</f>
        <v>0</v>
      </c>
      <c r="K430" s="134" t="s">
        <v>145</v>
      </c>
      <c r="L430" s="32"/>
      <c r="M430" s="139" t="s">
        <v>1</v>
      </c>
      <c r="N430" s="140" t="s">
        <v>42</v>
      </c>
      <c r="P430" s="141">
        <f>O430*H430</f>
        <v>0</v>
      </c>
      <c r="Q430" s="141">
        <v>0</v>
      </c>
      <c r="R430" s="141">
        <f>Q430*H430</f>
        <v>0</v>
      </c>
      <c r="S430" s="141">
        <v>0</v>
      </c>
      <c r="T430" s="142">
        <f>S430*H430</f>
        <v>0</v>
      </c>
      <c r="AR430" s="143" t="s">
        <v>134</v>
      </c>
      <c r="AT430" s="143" t="s">
        <v>141</v>
      </c>
      <c r="AU430" s="143" t="s">
        <v>87</v>
      </c>
      <c r="AY430" s="17" t="s">
        <v>135</v>
      </c>
      <c r="BE430" s="144">
        <f>IF(N430="základní",J430,0)</f>
        <v>0</v>
      </c>
      <c r="BF430" s="144">
        <f>IF(N430="snížená",J430,0)</f>
        <v>0</v>
      </c>
      <c r="BG430" s="144">
        <f>IF(N430="zákl. přenesená",J430,0)</f>
        <v>0</v>
      </c>
      <c r="BH430" s="144">
        <f>IF(N430="sníž. přenesená",J430,0)</f>
        <v>0</v>
      </c>
      <c r="BI430" s="144">
        <f>IF(N430="nulová",J430,0)</f>
        <v>0</v>
      </c>
      <c r="BJ430" s="17" t="s">
        <v>85</v>
      </c>
      <c r="BK430" s="144">
        <f>ROUND(I430*H430,2)</f>
        <v>0</v>
      </c>
      <c r="BL430" s="17" t="s">
        <v>134</v>
      </c>
      <c r="BM430" s="143" t="s">
        <v>968</v>
      </c>
    </row>
    <row r="431" spans="2:65" s="1" customFormat="1" ht="10.199999999999999">
      <c r="B431" s="32"/>
      <c r="D431" s="145" t="s">
        <v>148</v>
      </c>
      <c r="F431" s="146" t="s">
        <v>969</v>
      </c>
      <c r="I431" s="147"/>
      <c r="L431" s="32"/>
      <c r="M431" s="148"/>
      <c r="T431" s="56"/>
      <c r="AT431" s="17" t="s">
        <v>148</v>
      </c>
      <c r="AU431" s="17" t="s">
        <v>87</v>
      </c>
    </row>
    <row r="432" spans="2:65" s="13" customFormat="1" ht="10.199999999999999">
      <c r="B432" s="155"/>
      <c r="D432" s="145" t="s">
        <v>149</v>
      </c>
      <c r="E432" s="156" t="s">
        <v>1</v>
      </c>
      <c r="F432" s="157" t="s">
        <v>1288</v>
      </c>
      <c r="H432" s="158">
        <v>31.1</v>
      </c>
      <c r="I432" s="159"/>
      <c r="L432" s="155"/>
      <c r="M432" s="160"/>
      <c r="T432" s="161"/>
      <c r="AT432" s="156" t="s">
        <v>149</v>
      </c>
      <c r="AU432" s="156" t="s">
        <v>87</v>
      </c>
      <c r="AV432" s="13" t="s">
        <v>87</v>
      </c>
      <c r="AW432" s="13" t="s">
        <v>33</v>
      </c>
      <c r="AX432" s="13" t="s">
        <v>85</v>
      </c>
      <c r="AY432" s="156" t="s">
        <v>135</v>
      </c>
    </row>
    <row r="433" spans="2:65" s="1" customFormat="1" ht="16.5" customHeight="1">
      <c r="B433" s="32"/>
      <c r="C433" s="132" t="s">
        <v>805</v>
      </c>
      <c r="D433" s="132" t="s">
        <v>141</v>
      </c>
      <c r="E433" s="133" t="s">
        <v>972</v>
      </c>
      <c r="F433" s="134" t="s">
        <v>973</v>
      </c>
      <c r="G433" s="135" t="s">
        <v>306</v>
      </c>
      <c r="H433" s="136">
        <v>31.1</v>
      </c>
      <c r="I433" s="137"/>
      <c r="J433" s="138">
        <f>ROUND(I433*H433,2)</f>
        <v>0</v>
      </c>
      <c r="K433" s="134" t="s">
        <v>145</v>
      </c>
      <c r="L433" s="32"/>
      <c r="M433" s="139" t="s">
        <v>1</v>
      </c>
      <c r="N433" s="140" t="s">
        <v>42</v>
      </c>
      <c r="P433" s="141">
        <f>O433*H433</f>
        <v>0</v>
      </c>
      <c r="Q433" s="141">
        <v>2.7999999999999998E-4</v>
      </c>
      <c r="R433" s="141">
        <f>Q433*H433</f>
        <v>8.7080000000000005E-3</v>
      </c>
      <c r="S433" s="141">
        <v>0</v>
      </c>
      <c r="T433" s="142">
        <f>S433*H433</f>
        <v>0</v>
      </c>
      <c r="AR433" s="143" t="s">
        <v>134</v>
      </c>
      <c r="AT433" s="143" t="s">
        <v>141</v>
      </c>
      <c r="AU433" s="143" t="s">
        <v>87</v>
      </c>
      <c r="AY433" s="17" t="s">
        <v>135</v>
      </c>
      <c r="BE433" s="144">
        <f>IF(N433="základní",J433,0)</f>
        <v>0</v>
      </c>
      <c r="BF433" s="144">
        <f>IF(N433="snížená",J433,0)</f>
        <v>0</v>
      </c>
      <c r="BG433" s="144">
        <f>IF(N433="zákl. přenesená",J433,0)</f>
        <v>0</v>
      </c>
      <c r="BH433" s="144">
        <f>IF(N433="sníž. přenesená",J433,0)</f>
        <v>0</v>
      </c>
      <c r="BI433" s="144">
        <f>IF(N433="nulová",J433,0)</f>
        <v>0</v>
      </c>
      <c r="BJ433" s="17" t="s">
        <v>85</v>
      </c>
      <c r="BK433" s="144">
        <f>ROUND(I433*H433,2)</f>
        <v>0</v>
      </c>
      <c r="BL433" s="17" t="s">
        <v>134</v>
      </c>
      <c r="BM433" s="143" t="s">
        <v>974</v>
      </c>
    </row>
    <row r="434" spans="2:65" s="1" customFormat="1" ht="19.2">
      <c r="B434" s="32"/>
      <c r="D434" s="145" t="s">
        <v>148</v>
      </c>
      <c r="F434" s="146" t="s">
        <v>975</v>
      </c>
      <c r="I434" s="147"/>
      <c r="L434" s="32"/>
      <c r="M434" s="148"/>
      <c r="T434" s="56"/>
      <c r="AT434" s="17" t="s">
        <v>148</v>
      </c>
      <c r="AU434" s="17" t="s">
        <v>87</v>
      </c>
    </row>
    <row r="435" spans="2:65" s="12" customFormat="1" ht="20.399999999999999">
      <c r="B435" s="149"/>
      <c r="D435" s="145" t="s">
        <v>149</v>
      </c>
      <c r="E435" s="150" t="s">
        <v>1</v>
      </c>
      <c r="F435" s="151" t="s">
        <v>976</v>
      </c>
      <c r="H435" s="150" t="s">
        <v>1</v>
      </c>
      <c r="I435" s="152"/>
      <c r="L435" s="149"/>
      <c r="M435" s="153"/>
      <c r="T435" s="154"/>
      <c r="AT435" s="150" t="s">
        <v>149</v>
      </c>
      <c r="AU435" s="150" t="s">
        <v>87</v>
      </c>
      <c r="AV435" s="12" t="s">
        <v>85</v>
      </c>
      <c r="AW435" s="12" t="s">
        <v>33</v>
      </c>
      <c r="AX435" s="12" t="s">
        <v>77</v>
      </c>
      <c r="AY435" s="150" t="s">
        <v>135</v>
      </c>
    </row>
    <row r="436" spans="2:65" s="13" customFormat="1" ht="10.199999999999999">
      <c r="B436" s="155"/>
      <c r="D436" s="145" t="s">
        <v>149</v>
      </c>
      <c r="E436" s="156" t="s">
        <v>1</v>
      </c>
      <c r="F436" s="157" t="s">
        <v>1288</v>
      </c>
      <c r="H436" s="158">
        <v>31.1</v>
      </c>
      <c r="I436" s="159"/>
      <c r="L436" s="155"/>
      <c r="M436" s="160"/>
      <c r="T436" s="161"/>
      <c r="AT436" s="156" t="s">
        <v>149</v>
      </c>
      <c r="AU436" s="156" t="s">
        <v>87</v>
      </c>
      <c r="AV436" s="13" t="s">
        <v>87</v>
      </c>
      <c r="AW436" s="13" t="s">
        <v>33</v>
      </c>
      <c r="AX436" s="13" t="s">
        <v>85</v>
      </c>
      <c r="AY436" s="156" t="s">
        <v>135</v>
      </c>
    </row>
    <row r="437" spans="2:65" s="1" customFormat="1" ht="16.5" customHeight="1">
      <c r="B437" s="32"/>
      <c r="C437" s="132" t="s">
        <v>810</v>
      </c>
      <c r="D437" s="132" t="s">
        <v>141</v>
      </c>
      <c r="E437" s="133" t="s">
        <v>986</v>
      </c>
      <c r="F437" s="134" t="s">
        <v>987</v>
      </c>
      <c r="G437" s="135" t="s">
        <v>306</v>
      </c>
      <c r="H437" s="136">
        <v>31.1</v>
      </c>
      <c r="I437" s="137"/>
      <c r="J437" s="138">
        <f>ROUND(I437*H437,2)</f>
        <v>0</v>
      </c>
      <c r="K437" s="134" t="s">
        <v>145</v>
      </c>
      <c r="L437" s="32"/>
      <c r="M437" s="139" t="s">
        <v>1</v>
      </c>
      <c r="N437" s="140" t="s">
        <v>42</v>
      </c>
      <c r="P437" s="141">
        <f>O437*H437</f>
        <v>0</v>
      </c>
      <c r="Q437" s="141">
        <v>0</v>
      </c>
      <c r="R437" s="141">
        <f>Q437*H437</f>
        <v>0</v>
      </c>
      <c r="S437" s="141">
        <v>0</v>
      </c>
      <c r="T437" s="142">
        <f>S437*H437</f>
        <v>0</v>
      </c>
      <c r="AR437" s="143" t="s">
        <v>134</v>
      </c>
      <c r="AT437" s="143" t="s">
        <v>141</v>
      </c>
      <c r="AU437" s="143" t="s">
        <v>87</v>
      </c>
      <c r="AY437" s="17" t="s">
        <v>135</v>
      </c>
      <c r="BE437" s="144">
        <f>IF(N437="základní",J437,0)</f>
        <v>0</v>
      </c>
      <c r="BF437" s="144">
        <f>IF(N437="snížená",J437,0)</f>
        <v>0</v>
      </c>
      <c r="BG437" s="144">
        <f>IF(N437="zákl. přenesená",J437,0)</f>
        <v>0</v>
      </c>
      <c r="BH437" s="144">
        <f>IF(N437="sníž. přenesená",J437,0)</f>
        <v>0</v>
      </c>
      <c r="BI437" s="144">
        <f>IF(N437="nulová",J437,0)</f>
        <v>0</v>
      </c>
      <c r="BJ437" s="17" t="s">
        <v>85</v>
      </c>
      <c r="BK437" s="144">
        <f>ROUND(I437*H437,2)</f>
        <v>0</v>
      </c>
      <c r="BL437" s="17" t="s">
        <v>134</v>
      </c>
      <c r="BM437" s="143" t="s">
        <v>988</v>
      </c>
    </row>
    <row r="438" spans="2:65" s="1" customFormat="1" ht="10.199999999999999">
      <c r="B438" s="32"/>
      <c r="D438" s="145" t="s">
        <v>148</v>
      </c>
      <c r="F438" s="146" t="s">
        <v>989</v>
      </c>
      <c r="I438" s="147"/>
      <c r="L438" s="32"/>
      <c r="M438" s="148"/>
      <c r="T438" s="56"/>
      <c r="AT438" s="17" t="s">
        <v>148</v>
      </c>
      <c r="AU438" s="17" t="s">
        <v>87</v>
      </c>
    </row>
    <row r="439" spans="2:65" s="13" customFormat="1" ht="10.199999999999999">
      <c r="B439" s="155"/>
      <c r="D439" s="145" t="s">
        <v>149</v>
      </c>
      <c r="E439" s="156" t="s">
        <v>1</v>
      </c>
      <c r="F439" s="157" t="s">
        <v>1289</v>
      </c>
      <c r="H439" s="158">
        <v>31.1</v>
      </c>
      <c r="I439" s="159"/>
      <c r="L439" s="155"/>
      <c r="M439" s="160"/>
      <c r="T439" s="161"/>
      <c r="AT439" s="156" t="s">
        <v>149</v>
      </c>
      <c r="AU439" s="156" t="s">
        <v>87</v>
      </c>
      <c r="AV439" s="13" t="s">
        <v>87</v>
      </c>
      <c r="AW439" s="13" t="s">
        <v>33</v>
      </c>
      <c r="AX439" s="13" t="s">
        <v>85</v>
      </c>
      <c r="AY439" s="156" t="s">
        <v>135</v>
      </c>
    </row>
    <row r="440" spans="2:65" s="1" customFormat="1" ht="16.5" customHeight="1">
      <c r="B440" s="32"/>
      <c r="C440" s="132" t="s">
        <v>814</v>
      </c>
      <c r="D440" s="132" t="s">
        <v>141</v>
      </c>
      <c r="E440" s="133" t="s">
        <v>1290</v>
      </c>
      <c r="F440" s="134" t="s">
        <v>1291</v>
      </c>
      <c r="G440" s="135" t="s">
        <v>548</v>
      </c>
      <c r="H440" s="136">
        <v>1</v>
      </c>
      <c r="I440" s="137"/>
      <c r="J440" s="138">
        <f>ROUND(I440*H440,2)</f>
        <v>0</v>
      </c>
      <c r="K440" s="134" t="s">
        <v>145</v>
      </c>
      <c r="L440" s="32"/>
      <c r="M440" s="139" t="s">
        <v>1</v>
      </c>
      <c r="N440" s="140" t="s">
        <v>42</v>
      </c>
      <c r="P440" s="141">
        <f>O440*H440</f>
        <v>0</v>
      </c>
      <c r="Q440" s="141">
        <v>7.2870000000000004E-2</v>
      </c>
      <c r="R440" s="141">
        <f>Q440*H440</f>
        <v>7.2870000000000004E-2</v>
      </c>
      <c r="S440" s="141">
        <v>0</v>
      </c>
      <c r="T440" s="142">
        <f>S440*H440</f>
        <v>0</v>
      </c>
      <c r="AR440" s="143" t="s">
        <v>134</v>
      </c>
      <c r="AT440" s="143" t="s">
        <v>141</v>
      </c>
      <c r="AU440" s="143" t="s">
        <v>87</v>
      </c>
      <c r="AY440" s="17" t="s">
        <v>135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7" t="s">
        <v>85</v>
      </c>
      <c r="BK440" s="144">
        <f>ROUND(I440*H440,2)</f>
        <v>0</v>
      </c>
      <c r="BL440" s="17" t="s">
        <v>134</v>
      </c>
      <c r="BM440" s="143" t="s">
        <v>1292</v>
      </c>
    </row>
    <row r="441" spans="2:65" s="1" customFormat="1" ht="10.199999999999999">
      <c r="B441" s="32"/>
      <c r="D441" s="145" t="s">
        <v>148</v>
      </c>
      <c r="F441" s="146" t="s">
        <v>1291</v>
      </c>
      <c r="I441" s="147"/>
      <c r="L441" s="32"/>
      <c r="M441" s="148"/>
      <c r="T441" s="56"/>
      <c r="AT441" s="17" t="s">
        <v>148</v>
      </c>
      <c r="AU441" s="17" t="s">
        <v>87</v>
      </c>
    </row>
    <row r="442" spans="2:65" s="13" customFormat="1" ht="10.199999999999999">
      <c r="B442" s="155"/>
      <c r="D442" s="145" t="s">
        <v>149</v>
      </c>
      <c r="E442" s="156" t="s">
        <v>1</v>
      </c>
      <c r="F442" s="157" t="s">
        <v>1293</v>
      </c>
      <c r="H442" s="158">
        <v>1</v>
      </c>
      <c r="I442" s="159"/>
      <c r="L442" s="155"/>
      <c r="M442" s="160"/>
      <c r="T442" s="161"/>
      <c r="AT442" s="156" t="s">
        <v>149</v>
      </c>
      <c r="AU442" s="156" t="s">
        <v>87</v>
      </c>
      <c r="AV442" s="13" t="s">
        <v>87</v>
      </c>
      <c r="AW442" s="13" t="s">
        <v>33</v>
      </c>
      <c r="AX442" s="13" t="s">
        <v>85</v>
      </c>
      <c r="AY442" s="156" t="s">
        <v>135</v>
      </c>
    </row>
    <row r="443" spans="2:65" s="1" customFormat="1" ht="16.5" customHeight="1">
      <c r="B443" s="32"/>
      <c r="C443" s="132" t="s">
        <v>820</v>
      </c>
      <c r="D443" s="132" t="s">
        <v>141</v>
      </c>
      <c r="E443" s="133" t="s">
        <v>1294</v>
      </c>
      <c r="F443" s="134" t="s">
        <v>1295</v>
      </c>
      <c r="G443" s="135" t="s">
        <v>548</v>
      </c>
      <c r="H443" s="136">
        <v>1</v>
      </c>
      <c r="I443" s="137"/>
      <c r="J443" s="138">
        <f>ROUND(I443*H443,2)</f>
        <v>0</v>
      </c>
      <c r="K443" s="134" t="s">
        <v>145</v>
      </c>
      <c r="L443" s="32"/>
      <c r="M443" s="139" t="s">
        <v>1</v>
      </c>
      <c r="N443" s="140" t="s">
        <v>42</v>
      </c>
      <c r="P443" s="141">
        <f>O443*H443</f>
        <v>0</v>
      </c>
      <c r="Q443" s="141">
        <v>0</v>
      </c>
      <c r="R443" s="141">
        <f>Q443*H443</f>
        <v>0</v>
      </c>
      <c r="S443" s="141">
        <v>8.6999999999999994E-2</v>
      </c>
      <c r="T443" s="142">
        <f>S443*H443</f>
        <v>8.6999999999999994E-2</v>
      </c>
      <c r="AR443" s="143" t="s">
        <v>134</v>
      </c>
      <c r="AT443" s="143" t="s">
        <v>141</v>
      </c>
      <c r="AU443" s="143" t="s">
        <v>87</v>
      </c>
      <c r="AY443" s="17" t="s">
        <v>135</v>
      </c>
      <c r="BE443" s="144">
        <f>IF(N443="základní",J443,0)</f>
        <v>0</v>
      </c>
      <c r="BF443" s="144">
        <f>IF(N443="snížená",J443,0)</f>
        <v>0</v>
      </c>
      <c r="BG443" s="144">
        <f>IF(N443="zákl. přenesená",J443,0)</f>
        <v>0</v>
      </c>
      <c r="BH443" s="144">
        <f>IF(N443="sníž. přenesená",J443,0)</f>
        <v>0</v>
      </c>
      <c r="BI443" s="144">
        <f>IF(N443="nulová",J443,0)</f>
        <v>0</v>
      </c>
      <c r="BJ443" s="17" t="s">
        <v>85</v>
      </c>
      <c r="BK443" s="144">
        <f>ROUND(I443*H443,2)</f>
        <v>0</v>
      </c>
      <c r="BL443" s="17" t="s">
        <v>134</v>
      </c>
      <c r="BM443" s="143" t="s">
        <v>1296</v>
      </c>
    </row>
    <row r="444" spans="2:65" s="1" customFormat="1" ht="10.199999999999999">
      <c r="B444" s="32"/>
      <c r="D444" s="145" t="s">
        <v>148</v>
      </c>
      <c r="F444" s="146" t="s">
        <v>1295</v>
      </c>
      <c r="I444" s="147"/>
      <c r="L444" s="32"/>
      <c r="M444" s="148"/>
      <c r="T444" s="56"/>
      <c r="AT444" s="17" t="s">
        <v>148</v>
      </c>
      <c r="AU444" s="17" t="s">
        <v>87</v>
      </c>
    </row>
    <row r="445" spans="2:65" s="13" customFormat="1" ht="10.199999999999999">
      <c r="B445" s="155"/>
      <c r="D445" s="145" t="s">
        <v>149</v>
      </c>
      <c r="E445" s="156" t="s">
        <v>1</v>
      </c>
      <c r="F445" s="157" t="s">
        <v>1297</v>
      </c>
      <c r="H445" s="158">
        <v>1</v>
      </c>
      <c r="I445" s="159"/>
      <c r="L445" s="155"/>
      <c r="M445" s="160"/>
      <c r="T445" s="161"/>
      <c r="AT445" s="156" t="s">
        <v>149</v>
      </c>
      <c r="AU445" s="156" t="s">
        <v>87</v>
      </c>
      <c r="AV445" s="13" t="s">
        <v>87</v>
      </c>
      <c r="AW445" s="13" t="s">
        <v>33</v>
      </c>
      <c r="AX445" s="13" t="s">
        <v>85</v>
      </c>
      <c r="AY445" s="156" t="s">
        <v>135</v>
      </c>
    </row>
    <row r="446" spans="2:65" s="1" customFormat="1" ht="16.5" customHeight="1">
      <c r="B446" s="32"/>
      <c r="C446" s="132" t="s">
        <v>824</v>
      </c>
      <c r="D446" s="132" t="s">
        <v>141</v>
      </c>
      <c r="E446" s="133" t="s">
        <v>1027</v>
      </c>
      <c r="F446" s="134" t="s">
        <v>1028</v>
      </c>
      <c r="G446" s="135" t="s">
        <v>306</v>
      </c>
      <c r="H446" s="136">
        <v>76.8</v>
      </c>
      <c r="I446" s="137"/>
      <c r="J446" s="138">
        <f>ROUND(I446*H446,2)</f>
        <v>0</v>
      </c>
      <c r="K446" s="134" t="s">
        <v>145</v>
      </c>
      <c r="L446" s="32"/>
      <c r="M446" s="139" t="s">
        <v>1</v>
      </c>
      <c r="N446" s="140" t="s">
        <v>42</v>
      </c>
      <c r="P446" s="141">
        <f>O446*H446</f>
        <v>0</v>
      </c>
      <c r="Q446" s="141">
        <v>0</v>
      </c>
      <c r="R446" s="141">
        <f>Q446*H446</f>
        <v>0</v>
      </c>
      <c r="S446" s="141">
        <v>0</v>
      </c>
      <c r="T446" s="142">
        <f>S446*H446</f>
        <v>0</v>
      </c>
      <c r="AR446" s="143" t="s">
        <v>134</v>
      </c>
      <c r="AT446" s="143" t="s">
        <v>141</v>
      </c>
      <c r="AU446" s="143" t="s">
        <v>87</v>
      </c>
      <c r="AY446" s="17" t="s">
        <v>135</v>
      </c>
      <c r="BE446" s="144">
        <f>IF(N446="základní",J446,0)</f>
        <v>0</v>
      </c>
      <c r="BF446" s="144">
        <f>IF(N446="snížená",J446,0)</f>
        <v>0</v>
      </c>
      <c r="BG446" s="144">
        <f>IF(N446="zákl. přenesená",J446,0)</f>
        <v>0</v>
      </c>
      <c r="BH446" s="144">
        <f>IF(N446="sníž. přenesená",J446,0)</f>
        <v>0</v>
      </c>
      <c r="BI446" s="144">
        <f>IF(N446="nulová",J446,0)</f>
        <v>0</v>
      </c>
      <c r="BJ446" s="17" t="s">
        <v>85</v>
      </c>
      <c r="BK446" s="144">
        <f>ROUND(I446*H446,2)</f>
        <v>0</v>
      </c>
      <c r="BL446" s="17" t="s">
        <v>134</v>
      </c>
      <c r="BM446" s="143" t="s">
        <v>1029</v>
      </c>
    </row>
    <row r="447" spans="2:65" s="1" customFormat="1" ht="28.8">
      <c r="B447" s="32"/>
      <c r="D447" s="145" t="s">
        <v>148</v>
      </c>
      <c r="F447" s="146" t="s">
        <v>1030</v>
      </c>
      <c r="I447" s="147"/>
      <c r="L447" s="32"/>
      <c r="M447" s="148"/>
      <c r="T447" s="56"/>
      <c r="AT447" s="17" t="s">
        <v>148</v>
      </c>
      <c r="AU447" s="17" t="s">
        <v>87</v>
      </c>
    </row>
    <row r="448" spans="2:65" s="13" customFormat="1" ht="10.199999999999999">
      <c r="B448" s="155"/>
      <c r="D448" s="145" t="s">
        <v>149</v>
      </c>
      <c r="E448" s="156" t="s">
        <v>1</v>
      </c>
      <c r="F448" s="157" t="s">
        <v>1298</v>
      </c>
      <c r="H448" s="158">
        <v>76.8</v>
      </c>
      <c r="I448" s="159"/>
      <c r="L448" s="155"/>
      <c r="M448" s="160"/>
      <c r="T448" s="161"/>
      <c r="AT448" s="156" t="s">
        <v>149</v>
      </c>
      <c r="AU448" s="156" t="s">
        <v>87</v>
      </c>
      <c r="AV448" s="13" t="s">
        <v>87</v>
      </c>
      <c r="AW448" s="13" t="s">
        <v>33</v>
      </c>
      <c r="AX448" s="13" t="s">
        <v>85</v>
      </c>
      <c r="AY448" s="156" t="s">
        <v>135</v>
      </c>
    </row>
    <row r="449" spans="2:65" s="11" customFormat="1" ht="22.8" customHeight="1">
      <c r="B449" s="120"/>
      <c r="D449" s="121" t="s">
        <v>76</v>
      </c>
      <c r="E449" s="130" t="s">
        <v>1039</v>
      </c>
      <c r="F449" s="130" t="s">
        <v>1040</v>
      </c>
      <c r="I449" s="123"/>
      <c r="J449" s="131">
        <f>BK449</f>
        <v>0</v>
      </c>
      <c r="L449" s="120"/>
      <c r="M449" s="125"/>
      <c r="P449" s="126">
        <f>SUM(P450:P501)</f>
        <v>0</v>
      </c>
      <c r="R449" s="126">
        <f>SUM(R450:R501)</f>
        <v>0</v>
      </c>
      <c r="T449" s="127">
        <f>SUM(T450:T501)</f>
        <v>0</v>
      </c>
      <c r="AR449" s="121" t="s">
        <v>85</v>
      </c>
      <c r="AT449" s="128" t="s">
        <v>76</v>
      </c>
      <c r="AU449" s="128" t="s">
        <v>85</v>
      </c>
      <c r="AY449" s="121" t="s">
        <v>135</v>
      </c>
      <c r="BK449" s="129">
        <f>SUM(BK450:BK501)</f>
        <v>0</v>
      </c>
    </row>
    <row r="450" spans="2:65" s="1" customFormat="1" ht="16.5" customHeight="1">
      <c r="B450" s="32"/>
      <c r="C450" s="132" t="s">
        <v>829</v>
      </c>
      <c r="D450" s="132" t="s">
        <v>141</v>
      </c>
      <c r="E450" s="133" t="s">
        <v>1051</v>
      </c>
      <c r="F450" s="134" t="s">
        <v>1052</v>
      </c>
      <c r="G450" s="135" t="s">
        <v>408</v>
      </c>
      <c r="H450" s="136">
        <v>34.411999999999999</v>
      </c>
      <c r="I450" s="137"/>
      <c r="J450" s="138">
        <f>ROUND(I450*H450,2)</f>
        <v>0</v>
      </c>
      <c r="K450" s="134" t="s">
        <v>145</v>
      </c>
      <c r="L450" s="32"/>
      <c r="M450" s="139" t="s">
        <v>1</v>
      </c>
      <c r="N450" s="140" t="s">
        <v>42</v>
      </c>
      <c r="P450" s="141">
        <f>O450*H450</f>
        <v>0</v>
      </c>
      <c r="Q450" s="141">
        <v>0</v>
      </c>
      <c r="R450" s="141">
        <f>Q450*H450</f>
        <v>0</v>
      </c>
      <c r="S450" s="141">
        <v>0</v>
      </c>
      <c r="T450" s="142">
        <f>S450*H450</f>
        <v>0</v>
      </c>
      <c r="AR450" s="143" t="s">
        <v>134</v>
      </c>
      <c r="AT450" s="143" t="s">
        <v>141</v>
      </c>
      <c r="AU450" s="143" t="s">
        <v>87</v>
      </c>
      <c r="AY450" s="17" t="s">
        <v>135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7" t="s">
        <v>85</v>
      </c>
      <c r="BK450" s="144">
        <f>ROUND(I450*H450,2)</f>
        <v>0</v>
      </c>
      <c r="BL450" s="17" t="s">
        <v>134</v>
      </c>
      <c r="BM450" s="143" t="s">
        <v>1053</v>
      </c>
    </row>
    <row r="451" spans="2:65" s="1" customFormat="1" ht="10.199999999999999">
      <c r="B451" s="32"/>
      <c r="D451" s="145" t="s">
        <v>148</v>
      </c>
      <c r="F451" s="146" t="s">
        <v>1054</v>
      </c>
      <c r="I451" s="147"/>
      <c r="L451" s="32"/>
      <c r="M451" s="148"/>
      <c r="T451" s="56"/>
      <c r="AT451" s="17" t="s">
        <v>148</v>
      </c>
      <c r="AU451" s="17" t="s">
        <v>87</v>
      </c>
    </row>
    <row r="452" spans="2:65" s="12" customFormat="1" ht="10.199999999999999">
      <c r="B452" s="149"/>
      <c r="D452" s="145" t="s">
        <v>149</v>
      </c>
      <c r="E452" s="150" t="s">
        <v>1</v>
      </c>
      <c r="F452" s="151" t="s">
        <v>393</v>
      </c>
      <c r="H452" s="150" t="s">
        <v>1</v>
      </c>
      <c r="I452" s="152"/>
      <c r="L452" s="149"/>
      <c r="M452" s="153"/>
      <c r="T452" s="154"/>
      <c r="AT452" s="150" t="s">
        <v>149</v>
      </c>
      <c r="AU452" s="150" t="s">
        <v>87</v>
      </c>
      <c r="AV452" s="12" t="s">
        <v>85</v>
      </c>
      <c r="AW452" s="12" t="s">
        <v>33</v>
      </c>
      <c r="AX452" s="12" t="s">
        <v>77</v>
      </c>
      <c r="AY452" s="150" t="s">
        <v>135</v>
      </c>
    </row>
    <row r="453" spans="2:65" s="13" customFormat="1" ht="10.199999999999999">
      <c r="B453" s="155"/>
      <c r="D453" s="145" t="s">
        <v>149</v>
      </c>
      <c r="E453" s="156" t="s">
        <v>1</v>
      </c>
      <c r="F453" s="157" t="s">
        <v>1299</v>
      </c>
      <c r="H453" s="158">
        <v>28.184000000000001</v>
      </c>
      <c r="I453" s="159"/>
      <c r="L453" s="155"/>
      <c r="M453" s="160"/>
      <c r="T453" s="161"/>
      <c r="AT453" s="156" t="s">
        <v>149</v>
      </c>
      <c r="AU453" s="156" t="s">
        <v>87</v>
      </c>
      <c r="AV453" s="13" t="s">
        <v>87</v>
      </c>
      <c r="AW453" s="13" t="s">
        <v>33</v>
      </c>
      <c r="AX453" s="13" t="s">
        <v>77</v>
      </c>
      <c r="AY453" s="156" t="s">
        <v>135</v>
      </c>
    </row>
    <row r="454" spans="2:65" s="13" customFormat="1" ht="10.199999999999999">
      <c r="B454" s="155"/>
      <c r="D454" s="145" t="s">
        <v>149</v>
      </c>
      <c r="E454" s="156" t="s">
        <v>1</v>
      </c>
      <c r="F454" s="157" t="s">
        <v>1300</v>
      </c>
      <c r="H454" s="158">
        <v>6.2279999999999998</v>
      </c>
      <c r="I454" s="159"/>
      <c r="L454" s="155"/>
      <c r="M454" s="160"/>
      <c r="T454" s="161"/>
      <c r="AT454" s="156" t="s">
        <v>149</v>
      </c>
      <c r="AU454" s="156" t="s">
        <v>87</v>
      </c>
      <c r="AV454" s="13" t="s">
        <v>87</v>
      </c>
      <c r="AW454" s="13" t="s">
        <v>33</v>
      </c>
      <c r="AX454" s="13" t="s">
        <v>77</v>
      </c>
      <c r="AY454" s="156" t="s">
        <v>135</v>
      </c>
    </row>
    <row r="455" spans="2:65" s="14" customFormat="1" ht="10.199999999999999">
      <c r="B455" s="165"/>
      <c r="D455" s="145" t="s">
        <v>149</v>
      </c>
      <c r="E455" s="166" t="s">
        <v>1</v>
      </c>
      <c r="F455" s="167" t="s">
        <v>257</v>
      </c>
      <c r="H455" s="168">
        <v>34.411999999999999</v>
      </c>
      <c r="I455" s="169"/>
      <c r="L455" s="165"/>
      <c r="M455" s="170"/>
      <c r="T455" s="171"/>
      <c r="AT455" s="166" t="s">
        <v>149</v>
      </c>
      <c r="AU455" s="166" t="s">
        <v>87</v>
      </c>
      <c r="AV455" s="14" t="s">
        <v>134</v>
      </c>
      <c r="AW455" s="14" t="s">
        <v>33</v>
      </c>
      <c r="AX455" s="14" t="s">
        <v>85</v>
      </c>
      <c r="AY455" s="166" t="s">
        <v>135</v>
      </c>
    </row>
    <row r="456" spans="2:65" s="1" customFormat="1" ht="16.5" customHeight="1">
      <c r="B456" s="32"/>
      <c r="C456" s="132" t="s">
        <v>833</v>
      </c>
      <c r="D456" s="132" t="s">
        <v>141</v>
      </c>
      <c r="E456" s="133" t="s">
        <v>1064</v>
      </c>
      <c r="F456" s="134" t="s">
        <v>1065</v>
      </c>
      <c r="G456" s="135" t="s">
        <v>408</v>
      </c>
      <c r="H456" s="136">
        <v>619.41600000000005</v>
      </c>
      <c r="I456" s="137"/>
      <c r="J456" s="138">
        <f>ROUND(I456*H456,2)</f>
        <v>0</v>
      </c>
      <c r="K456" s="134" t="s">
        <v>145</v>
      </c>
      <c r="L456" s="32"/>
      <c r="M456" s="139" t="s">
        <v>1</v>
      </c>
      <c r="N456" s="140" t="s">
        <v>42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134</v>
      </c>
      <c r="AT456" s="143" t="s">
        <v>141</v>
      </c>
      <c r="AU456" s="143" t="s">
        <v>87</v>
      </c>
      <c r="AY456" s="17" t="s">
        <v>135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85</v>
      </c>
      <c r="BK456" s="144">
        <f>ROUND(I456*H456,2)</f>
        <v>0</v>
      </c>
      <c r="BL456" s="17" t="s">
        <v>134</v>
      </c>
      <c r="BM456" s="143" t="s">
        <v>1066</v>
      </c>
    </row>
    <row r="457" spans="2:65" s="1" customFormat="1" ht="19.2">
      <c r="B457" s="32"/>
      <c r="D457" s="145" t="s">
        <v>148</v>
      </c>
      <c r="F457" s="146" t="s">
        <v>1067</v>
      </c>
      <c r="I457" s="147"/>
      <c r="L457" s="32"/>
      <c r="M457" s="148"/>
      <c r="T457" s="56"/>
      <c r="AT457" s="17" t="s">
        <v>148</v>
      </c>
      <c r="AU457" s="17" t="s">
        <v>87</v>
      </c>
    </row>
    <row r="458" spans="2:65" s="12" customFormat="1" ht="10.199999999999999">
      <c r="B458" s="149"/>
      <c r="D458" s="145" t="s">
        <v>149</v>
      </c>
      <c r="E458" s="150" t="s">
        <v>1</v>
      </c>
      <c r="F458" s="151" t="s">
        <v>393</v>
      </c>
      <c r="H458" s="150" t="s">
        <v>1</v>
      </c>
      <c r="I458" s="152"/>
      <c r="L458" s="149"/>
      <c r="M458" s="153"/>
      <c r="T458" s="154"/>
      <c r="AT458" s="150" t="s">
        <v>149</v>
      </c>
      <c r="AU458" s="150" t="s">
        <v>87</v>
      </c>
      <c r="AV458" s="12" t="s">
        <v>85</v>
      </c>
      <c r="AW458" s="12" t="s">
        <v>33</v>
      </c>
      <c r="AX458" s="12" t="s">
        <v>77</v>
      </c>
      <c r="AY458" s="150" t="s">
        <v>135</v>
      </c>
    </row>
    <row r="459" spans="2:65" s="13" customFormat="1" ht="10.199999999999999">
      <c r="B459" s="155"/>
      <c r="D459" s="145" t="s">
        <v>149</v>
      </c>
      <c r="E459" s="156" t="s">
        <v>1</v>
      </c>
      <c r="F459" s="157" t="s">
        <v>1301</v>
      </c>
      <c r="H459" s="158">
        <v>507.31200000000001</v>
      </c>
      <c r="I459" s="159"/>
      <c r="L459" s="155"/>
      <c r="M459" s="160"/>
      <c r="T459" s="161"/>
      <c r="AT459" s="156" t="s">
        <v>149</v>
      </c>
      <c r="AU459" s="156" t="s">
        <v>87</v>
      </c>
      <c r="AV459" s="13" t="s">
        <v>87</v>
      </c>
      <c r="AW459" s="13" t="s">
        <v>33</v>
      </c>
      <c r="AX459" s="13" t="s">
        <v>77</v>
      </c>
      <c r="AY459" s="156" t="s">
        <v>135</v>
      </c>
    </row>
    <row r="460" spans="2:65" s="13" customFormat="1" ht="10.199999999999999">
      <c r="B460" s="155"/>
      <c r="D460" s="145" t="s">
        <v>149</v>
      </c>
      <c r="E460" s="156" t="s">
        <v>1</v>
      </c>
      <c r="F460" s="157" t="s">
        <v>1302</v>
      </c>
      <c r="H460" s="158">
        <v>112.104</v>
      </c>
      <c r="I460" s="159"/>
      <c r="L460" s="155"/>
      <c r="M460" s="160"/>
      <c r="T460" s="161"/>
      <c r="AT460" s="156" t="s">
        <v>149</v>
      </c>
      <c r="AU460" s="156" t="s">
        <v>87</v>
      </c>
      <c r="AV460" s="13" t="s">
        <v>87</v>
      </c>
      <c r="AW460" s="13" t="s">
        <v>33</v>
      </c>
      <c r="AX460" s="13" t="s">
        <v>77</v>
      </c>
      <c r="AY460" s="156" t="s">
        <v>135</v>
      </c>
    </row>
    <row r="461" spans="2:65" s="14" customFormat="1" ht="10.199999999999999">
      <c r="B461" s="165"/>
      <c r="D461" s="145" t="s">
        <v>149</v>
      </c>
      <c r="E461" s="166" t="s">
        <v>1</v>
      </c>
      <c r="F461" s="167" t="s">
        <v>257</v>
      </c>
      <c r="H461" s="168">
        <v>619.41600000000005</v>
      </c>
      <c r="I461" s="169"/>
      <c r="L461" s="165"/>
      <c r="M461" s="170"/>
      <c r="T461" s="171"/>
      <c r="AT461" s="166" t="s">
        <v>149</v>
      </c>
      <c r="AU461" s="166" t="s">
        <v>87</v>
      </c>
      <c r="AV461" s="14" t="s">
        <v>134</v>
      </c>
      <c r="AW461" s="14" t="s">
        <v>33</v>
      </c>
      <c r="AX461" s="14" t="s">
        <v>85</v>
      </c>
      <c r="AY461" s="166" t="s">
        <v>135</v>
      </c>
    </row>
    <row r="462" spans="2:65" s="1" customFormat="1" ht="16.5" customHeight="1">
      <c r="B462" s="32"/>
      <c r="C462" s="132" t="s">
        <v>839</v>
      </c>
      <c r="D462" s="132" t="s">
        <v>141</v>
      </c>
      <c r="E462" s="133" t="s">
        <v>1070</v>
      </c>
      <c r="F462" s="134" t="s">
        <v>1071</v>
      </c>
      <c r="G462" s="135" t="s">
        <v>408</v>
      </c>
      <c r="H462" s="136">
        <v>6.7050000000000001</v>
      </c>
      <c r="I462" s="137"/>
      <c r="J462" s="138">
        <f>ROUND(I462*H462,2)</f>
        <v>0</v>
      </c>
      <c r="K462" s="134" t="s">
        <v>145</v>
      </c>
      <c r="L462" s="32"/>
      <c r="M462" s="139" t="s">
        <v>1</v>
      </c>
      <c r="N462" s="140" t="s">
        <v>42</v>
      </c>
      <c r="P462" s="141">
        <f>O462*H462</f>
        <v>0</v>
      </c>
      <c r="Q462" s="141">
        <v>0</v>
      </c>
      <c r="R462" s="141">
        <f>Q462*H462</f>
        <v>0</v>
      </c>
      <c r="S462" s="141">
        <v>0</v>
      </c>
      <c r="T462" s="142">
        <f>S462*H462</f>
        <v>0</v>
      </c>
      <c r="AR462" s="143" t="s">
        <v>134</v>
      </c>
      <c r="AT462" s="143" t="s">
        <v>141</v>
      </c>
      <c r="AU462" s="143" t="s">
        <v>87</v>
      </c>
      <c r="AY462" s="17" t="s">
        <v>135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7" t="s">
        <v>85</v>
      </c>
      <c r="BK462" s="144">
        <f>ROUND(I462*H462,2)</f>
        <v>0</v>
      </c>
      <c r="BL462" s="17" t="s">
        <v>134</v>
      </c>
      <c r="BM462" s="143" t="s">
        <v>1072</v>
      </c>
    </row>
    <row r="463" spans="2:65" s="1" customFormat="1" ht="10.199999999999999">
      <c r="B463" s="32"/>
      <c r="D463" s="145" t="s">
        <v>148</v>
      </c>
      <c r="F463" s="146" t="s">
        <v>1073</v>
      </c>
      <c r="I463" s="147"/>
      <c r="L463" s="32"/>
      <c r="M463" s="148"/>
      <c r="T463" s="56"/>
      <c r="AT463" s="17" t="s">
        <v>148</v>
      </c>
      <c r="AU463" s="17" t="s">
        <v>87</v>
      </c>
    </row>
    <row r="464" spans="2:65" s="12" customFormat="1" ht="10.199999999999999">
      <c r="B464" s="149"/>
      <c r="D464" s="145" t="s">
        <v>149</v>
      </c>
      <c r="E464" s="150" t="s">
        <v>1</v>
      </c>
      <c r="F464" s="151" t="s">
        <v>393</v>
      </c>
      <c r="H464" s="150" t="s">
        <v>1</v>
      </c>
      <c r="I464" s="152"/>
      <c r="L464" s="149"/>
      <c r="M464" s="153"/>
      <c r="T464" s="154"/>
      <c r="AT464" s="150" t="s">
        <v>149</v>
      </c>
      <c r="AU464" s="150" t="s">
        <v>87</v>
      </c>
      <c r="AV464" s="12" t="s">
        <v>85</v>
      </c>
      <c r="AW464" s="12" t="s">
        <v>33</v>
      </c>
      <c r="AX464" s="12" t="s">
        <v>77</v>
      </c>
      <c r="AY464" s="150" t="s">
        <v>135</v>
      </c>
    </row>
    <row r="465" spans="2:65" s="13" customFormat="1" ht="10.199999999999999">
      <c r="B465" s="155"/>
      <c r="D465" s="145" t="s">
        <v>149</v>
      </c>
      <c r="E465" s="156" t="s">
        <v>1</v>
      </c>
      <c r="F465" s="157" t="s">
        <v>1303</v>
      </c>
      <c r="H465" s="158">
        <v>1.482</v>
      </c>
      <c r="I465" s="159"/>
      <c r="L465" s="155"/>
      <c r="M465" s="160"/>
      <c r="T465" s="161"/>
      <c r="AT465" s="156" t="s">
        <v>149</v>
      </c>
      <c r="AU465" s="156" t="s">
        <v>87</v>
      </c>
      <c r="AV465" s="13" t="s">
        <v>87</v>
      </c>
      <c r="AW465" s="13" t="s">
        <v>33</v>
      </c>
      <c r="AX465" s="13" t="s">
        <v>77</v>
      </c>
      <c r="AY465" s="156" t="s">
        <v>135</v>
      </c>
    </row>
    <row r="466" spans="2:65" s="13" customFormat="1" ht="10.199999999999999">
      <c r="B466" s="155"/>
      <c r="D466" s="145" t="s">
        <v>149</v>
      </c>
      <c r="E466" s="156" t="s">
        <v>1</v>
      </c>
      <c r="F466" s="157" t="s">
        <v>1076</v>
      </c>
      <c r="H466" s="158">
        <v>4.431</v>
      </c>
      <c r="I466" s="159"/>
      <c r="L466" s="155"/>
      <c r="M466" s="160"/>
      <c r="T466" s="161"/>
      <c r="AT466" s="156" t="s">
        <v>149</v>
      </c>
      <c r="AU466" s="156" t="s">
        <v>87</v>
      </c>
      <c r="AV466" s="13" t="s">
        <v>87</v>
      </c>
      <c r="AW466" s="13" t="s">
        <v>33</v>
      </c>
      <c r="AX466" s="13" t="s">
        <v>77</v>
      </c>
      <c r="AY466" s="156" t="s">
        <v>135</v>
      </c>
    </row>
    <row r="467" spans="2:65" s="13" customFormat="1" ht="10.199999999999999">
      <c r="B467" s="155"/>
      <c r="D467" s="145" t="s">
        <v>149</v>
      </c>
      <c r="E467" s="156" t="s">
        <v>1</v>
      </c>
      <c r="F467" s="157" t="s">
        <v>1304</v>
      </c>
      <c r="H467" s="158">
        <v>0.39200000000000002</v>
      </c>
      <c r="I467" s="159"/>
      <c r="L467" s="155"/>
      <c r="M467" s="160"/>
      <c r="T467" s="161"/>
      <c r="AT467" s="156" t="s">
        <v>149</v>
      </c>
      <c r="AU467" s="156" t="s">
        <v>87</v>
      </c>
      <c r="AV467" s="13" t="s">
        <v>87</v>
      </c>
      <c r="AW467" s="13" t="s">
        <v>33</v>
      </c>
      <c r="AX467" s="13" t="s">
        <v>77</v>
      </c>
      <c r="AY467" s="156" t="s">
        <v>135</v>
      </c>
    </row>
    <row r="468" spans="2:65" s="12" customFormat="1" ht="10.199999999999999">
      <c r="B468" s="149"/>
      <c r="D468" s="145" t="s">
        <v>149</v>
      </c>
      <c r="E468" s="150" t="s">
        <v>1</v>
      </c>
      <c r="F468" s="151" t="s">
        <v>1077</v>
      </c>
      <c r="H468" s="150" t="s">
        <v>1</v>
      </c>
      <c r="I468" s="152"/>
      <c r="L468" s="149"/>
      <c r="M468" s="153"/>
      <c r="T468" s="154"/>
      <c r="AT468" s="150" t="s">
        <v>149</v>
      </c>
      <c r="AU468" s="150" t="s">
        <v>87</v>
      </c>
      <c r="AV468" s="12" t="s">
        <v>85</v>
      </c>
      <c r="AW468" s="12" t="s">
        <v>33</v>
      </c>
      <c r="AX468" s="12" t="s">
        <v>77</v>
      </c>
      <c r="AY468" s="150" t="s">
        <v>135</v>
      </c>
    </row>
    <row r="469" spans="2:65" s="13" customFormat="1" ht="10.199999999999999">
      <c r="B469" s="155"/>
      <c r="D469" s="145" t="s">
        <v>149</v>
      </c>
      <c r="E469" s="156" t="s">
        <v>1</v>
      </c>
      <c r="F469" s="157" t="s">
        <v>1305</v>
      </c>
      <c r="H469" s="158">
        <v>0.4</v>
      </c>
      <c r="I469" s="159"/>
      <c r="L469" s="155"/>
      <c r="M469" s="160"/>
      <c r="T469" s="161"/>
      <c r="AT469" s="156" t="s">
        <v>149</v>
      </c>
      <c r="AU469" s="156" t="s">
        <v>87</v>
      </c>
      <c r="AV469" s="13" t="s">
        <v>87</v>
      </c>
      <c r="AW469" s="13" t="s">
        <v>33</v>
      </c>
      <c r="AX469" s="13" t="s">
        <v>77</v>
      </c>
      <c r="AY469" s="156" t="s">
        <v>135</v>
      </c>
    </row>
    <row r="470" spans="2:65" s="14" customFormat="1" ht="10.199999999999999">
      <c r="B470" s="165"/>
      <c r="D470" s="145" t="s">
        <v>149</v>
      </c>
      <c r="E470" s="166" t="s">
        <v>1</v>
      </c>
      <c r="F470" s="167" t="s">
        <v>257</v>
      </c>
      <c r="H470" s="168">
        <v>6.705000000000001</v>
      </c>
      <c r="I470" s="169"/>
      <c r="L470" s="165"/>
      <c r="M470" s="170"/>
      <c r="T470" s="171"/>
      <c r="AT470" s="166" t="s">
        <v>149</v>
      </c>
      <c r="AU470" s="166" t="s">
        <v>87</v>
      </c>
      <c r="AV470" s="14" t="s">
        <v>134</v>
      </c>
      <c r="AW470" s="14" t="s">
        <v>33</v>
      </c>
      <c r="AX470" s="14" t="s">
        <v>85</v>
      </c>
      <c r="AY470" s="166" t="s">
        <v>135</v>
      </c>
    </row>
    <row r="471" spans="2:65" s="1" customFormat="1" ht="16.5" customHeight="1">
      <c r="B471" s="32"/>
      <c r="C471" s="132" t="s">
        <v>844</v>
      </c>
      <c r="D471" s="132" t="s">
        <v>141</v>
      </c>
      <c r="E471" s="133" t="s">
        <v>1081</v>
      </c>
      <c r="F471" s="134" t="s">
        <v>1082</v>
      </c>
      <c r="G471" s="135" t="s">
        <v>408</v>
      </c>
      <c r="H471" s="136">
        <v>114.29</v>
      </c>
      <c r="I471" s="137"/>
      <c r="J471" s="138">
        <f>ROUND(I471*H471,2)</f>
        <v>0</v>
      </c>
      <c r="K471" s="134" t="s">
        <v>145</v>
      </c>
      <c r="L471" s="32"/>
      <c r="M471" s="139" t="s">
        <v>1</v>
      </c>
      <c r="N471" s="140" t="s">
        <v>42</v>
      </c>
      <c r="P471" s="141">
        <f>O471*H471</f>
        <v>0</v>
      </c>
      <c r="Q471" s="141">
        <v>0</v>
      </c>
      <c r="R471" s="141">
        <f>Q471*H471</f>
        <v>0</v>
      </c>
      <c r="S471" s="141">
        <v>0</v>
      </c>
      <c r="T471" s="142">
        <f>S471*H471</f>
        <v>0</v>
      </c>
      <c r="AR471" s="143" t="s">
        <v>134</v>
      </c>
      <c r="AT471" s="143" t="s">
        <v>141</v>
      </c>
      <c r="AU471" s="143" t="s">
        <v>87</v>
      </c>
      <c r="AY471" s="17" t="s">
        <v>135</v>
      </c>
      <c r="BE471" s="144">
        <f>IF(N471="základní",J471,0)</f>
        <v>0</v>
      </c>
      <c r="BF471" s="144">
        <f>IF(N471="snížená",J471,0)</f>
        <v>0</v>
      </c>
      <c r="BG471" s="144">
        <f>IF(N471="zákl. přenesená",J471,0)</f>
        <v>0</v>
      </c>
      <c r="BH471" s="144">
        <f>IF(N471="sníž. přenesená",J471,0)</f>
        <v>0</v>
      </c>
      <c r="BI471" s="144">
        <f>IF(N471="nulová",J471,0)</f>
        <v>0</v>
      </c>
      <c r="BJ471" s="17" t="s">
        <v>85</v>
      </c>
      <c r="BK471" s="144">
        <f>ROUND(I471*H471,2)</f>
        <v>0</v>
      </c>
      <c r="BL471" s="17" t="s">
        <v>134</v>
      </c>
      <c r="BM471" s="143" t="s">
        <v>1083</v>
      </c>
    </row>
    <row r="472" spans="2:65" s="1" customFormat="1" ht="19.2">
      <c r="B472" s="32"/>
      <c r="D472" s="145" t="s">
        <v>148</v>
      </c>
      <c r="F472" s="146" t="s">
        <v>1067</v>
      </c>
      <c r="I472" s="147"/>
      <c r="L472" s="32"/>
      <c r="M472" s="148"/>
      <c r="T472" s="56"/>
      <c r="AT472" s="17" t="s">
        <v>148</v>
      </c>
      <c r="AU472" s="17" t="s">
        <v>87</v>
      </c>
    </row>
    <row r="473" spans="2:65" s="12" customFormat="1" ht="10.199999999999999">
      <c r="B473" s="149"/>
      <c r="D473" s="145" t="s">
        <v>149</v>
      </c>
      <c r="E473" s="150" t="s">
        <v>1</v>
      </c>
      <c r="F473" s="151" t="s">
        <v>393</v>
      </c>
      <c r="H473" s="150" t="s">
        <v>1</v>
      </c>
      <c r="I473" s="152"/>
      <c r="L473" s="149"/>
      <c r="M473" s="153"/>
      <c r="T473" s="154"/>
      <c r="AT473" s="150" t="s">
        <v>149</v>
      </c>
      <c r="AU473" s="150" t="s">
        <v>87</v>
      </c>
      <c r="AV473" s="12" t="s">
        <v>85</v>
      </c>
      <c r="AW473" s="12" t="s">
        <v>33</v>
      </c>
      <c r="AX473" s="12" t="s">
        <v>77</v>
      </c>
      <c r="AY473" s="150" t="s">
        <v>135</v>
      </c>
    </row>
    <row r="474" spans="2:65" s="13" customFormat="1" ht="10.199999999999999">
      <c r="B474" s="155"/>
      <c r="D474" s="145" t="s">
        <v>149</v>
      </c>
      <c r="E474" s="156" t="s">
        <v>1</v>
      </c>
      <c r="F474" s="157" t="s">
        <v>1306</v>
      </c>
      <c r="H474" s="158">
        <v>26.675999999999998</v>
      </c>
      <c r="I474" s="159"/>
      <c r="L474" s="155"/>
      <c r="M474" s="160"/>
      <c r="T474" s="161"/>
      <c r="AT474" s="156" t="s">
        <v>149</v>
      </c>
      <c r="AU474" s="156" t="s">
        <v>87</v>
      </c>
      <c r="AV474" s="13" t="s">
        <v>87</v>
      </c>
      <c r="AW474" s="13" t="s">
        <v>33</v>
      </c>
      <c r="AX474" s="13" t="s">
        <v>77</v>
      </c>
      <c r="AY474" s="156" t="s">
        <v>135</v>
      </c>
    </row>
    <row r="475" spans="2:65" s="13" customFormat="1" ht="10.199999999999999">
      <c r="B475" s="155"/>
      <c r="D475" s="145" t="s">
        <v>149</v>
      </c>
      <c r="E475" s="156" t="s">
        <v>1</v>
      </c>
      <c r="F475" s="157" t="s">
        <v>1086</v>
      </c>
      <c r="H475" s="158">
        <v>79.757999999999996</v>
      </c>
      <c r="I475" s="159"/>
      <c r="L475" s="155"/>
      <c r="M475" s="160"/>
      <c r="T475" s="161"/>
      <c r="AT475" s="156" t="s">
        <v>149</v>
      </c>
      <c r="AU475" s="156" t="s">
        <v>87</v>
      </c>
      <c r="AV475" s="13" t="s">
        <v>87</v>
      </c>
      <c r="AW475" s="13" t="s">
        <v>33</v>
      </c>
      <c r="AX475" s="13" t="s">
        <v>77</v>
      </c>
      <c r="AY475" s="156" t="s">
        <v>135</v>
      </c>
    </row>
    <row r="476" spans="2:65" s="13" customFormat="1" ht="10.199999999999999">
      <c r="B476" s="155"/>
      <c r="D476" s="145" t="s">
        <v>149</v>
      </c>
      <c r="E476" s="156" t="s">
        <v>1</v>
      </c>
      <c r="F476" s="157" t="s">
        <v>1307</v>
      </c>
      <c r="H476" s="158">
        <v>7.056</v>
      </c>
      <c r="I476" s="159"/>
      <c r="L476" s="155"/>
      <c r="M476" s="160"/>
      <c r="T476" s="161"/>
      <c r="AT476" s="156" t="s">
        <v>149</v>
      </c>
      <c r="AU476" s="156" t="s">
        <v>87</v>
      </c>
      <c r="AV476" s="13" t="s">
        <v>87</v>
      </c>
      <c r="AW476" s="13" t="s">
        <v>33</v>
      </c>
      <c r="AX476" s="13" t="s">
        <v>77</v>
      </c>
      <c r="AY476" s="156" t="s">
        <v>135</v>
      </c>
    </row>
    <row r="477" spans="2:65" s="12" customFormat="1" ht="10.199999999999999">
      <c r="B477" s="149"/>
      <c r="D477" s="145" t="s">
        <v>149</v>
      </c>
      <c r="E477" s="150" t="s">
        <v>1</v>
      </c>
      <c r="F477" s="151" t="s">
        <v>1077</v>
      </c>
      <c r="H477" s="150" t="s">
        <v>1</v>
      </c>
      <c r="I477" s="152"/>
      <c r="L477" s="149"/>
      <c r="M477" s="153"/>
      <c r="T477" s="154"/>
      <c r="AT477" s="150" t="s">
        <v>149</v>
      </c>
      <c r="AU477" s="150" t="s">
        <v>87</v>
      </c>
      <c r="AV477" s="12" t="s">
        <v>85</v>
      </c>
      <c r="AW477" s="12" t="s">
        <v>33</v>
      </c>
      <c r="AX477" s="12" t="s">
        <v>77</v>
      </c>
      <c r="AY477" s="150" t="s">
        <v>135</v>
      </c>
    </row>
    <row r="478" spans="2:65" s="13" customFormat="1" ht="10.199999999999999">
      <c r="B478" s="155"/>
      <c r="D478" s="145" t="s">
        <v>149</v>
      </c>
      <c r="E478" s="156" t="s">
        <v>1</v>
      </c>
      <c r="F478" s="157" t="s">
        <v>1308</v>
      </c>
      <c r="H478" s="158">
        <v>0.8</v>
      </c>
      <c r="I478" s="159"/>
      <c r="L478" s="155"/>
      <c r="M478" s="160"/>
      <c r="T478" s="161"/>
      <c r="AT478" s="156" t="s">
        <v>149</v>
      </c>
      <c r="AU478" s="156" t="s">
        <v>87</v>
      </c>
      <c r="AV478" s="13" t="s">
        <v>87</v>
      </c>
      <c r="AW478" s="13" t="s">
        <v>33</v>
      </c>
      <c r="AX478" s="13" t="s">
        <v>77</v>
      </c>
      <c r="AY478" s="156" t="s">
        <v>135</v>
      </c>
    </row>
    <row r="479" spans="2:65" s="14" customFormat="1" ht="10.199999999999999">
      <c r="B479" s="165"/>
      <c r="D479" s="145" t="s">
        <v>149</v>
      </c>
      <c r="E479" s="166" t="s">
        <v>1</v>
      </c>
      <c r="F479" s="167" t="s">
        <v>257</v>
      </c>
      <c r="H479" s="168">
        <v>114.28999999999999</v>
      </c>
      <c r="I479" s="169"/>
      <c r="L479" s="165"/>
      <c r="M479" s="170"/>
      <c r="T479" s="171"/>
      <c r="AT479" s="166" t="s">
        <v>149</v>
      </c>
      <c r="AU479" s="166" t="s">
        <v>87</v>
      </c>
      <c r="AV479" s="14" t="s">
        <v>134</v>
      </c>
      <c r="AW479" s="14" t="s">
        <v>33</v>
      </c>
      <c r="AX479" s="14" t="s">
        <v>85</v>
      </c>
      <c r="AY479" s="166" t="s">
        <v>135</v>
      </c>
    </row>
    <row r="480" spans="2:65" s="1" customFormat="1" ht="16.5" customHeight="1">
      <c r="B480" s="32"/>
      <c r="C480" s="132" t="s">
        <v>851</v>
      </c>
      <c r="D480" s="132" t="s">
        <v>141</v>
      </c>
      <c r="E480" s="133" t="s">
        <v>1090</v>
      </c>
      <c r="F480" s="134" t="s">
        <v>1091</v>
      </c>
      <c r="G480" s="135" t="s">
        <v>408</v>
      </c>
      <c r="H480" s="136">
        <v>63.122</v>
      </c>
      <c r="I480" s="137"/>
      <c r="J480" s="138">
        <f>ROUND(I480*H480,2)</f>
        <v>0</v>
      </c>
      <c r="K480" s="134" t="s">
        <v>145</v>
      </c>
      <c r="L480" s="32"/>
      <c r="M480" s="139" t="s">
        <v>1</v>
      </c>
      <c r="N480" s="140" t="s">
        <v>42</v>
      </c>
      <c r="P480" s="141">
        <f>O480*H480</f>
        <v>0</v>
      </c>
      <c r="Q480" s="141">
        <v>0</v>
      </c>
      <c r="R480" s="141">
        <f>Q480*H480</f>
        <v>0</v>
      </c>
      <c r="S480" s="141">
        <v>0</v>
      </c>
      <c r="T480" s="142">
        <f>S480*H480</f>
        <v>0</v>
      </c>
      <c r="AR480" s="143" t="s">
        <v>134</v>
      </c>
      <c r="AT480" s="143" t="s">
        <v>141</v>
      </c>
      <c r="AU480" s="143" t="s">
        <v>87</v>
      </c>
      <c r="AY480" s="17" t="s">
        <v>135</v>
      </c>
      <c r="BE480" s="144">
        <f>IF(N480="základní",J480,0)</f>
        <v>0</v>
      </c>
      <c r="BF480" s="144">
        <f>IF(N480="snížená",J480,0)</f>
        <v>0</v>
      </c>
      <c r="BG480" s="144">
        <f>IF(N480="zákl. přenesená",J480,0)</f>
        <v>0</v>
      </c>
      <c r="BH480" s="144">
        <f>IF(N480="sníž. přenesená",J480,0)</f>
        <v>0</v>
      </c>
      <c r="BI480" s="144">
        <f>IF(N480="nulová",J480,0)</f>
        <v>0</v>
      </c>
      <c r="BJ480" s="17" t="s">
        <v>85</v>
      </c>
      <c r="BK480" s="144">
        <f>ROUND(I480*H480,2)</f>
        <v>0</v>
      </c>
      <c r="BL480" s="17" t="s">
        <v>134</v>
      </c>
      <c r="BM480" s="143" t="s">
        <v>1092</v>
      </c>
    </row>
    <row r="481" spans="2:65" s="1" customFormat="1" ht="10.199999999999999">
      <c r="B481" s="32"/>
      <c r="D481" s="145" t="s">
        <v>148</v>
      </c>
      <c r="F481" s="146" t="s">
        <v>1093</v>
      </c>
      <c r="I481" s="147"/>
      <c r="L481" s="32"/>
      <c r="M481" s="148"/>
      <c r="T481" s="56"/>
      <c r="AT481" s="17" t="s">
        <v>148</v>
      </c>
      <c r="AU481" s="17" t="s">
        <v>87</v>
      </c>
    </row>
    <row r="482" spans="2:65" s="12" customFormat="1" ht="10.199999999999999">
      <c r="B482" s="149"/>
      <c r="D482" s="145" t="s">
        <v>149</v>
      </c>
      <c r="E482" s="150" t="s">
        <v>1</v>
      </c>
      <c r="F482" s="151" t="s">
        <v>1094</v>
      </c>
      <c r="H482" s="150" t="s">
        <v>1</v>
      </c>
      <c r="I482" s="152"/>
      <c r="L482" s="149"/>
      <c r="M482" s="153"/>
      <c r="T482" s="154"/>
      <c r="AT482" s="150" t="s">
        <v>149</v>
      </c>
      <c r="AU482" s="150" t="s">
        <v>87</v>
      </c>
      <c r="AV482" s="12" t="s">
        <v>85</v>
      </c>
      <c r="AW482" s="12" t="s">
        <v>33</v>
      </c>
      <c r="AX482" s="12" t="s">
        <v>77</v>
      </c>
      <c r="AY482" s="150" t="s">
        <v>135</v>
      </c>
    </row>
    <row r="483" spans="2:65" s="13" customFormat="1" ht="10.199999999999999">
      <c r="B483" s="155"/>
      <c r="D483" s="145" t="s">
        <v>149</v>
      </c>
      <c r="E483" s="156" t="s">
        <v>1</v>
      </c>
      <c r="F483" s="157" t="s">
        <v>1309</v>
      </c>
      <c r="H483" s="158">
        <v>63.122</v>
      </c>
      <c r="I483" s="159"/>
      <c r="L483" s="155"/>
      <c r="M483" s="160"/>
      <c r="T483" s="161"/>
      <c r="AT483" s="156" t="s">
        <v>149</v>
      </c>
      <c r="AU483" s="156" t="s">
        <v>87</v>
      </c>
      <c r="AV483" s="13" t="s">
        <v>87</v>
      </c>
      <c r="AW483" s="13" t="s">
        <v>33</v>
      </c>
      <c r="AX483" s="13" t="s">
        <v>85</v>
      </c>
      <c r="AY483" s="156" t="s">
        <v>135</v>
      </c>
    </row>
    <row r="484" spans="2:65" s="1" customFormat="1" ht="16.5" customHeight="1">
      <c r="B484" s="32"/>
      <c r="C484" s="132" t="s">
        <v>858</v>
      </c>
      <c r="D484" s="132" t="s">
        <v>141</v>
      </c>
      <c r="E484" s="133" t="s">
        <v>1099</v>
      </c>
      <c r="F484" s="134" t="s">
        <v>1100</v>
      </c>
      <c r="G484" s="135" t="s">
        <v>408</v>
      </c>
      <c r="H484" s="136">
        <v>1136.1959999999999</v>
      </c>
      <c r="I484" s="137"/>
      <c r="J484" s="138">
        <f>ROUND(I484*H484,2)</f>
        <v>0</v>
      </c>
      <c r="K484" s="134" t="s">
        <v>145</v>
      </c>
      <c r="L484" s="32"/>
      <c r="M484" s="139" t="s">
        <v>1</v>
      </c>
      <c r="N484" s="140" t="s">
        <v>42</v>
      </c>
      <c r="P484" s="141">
        <f>O484*H484</f>
        <v>0</v>
      </c>
      <c r="Q484" s="141">
        <v>0</v>
      </c>
      <c r="R484" s="141">
        <f>Q484*H484</f>
        <v>0</v>
      </c>
      <c r="S484" s="141">
        <v>0</v>
      </c>
      <c r="T484" s="142">
        <f>S484*H484</f>
        <v>0</v>
      </c>
      <c r="AR484" s="143" t="s">
        <v>134</v>
      </c>
      <c r="AT484" s="143" t="s">
        <v>141</v>
      </c>
      <c r="AU484" s="143" t="s">
        <v>87</v>
      </c>
      <c r="AY484" s="17" t="s">
        <v>135</v>
      </c>
      <c r="BE484" s="144">
        <f>IF(N484="základní",J484,0)</f>
        <v>0</v>
      </c>
      <c r="BF484" s="144">
        <f>IF(N484="snížená",J484,0)</f>
        <v>0</v>
      </c>
      <c r="BG484" s="144">
        <f>IF(N484="zákl. přenesená",J484,0)</f>
        <v>0</v>
      </c>
      <c r="BH484" s="144">
        <f>IF(N484="sníž. přenesená",J484,0)</f>
        <v>0</v>
      </c>
      <c r="BI484" s="144">
        <f>IF(N484="nulová",J484,0)</f>
        <v>0</v>
      </c>
      <c r="BJ484" s="17" t="s">
        <v>85</v>
      </c>
      <c r="BK484" s="144">
        <f>ROUND(I484*H484,2)</f>
        <v>0</v>
      </c>
      <c r="BL484" s="17" t="s">
        <v>134</v>
      </c>
      <c r="BM484" s="143" t="s">
        <v>1101</v>
      </c>
    </row>
    <row r="485" spans="2:65" s="1" customFormat="1" ht="19.2">
      <c r="B485" s="32"/>
      <c r="D485" s="145" t="s">
        <v>148</v>
      </c>
      <c r="F485" s="146" t="s">
        <v>1102</v>
      </c>
      <c r="I485" s="147"/>
      <c r="L485" s="32"/>
      <c r="M485" s="148"/>
      <c r="T485" s="56"/>
      <c r="AT485" s="17" t="s">
        <v>148</v>
      </c>
      <c r="AU485" s="17" t="s">
        <v>87</v>
      </c>
    </row>
    <row r="486" spans="2:65" s="12" customFormat="1" ht="10.199999999999999">
      <c r="B486" s="149"/>
      <c r="D486" s="145" t="s">
        <v>149</v>
      </c>
      <c r="E486" s="150" t="s">
        <v>1</v>
      </c>
      <c r="F486" s="151" t="s">
        <v>1094</v>
      </c>
      <c r="H486" s="150" t="s">
        <v>1</v>
      </c>
      <c r="I486" s="152"/>
      <c r="L486" s="149"/>
      <c r="M486" s="153"/>
      <c r="T486" s="154"/>
      <c r="AT486" s="150" t="s">
        <v>149</v>
      </c>
      <c r="AU486" s="150" t="s">
        <v>87</v>
      </c>
      <c r="AV486" s="12" t="s">
        <v>85</v>
      </c>
      <c r="AW486" s="12" t="s">
        <v>33</v>
      </c>
      <c r="AX486" s="12" t="s">
        <v>77</v>
      </c>
      <c r="AY486" s="150" t="s">
        <v>135</v>
      </c>
    </row>
    <row r="487" spans="2:65" s="13" customFormat="1" ht="10.199999999999999">
      <c r="B487" s="155"/>
      <c r="D487" s="145" t="s">
        <v>149</v>
      </c>
      <c r="E487" s="156" t="s">
        <v>1</v>
      </c>
      <c r="F487" s="157" t="s">
        <v>1310</v>
      </c>
      <c r="H487" s="158">
        <v>1136.1959999999999</v>
      </c>
      <c r="I487" s="159"/>
      <c r="L487" s="155"/>
      <c r="M487" s="160"/>
      <c r="T487" s="161"/>
      <c r="AT487" s="156" t="s">
        <v>149</v>
      </c>
      <c r="AU487" s="156" t="s">
        <v>87</v>
      </c>
      <c r="AV487" s="13" t="s">
        <v>87</v>
      </c>
      <c r="AW487" s="13" t="s">
        <v>33</v>
      </c>
      <c r="AX487" s="13" t="s">
        <v>85</v>
      </c>
      <c r="AY487" s="156" t="s">
        <v>135</v>
      </c>
    </row>
    <row r="488" spans="2:65" s="1" customFormat="1" ht="24.15" customHeight="1">
      <c r="B488" s="32"/>
      <c r="C488" s="132" t="s">
        <v>864</v>
      </c>
      <c r="D488" s="132" t="s">
        <v>141</v>
      </c>
      <c r="E488" s="133" t="s">
        <v>1118</v>
      </c>
      <c r="F488" s="134" t="s">
        <v>1119</v>
      </c>
      <c r="G488" s="135" t="s">
        <v>408</v>
      </c>
      <c r="H488" s="136">
        <v>69.034999999999997</v>
      </c>
      <c r="I488" s="137"/>
      <c r="J488" s="138">
        <f>ROUND(I488*H488,2)</f>
        <v>0</v>
      </c>
      <c r="K488" s="134" t="s">
        <v>145</v>
      </c>
      <c r="L488" s="32"/>
      <c r="M488" s="139" t="s">
        <v>1</v>
      </c>
      <c r="N488" s="140" t="s">
        <v>42</v>
      </c>
      <c r="P488" s="141">
        <f>O488*H488</f>
        <v>0</v>
      </c>
      <c r="Q488" s="141">
        <v>0</v>
      </c>
      <c r="R488" s="141">
        <f>Q488*H488</f>
        <v>0</v>
      </c>
      <c r="S488" s="141">
        <v>0</v>
      </c>
      <c r="T488" s="142">
        <f>S488*H488</f>
        <v>0</v>
      </c>
      <c r="AR488" s="143" t="s">
        <v>134</v>
      </c>
      <c r="AT488" s="143" t="s">
        <v>141</v>
      </c>
      <c r="AU488" s="143" t="s">
        <v>87</v>
      </c>
      <c r="AY488" s="17" t="s">
        <v>135</v>
      </c>
      <c r="BE488" s="144">
        <f>IF(N488="základní",J488,0)</f>
        <v>0</v>
      </c>
      <c r="BF488" s="144">
        <f>IF(N488="snížená",J488,0)</f>
        <v>0</v>
      </c>
      <c r="BG488" s="144">
        <f>IF(N488="zákl. přenesená",J488,0)</f>
        <v>0</v>
      </c>
      <c r="BH488" s="144">
        <f>IF(N488="sníž. přenesená",J488,0)</f>
        <v>0</v>
      </c>
      <c r="BI488" s="144">
        <f>IF(N488="nulová",J488,0)</f>
        <v>0</v>
      </c>
      <c r="BJ488" s="17" t="s">
        <v>85</v>
      </c>
      <c r="BK488" s="144">
        <f>ROUND(I488*H488,2)</f>
        <v>0</v>
      </c>
      <c r="BL488" s="17" t="s">
        <v>134</v>
      </c>
      <c r="BM488" s="143" t="s">
        <v>1120</v>
      </c>
    </row>
    <row r="489" spans="2:65" s="1" customFormat="1" ht="19.2">
      <c r="B489" s="32"/>
      <c r="D489" s="145" t="s">
        <v>148</v>
      </c>
      <c r="F489" s="146" t="s">
        <v>1121</v>
      </c>
      <c r="I489" s="147"/>
      <c r="L489" s="32"/>
      <c r="M489" s="148"/>
      <c r="T489" s="56"/>
      <c r="AT489" s="17" t="s">
        <v>148</v>
      </c>
      <c r="AU489" s="17" t="s">
        <v>87</v>
      </c>
    </row>
    <row r="490" spans="2:65" s="13" customFormat="1" ht="10.199999999999999">
      <c r="B490" s="155"/>
      <c r="D490" s="145" t="s">
        <v>149</v>
      </c>
      <c r="E490" s="156" t="s">
        <v>1</v>
      </c>
      <c r="F490" s="157" t="s">
        <v>1311</v>
      </c>
      <c r="H490" s="158">
        <v>1.482</v>
      </c>
      <c r="I490" s="159"/>
      <c r="L490" s="155"/>
      <c r="M490" s="160"/>
      <c r="T490" s="161"/>
      <c r="AT490" s="156" t="s">
        <v>149</v>
      </c>
      <c r="AU490" s="156" t="s">
        <v>87</v>
      </c>
      <c r="AV490" s="13" t="s">
        <v>87</v>
      </c>
      <c r="AW490" s="13" t="s">
        <v>33</v>
      </c>
      <c r="AX490" s="13" t="s">
        <v>77</v>
      </c>
      <c r="AY490" s="156" t="s">
        <v>135</v>
      </c>
    </row>
    <row r="491" spans="2:65" s="13" customFormat="1" ht="10.199999999999999">
      <c r="B491" s="155"/>
      <c r="D491" s="145" t="s">
        <v>149</v>
      </c>
      <c r="E491" s="156" t="s">
        <v>1</v>
      </c>
      <c r="F491" s="157" t="s">
        <v>1076</v>
      </c>
      <c r="H491" s="158">
        <v>4.431</v>
      </c>
      <c r="I491" s="159"/>
      <c r="L491" s="155"/>
      <c r="M491" s="160"/>
      <c r="T491" s="161"/>
      <c r="AT491" s="156" t="s">
        <v>149</v>
      </c>
      <c r="AU491" s="156" t="s">
        <v>87</v>
      </c>
      <c r="AV491" s="13" t="s">
        <v>87</v>
      </c>
      <c r="AW491" s="13" t="s">
        <v>33</v>
      </c>
      <c r="AX491" s="13" t="s">
        <v>77</v>
      </c>
      <c r="AY491" s="156" t="s">
        <v>135</v>
      </c>
    </row>
    <row r="492" spans="2:65" s="13" customFormat="1" ht="10.199999999999999">
      <c r="B492" s="155"/>
      <c r="D492" s="145" t="s">
        <v>149</v>
      </c>
      <c r="E492" s="156" t="s">
        <v>1</v>
      </c>
      <c r="F492" s="157" t="s">
        <v>1312</v>
      </c>
      <c r="H492" s="158">
        <v>63.122</v>
      </c>
      <c r="I492" s="159"/>
      <c r="L492" s="155"/>
      <c r="M492" s="160"/>
      <c r="T492" s="161"/>
      <c r="AT492" s="156" t="s">
        <v>149</v>
      </c>
      <c r="AU492" s="156" t="s">
        <v>87</v>
      </c>
      <c r="AV492" s="13" t="s">
        <v>87</v>
      </c>
      <c r="AW492" s="13" t="s">
        <v>33</v>
      </c>
      <c r="AX492" s="13" t="s">
        <v>77</v>
      </c>
      <c r="AY492" s="156" t="s">
        <v>135</v>
      </c>
    </row>
    <row r="493" spans="2:65" s="14" customFormat="1" ht="10.199999999999999">
      <c r="B493" s="165"/>
      <c r="D493" s="145" t="s">
        <v>149</v>
      </c>
      <c r="E493" s="166" t="s">
        <v>1</v>
      </c>
      <c r="F493" s="167" t="s">
        <v>257</v>
      </c>
      <c r="H493" s="168">
        <v>69.034999999999997</v>
      </c>
      <c r="I493" s="169"/>
      <c r="L493" s="165"/>
      <c r="M493" s="170"/>
      <c r="T493" s="171"/>
      <c r="AT493" s="166" t="s">
        <v>149</v>
      </c>
      <c r="AU493" s="166" t="s">
        <v>87</v>
      </c>
      <c r="AV493" s="14" t="s">
        <v>134</v>
      </c>
      <c r="AW493" s="14" t="s">
        <v>33</v>
      </c>
      <c r="AX493" s="14" t="s">
        <v>85</v>
      </c>
      <c r="AY493" s="166" t="s">
        <v>135</v>
      </c>
    </row>
    <row r="494" spans="2:65" s="1" customFormat="1" ht="24.15" customHeight="1">
      <c r="B494" s="32"/>
      <c r="C494" s="132" t="s">
        <v>871</v>
      </c>
      <c r="D494" s="132" t="s">
        <v>141</v>
      </c>
      <c r="E494" s="133" t="s">
        <v>1313</v>
      </c>
      <c r="F494" s="134" t="s">
        <v>1314</v>
      </c>
      <c r="G494" s="135" t="s">
        <v>408</v>
      </c>
      <c r="H494" s="136">
        <v>28.184000000000001</v>
      </c>
      <c r="I494" s="137"/>
      <c r="J494" s="138">
        <f>ROUND(I494*H494,2)</f>
        <v>0</v>
      </c>
      <c r="K494" s="134" t="s">
        <v>145</v>
      </c>
      <c r="L494" s="32"/>
      <c r="M494" s="139" t="s">
        <v>1</v>
      </c>
      <c r="N494" s="140" t="s">
        <v>42</v>
      </c>
      <c r="P494" s="141">
        <f>O494*H494</f>
        <v>0</v>
      </c>
      <c r="Q494" s="141">
        <v>0</v>
      </c>
      <c r="R494" s="141">
        <f>Q494*H494</f>
        <v>0</v>
      </c>
      <c r="S494" s="141">
        <v>0</v>
      </c>
      <c r="T494" s="142">
        <f>S494*H494</f>
        <v>0</v>
      </c>
      <c r="AR494" s="143" t="s">
        <v>134</v>
      </c>
      <c r="AT494" s="143" t="s">
        <v>141</v>
      </c>
      <c r="AU494" s="143" t="s">
        <v>87</v>
      </c>
      <c r="AY494" s="17" t="s">
        <v>135</v>
      </c>
      <c r="BE494" s="144">
        <f>IF(N494="základní",J494,0)</f>
        <v>0</v>
      </c>
      <c r="BF494" s="144">
        <f>IF(N494="snížená",J494,0)</f>
        <v>0</v>
      </c>
      <c r="BG494" s="144">
        <f>IF(N494="zákl. přenesená",J494,0)</f>
        <v>0</v>
      </c>
      <c r="BH494" s="144">
        <f>IF(N494="sníž. přenesená",J494,0)</f>
        <v>0</v>
      </c>
      <c r="BI494" s="144">
        <f>IF(N494="nulová",J494,0)</f>
        <v>0</v>
      </c>
      <c r="BJ494" s="17" t="s">
        <v>85</v>
      </c>
      <c r="BK494" s="144">
        <f>ROUND(I494*H494,2)</f>
        <v>0</v>
      </c>
      <c r="BL494" s="17" t="s">
        <v>134</v>
      </c>
      <c r="BM494" s="143" t="s">
        <v>1315</v>
      </c>
    </row>
    <row r="495" spans="2:65" s="1" customFormat="1" ht="19.2">
      <c r="B495" s="32"/>
      <c r="D495" s="145" t="s">
        <v>148</v>
      </c>
      <c r="F495" s="146" t="s">
        <v>410</v>
      </c>
      <c r="I495" s="147"/>
      <c r="L495" s="32"/>
      <c r="M495" s="148"/>
      <c r="T495" s="56"/>
      <c r="AT495" s="17" t="s">
        <v>148</v>
      </c>
      <c r="AU495" s="17" t="s">
        <v>87</v>
      </c>
    </row>
    <row r="496" spans="2:65" s="13" customFormat="1" ht="10.199999999999999">
      <c r="B496" s="155"/>
      <c r="D496" s="145" t="s">
        <v>149</v>
      </c>
      <c r="E496" s="156" t="s">
        <v>1</v>
      </c>
      <c r="F496" s="157" t="s">
        <v>1316</v>
      </c>
      <c r="H496" s="158">
        <v>28.184000000000001</v>
      </c>
      <c r="I496" s="159"/>
      <c r="L496" s="155"/>
      <c r="M496" s="160"/>
      <c r="T496" s="161"/>
      <c r="AT496" s="156" t="s">
        <v>149</v>
      </c>
      <c r="AU496" s="156" t="s">
        <v>87</v>
      </c>
      <c r="AV496" s="13" t="s">
        <v>87</v>
      </c>
      <c r="AW496" s="13" t="s">
        <v>33</v>
      </c>
      <c r="AX496" s="13" t="s">
        <v>85</v>
      </c>
      <c r="AY496" s="156" t="s">
        <v>135</v>
      </c>
    </row>
    <row r="497" spans="2:65" s="1" customFormat="1" ht="24.15" customHeight="1">
      <c r="B497" s="32"/>
      <c r="C497" s="132" t="s">
        <v>875</v>
      </c>
      <c r="D497" s="132" t="s">
        <v>141</v>
      </c>
      <c r="E497" s="133" t="s">
        <v>1317</v>
      </c>
      <c r="F497" s="134" t="s">
        <v>1318</v>
      </c>
      <c r="G497" s="135" t="s">
        <v>408</v>
      </c>
      <c r="H497" s="136">
        <v>6.62</v>
      </c>
      <c r="I497" s="137"/>
      <c r="J497" s="138">
        <f>ROUND(I497*H497,2)</f>
        <v>0</v>
      </c>
      <c r="K497" s="134" t="s">
        <v>145</v>
      </c>
      <c r="L497" s="32"/>
      <c r="M497" s="139" t="s">
        <v>1</v>
      </c>
      <c r="N497" s="140" t="s">
        <v>42</v>
      </c>
      <c r="P497" s="141">
        <f>O497*H497</f>
        <v>0</v>
      </c>
      <c r="Q497" s="141">
        <v>0</v>
      </c>
      <c r="R497" s="141">
        <f>Q497*H497</f>
        <v>0</v>
      </c>
      <c r="S497" s="141">
        <v>0</v>
      </c>
      <c r="T497" s="142">
        <f>S497*H497</f>
        <v>0</v>
      </c>
      <c r="AR497" s="143" t="s">
        <v>134</v>
      </c>
      <c r="AT497" s="143" t="s">
        <v>141</v>
      </c>
      <c r="AU497" s="143" t="s">
        <v>87</v>
      </c>
      <c r="AY497" s="17" t="s">
        <v>135</v>
      </c>
      <c r="BE497" s="144">
        <f>IF(N497="základní",J497,0)</f>
        <v>0</v>
      </c>
      <c r="BF497" s="144">
        <f>IF(N497="snížená",J497,0)</f>
        <v>0</v>
      </c>
      <c r="BG497" s="144">
        <f>IF(N497="zákl. přenesená",J497,0)</f>
        <v>0</v>
      </c>
      <c r="BH497" s="144">
        <f>IF(N497="sníž. přenesená",J497,0)</f>
        <v>0</v>
      </c>
      <c r="BI497" s="144">
        <f>IF(N497="nulová",J497,0)</f>
        <v>0</v>
      </c>
      <c r="BJ497" s="17" t="s">
        <v>85</v>
      </c>
      <c r="BK497" s="144">
        <f>ROUND(I497*H497,2)</f>
        <v>0</v>
      </c>
      <c r="BL497" s="17" t="s">
        <v>134</v>
      </c>
      <c r="BM497" s="143" t="s">
        <v>1319</v>
      </c>
    </row>
    <row r="498" spans="2:65" s="1" customFormat="1" ht="19.2">
      <c r="B498" s="32"/>
      <c r="D498" s="145" t="s">
        <v>148</v>
      </c>
      <c r="F498" s="146" t="s">
        <v>1320</v>
      </c>
      <c r="I498" s="147"/>
      <c r="L498" s="32"/>
      <c r="M498" s="148"/>
      <c r="T498" s="56"/>
      <c r="AT498" s="17" t="s">
        <v>148</v>
      </c>
      <c r="AU498" s="17" t="s">
        <v>87</v>
      </c>
    </row>
    <row r="499" spans="2:65" s="13" customFormat="1" ht="10.199999999999999">
      <c r="B499" s="155"/>
      <c r="D499" s="145" t="s">
        <v>149</v>
      </c>
      <c r="E499" s="156" t="s">
        <v>1</v>
      </c>
      <c r="F499" s="157" t="s">
        <v>1321</v>
      </c>
      <c r="H499" s="158">
        <v>6.2279999999999998</v>
      </c>
      <c r="I499" s="159"/>
      <c r="L499" s="155"/>
      <c r="M499" s="160"/>
      <c r="T499" s="161"/>
      <c r="AT499" s="156" t="s">
        <v>149</v>
      </c>
      <c r="AU499" s="156" t="s">
        <v>87</v>
      </c>
      <c r="AV499" s="13" t="s">
        <v>87</v>
      </c>
      <c r="AW499" s="13" t="s">
        <v>33</v>
      </c>
      <c r="AX499" s="13" t="s">
        <v>77</v>
      </c>
      <c r="AY499" s="156" t="s">
        <v>135</v>
      </c>
    </row>
    <row r="500" spans="2:65" s="13" customFormat="1" ht="10.199999999999999">
      <c r="B500" s="155"/>
      <c r="D500" s="145" t="s">
        <v>149</v>
      </c>
      <c r="E500" s="156" t="s">
        <v>1</v>
      </c>
      <c r="F500" s="157" t="s">
        <v>1322</v>
      </c>
      <c r="H500" s="158">
        <v>0.39200000000000002</v>
      </c>
      <c r="I500" s="159"/>
      <c r="L500" s="155"/>
      <c r="M500" s="160"/>
      <c r="T500" s="161"/>
      <c r="AT500" s="156" t="s">
        <v>149</v>
      </c>
      <c r="AU500" s="156" t="s">
        <v>87</v>
      </c>
      <c r="AV500" s="13" t="s">
        <v>87</v>
      </c>
      <c r="AW500" s="13" t="s">
        <v>33</v>
      </c>
      <c r="AX500" s="13" t="s">
        <v>77</v>
      </c>
      <c r="AY500" s="156" t="s">
        <v>135</v>
      </c>
    </row>
    <row r="501" spans="2:65" s="14" customFormat="1" ht="10.199999999999999">
      <c r="B501" s="165"/>
      <c r="D501" s="145" t="s">
        <v>149</v>
      </c>
      <c r="E501" s="166" t="s">
        <v>1</v>
      </c>
      <c r="F501" s="167" t="s">
        <v>257</v>
      </c>
      <c r="H501" s="168">
        <v>6.62</v>
      </c>
      <c r="I501" s="169"/>
      <c r="L501" s="165"/>
      <c r="M501" s="170"/>
      <c r="T501" s="171"/>
      <c r="AT501" s="166" t="s">
        <v>149</v>
      </c>
      <c r="AU501" s="166" t="s">
        <v>87</v>
      </c>
      <c r="AV501" s="14" t="s">
        <v>134</v>
      </c>
      <c r="AW501" s="14" t="s">
        <v>33</v>
      </c>
      <c r="AX501" s="14" t="s">
        <v>85</v>
      </c>
      <c r="AY501" s="166" t="s">
        <v>135</v>
      </c>
    </row>
    <row r="502" spans="2:65" s="11" customFormat="1" ht="22.8" customHeight="1">
      <c r="B502" s="120"/>
      <c r="D502" s="121" t="s">
        <v>76</v>
      </c>
      <c r="E502" s="130" t="s">
        <v>1124</v>
      </c>
      <c r="F502" s="130" t="s">
        <v>1125</v>
      </c>
      <c r="I502" s="123"/>
      <c r="J502" s="131">
        <f>BK502</f>
        <v>0</v>
      </c>
      <c r="L502" s="120"/>
      <c r="M502" s="125"/>
      <c r="P502" s="126">
        <f>SUM(P503:P504)</f>
        <v>0</v>
      </c>
      <c r="R502" s="126">
        <f>SUM(R503:R504)</f>
        <v>0</v>
      </c>
      <c r="T502" s="127">
        <f>SUM(T503:T504)</f>
        <v>0</v>
      </c>
      <c r="AR502" s="121" t="s">
        <v>85</v>
      </c>
      <c r="AT502" s="128" t="s">
        <v>76</v>
      </c>
      <c r="AU502" s="128" t="s">
        <v>85</v>
      </c>
      <c r="AY502" s="121" t="s">
        <v>135</v>
      </c>
      <c r="BK502" s="129">
        <f>SUM(BK503:BK504)</f>
        <v>0</v>
      </c>
    </row>
    <row r="503" spans="2:65" s="1" customFormat="1" ht="21.75" customHeight="1">
      <c r="B503" s="32"/>
      <c r="C503" s="132" t="s">
        <v>879</v>
      </c>
      <c r="D503" s="132" t="s">
        <v>141</v>
      </c>
      <c r="E503" s="133" t="s">
        <v>1127</v>
      </c>
      <c r="F503" s="134" t="s">
        <v>1128</v>
      </c>
      <c r="G503" s="135" t="s">
        <v>408</v>
      </c>
      <c r="H503" s="136">
        <v>489.733</v>
      </c>
      <c r="I503" s="137"/>
      <c r="J503" s="138">
        <f>ROUND(I503*H503,2)</f>
        <v>0</v>
      </c>
      <c r="K503" s="134" t="s">
        <v>145</v>
      </c>
      <c r="L503" s="32"/>
      <c r="M503" s="139" t="s">
        <v>1</v>
      </c>
      <c r="N503" s="140" t="s">
        <v>42</v>
      </c>
      <c r="P503" s="141">
        <f>O503*H503</f>
        <v>0</v>
      </c>
      <c r="Q503" s="141">
        <v>0</v>
      </c>
      <c r="R503" s="141">
        <f>Q503*H503</f>
        <v>0</v>
      </c>
      <c r="S503" s="141">
        <v>0</v>
      </c>
      <c r="T503" s="142">
        <f>S503*H503</f>
        <v>0</v>
      </c>
      <c r="AR503" s="143" t="s">
        <v>134</v>
      </c>
      <c r="AT503" s="143" t="s">
        <v>141</v>
      </c>
      <c r="AU503" s="143" t="s">
        <v>87</v>
      </c>
      <c r="AY503" s="17" t="s">
        <v>135</v>
      </c>
      <c r="BE503" s="144">
        <f>IF(N503="základní",J503,0)</f>
        <v>0</v>
      </c>
      <c r="BF503" s="144">
        <f>IF(N503="snížená",J503,0)</f>
        <v>0</v>
      </c>
      <c r="BG503" s="144">
        <f>IF(N503="zákl. přenesená",J503,0)</f>
        <v>0</v>
      </c>
      <c r="BH503" s="144">
        <f>IF(N503="sníž. přenesená",J503,0)</f>
        <v>0</v>
      </c>
      <c r="BI503" s="144">
        <f>IF(N503="nulová",J503,0)</f>
        <v>0</v>
      </c>
      <c r="BJ503" s="17" t="s">
        <v>85</v>
      </c>
      <c r="BK503" s="144">
        <f>ROUND(I503*H503,2)</f>
        <v>0</v>
      </c>
      <c r="BL503" s="17" t="s">
        <v>134</v>
      </c>
      <c r="BM503" s="143" t="s">
        <v>1129</v>
      </c>
    </row>
    <row r="504" spans="2:65" s="1" customFormat="1" ht="19.2">
      <c r="B504" s="32"/>
      <c r="D504" s="145" t="s">
        <v>148</v>
      </c>
      <c r="F504" s="146" t="s">
        <v>1130</v>
      </c>
      <c r="I504" s="147"/>
      <c r="L504" s="32"/>
      <c r="M504" s="189"/>
      <c r="N504" s="190"/>
      <c r="O504" s="190"/>
      <c r="P504" s="190"/>
      <c r="Q504" s="190"/>
      <c r="R504" s="190"/>
      <c r="S504" s="190"/>
      <c r="T504" s="191"/>
      <c r="AT504" s="17" t="s">
        <v>148</v>
      </c>
      <c r="AU504" s="17" t="s">
        <v>87</v>
      </c>
    </row>
    <row r="505" spans="2:65" s="1" customFormat="1" ht="6.9" customHeight="1">
      <c r="B505" s="44"/>
      <c r="C505" s="45"/>
      <c r="D505" s="45"/>
      <c r="E505" s="45"/>
      <c r="F505" s="45"/>
      <c r="G505" s="45"/>
      <c r="H505" s="45"/>
      <c r="I505" s="45"/>
      <c r="J505" s="45"/>
      <c r="K505" s="45"/>
      <c r="L505" s="32"/>
    </row>
  </sheetData>
  <sheetProtection algorithmName="SHA-512" hashValue="8o7jnrmY7INvP//VwzaQxlPjiPqPIH8APchikLmzY+b7ditXS9qu2S+Cfkx8HtHzM5lHEWNMdNQT74vUZJC7XA==" saltValue="uae4ERXkQMF0IKoTu2eqFcnxCWaal8Sc9RULmqZbxO3lmf+Gewk5qo1hmQdx1qunDXND/h08/qILntyYEnx0aA==" spinCount="100000" sheet="1" objects="1" scenarios="1" formatColumns="0" formatRows="0" autoFilter="0"/>
  <autoFilter ref="C123:K504" xr:uid="{00000000-0009-0000-0000-000003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8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97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0" t="str">
        <f>'Rekapitulace stavby'!K6</f>
        <v>Stavební úpravy komunikace v ul. U Světa a parkoviště v ul. Sportovní v Třeboni</v>
      </c>
      <c r="F7" s="231"/>
      <c r="G7" s="231"/>
      <c r="H7" s="231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192" t="s">
        <v>1323</v>
      </c>
      <c r="F9" s="232"/>
      <c r="G9" s="232"/>
      <c r="H9" s="23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5. 6. 2025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ROUND(J123,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ROUND((SUM(BE123:BE281)),  2)</f>
        <v>0</v>
      </c>
      <c r="I33" s="92">
        <v>0.21</v>
      </c>
      <c r="J33" s="91">
        <f>ROUND(((SUM(BE123:BE281))*I33),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ROUND((SUM(BF123:BF281)),  2)</f>
        <v>0</v>
      </c>
      <c r="I34" s="92">
        <v>0.15</v>
      </c>
      <c r="J34" s="91">
        <f>ROUND(((SUM(BF123:BF281))*I34),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ROUND((SUM(BG123:BG281)),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ROUND((SUM(BH123:BH281)),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ROUND((SUM(BI123:BI281)),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0" t="str">
        <f>E7</f>
        <v>Stavební úpravy komunikace v ul. U Světa a parkoviště v ul. Sportovní v Třeboni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192" t="str">
        <f>E9</f>
        <v>301 - Dešťová kanalizace</v>
      </c>
      <c r="F87" s="232"/>
      <c r="G87" s="232"/>
      <c r="H87" s="23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5. 6. 2025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J123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237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95" customHeight="1">
      <c r="B98" s="108"/>
      <c r="D98" s="109" t="s">
        <v>238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95" customHeight="1">
      <c r="B99" s="108"/>
      <c r="D99" s="109" t="s">
        <v>1324</v>
      </c>
      <c r="E99" s="110"/>
      <c r="F99" s="110"/>
      <c r="G99" s="110"/>
      <c r="H99" s="110"/>
      <c r="I99" s="110"/>
      <c r="J99" s="111">
        <f>J183</f>
        <v>0</v>
      </c>
      <c r="L99" s="108"/>
    </row>
    <row r="100" spans="2:12" s="9" customFormat="1" ht="19.95" customHeight="1">
      <c r="B100" s="108"/>
      <c r="D100" s="109" t="s">
        <v>240</v>
      </c>
      <c r="E100" s="110"/>
      <c r="F100" s="110"/>
      <c r="G100" s="110"/>
      <c r="H100" s="110"/>
      <c r="I100" s="110"/>
      <c r="J100" s="111">
        <f>J187</f>
        <v>0</v>
      </c>
      <c r="L100" s="108"/>
    </row>
    <row r="101" spans="2:12" s="9" customFormat="1" ht="19.95" customHeight="1">
      <c r="B101" s="108"/>
      <c r="D101" s="109" t="s">
        <v>242</v>
      </c>
      <c r="E101" s="110"/>
      <c r="F101" s="110"/>
      <c r="G101" s="110"/>
      <c r="H101" s="110"/>
      <c r="I101" s="110"/>
      <c r="J101" s="111">
        <f>J209</f>
        <v>0</v>
      </c>
      <c r="L101" s="108"/>
    </row>
    <row r="102" spans="2:12" s="9" customFormat="1" ht="19.95" customHeight="1">
      <c r="B102" s="108"/>
      <c r="D102" s="109" t="s">
        <v>243</v>
      </c>
      <c r="E102" s="110"/>
      <c r="F102" s="110"/>
      <c r="G102" s="110"/>
      <c r="H102" s="110"/>
      <c r="I102" s="110"/>
      <c r="J102" s="111">
        <f>J270</f>
        <v>0</v>
      </c>
      <c r="L102" s="108"/>
    </row>
    <row r="103" spans="2:12" s="9" customFormat="1" ht="19.95" customHeight="1">
      <c r="B103" s="108"/>
      <c r="D103" s="109" t="s">
        <v>245</v>
      </c>
      <c r="E103" s="110"/>
      <c r="F103" s="110"/>
      <c r="G103" s="110"/>
      <c r="H103" s="110"/>
      <c r="I103" s="110"/>
      <c r="J103" s="111">
        <f>J279</f>
        <v>0</v>
      </c>
      <c r="L103" s="108"/>
    </row>
    <row r="104" spans="2:12" s="1" customFormat="1" ht="21.75" customHeight="1">
      <c r="B104" s="32"/>
      <c r="L104" s="32"/>
    </row>
    <row r="105" spans="2:12" s="1" customFormat="1" ht="6.9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" customHeight="1">
      <c r="B110" s="32"/>
      <c r="C110" s="21" t="s">
        <v>119</v>
      </c>
      <c r="L110" s="32"/>
    </row>
    <row r="111" spans="2:12" s="1" customFormat="1" ht="6.9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16.5" customHeight="1">
      <c r="B113" s="32"/>
      <c r="E113" s="230" t="str">
        <f>E7</f>
        <v>Stavební úpravy komunikace v ul. U Světa a parkoviště v ul. Sportovní v Třeboni</v>
      </c>
      <c r="F113" s="231"/>
      <c r="G113" s="231"/>
      <c r="H113" s="231"/>
      <c r="L113" s="32"/>
    </row>
    <row r="114" spans="2:65" s="1" customFormat="1" ht="12" customHeight="1">
      <c r="B114" s="32"/>
      <c r="C114" s="27" t="s">
        <v>105</v>
      </c>
      <c r="L114" s="32"/>
    </row>
    <row r="115" spans="2:65" s="1" customFormat="1" ht="16.5" customHeight="1">
      <c r="B115" s="32"/>
      <c r="E115" s="192" t="str">
        <f>E9</f>
        <v>301 - Dešťová kanalizace</v>
      </c>
      <c r="F115" s="232"/>
      <c r="G115" s="232"/>
      <c r="H115" s="232"/>
      <c r="L115" s="32"/>
    </row>
    <row r="116" spans="2:65" s="1" customFormat="1" ht="6.9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>Třeboň</v>
      </c>
      <c r="I117" s="27" t="s">
        <v>22</v>
      </c>
      <c r="J117" s="52" t="str">
        <f>IF(J12="","",J12)</f>
        <v>5. 6. 2025</v>
      </c>
      <c r="L117" s="32"/>
    </row>
    <row r="118" spans="2:65" s="1" customFormat="1" ht="6.9" customHeight="1">
      <c r="B118" s="32"/>
      <c r="L118" s="32"/>
    </row>
    <row r="119" spans="2:65" s="1" customFormat="1" ht="15.15" customHeight="1">
      <c r="B119" s="32"/>
      <c r="C119" s="27" t="s">
        <v>24</v>
      </c>
      <c r="F119" s="25" t="str">
        <f>E15</f>
        <v>Město Třeboň</v>
      </c>
      <c r="I119" s="27" t="s">
        <v>30</v>
      </c>
      <c r="J119" s="30" t="str">
        <f>E21</f>
        <v>WAY project s.r.o.</v>
      </c>
      <c r="L119" s="32"/>
    </row>
    <row r="120" spans="2:65" s="1" customFormat="1" ht="15.15" customHeight="1">
      <c r="B120" s="32"/>
      <c r="C120" s="27" t="s">
        <v>28</v>
      </c>
      <c r="F120" s="25" t="str">
        <f>IF(E18="","",E18)</f>
        <v>Vyplň údaj</v>
      </c>
      <c r="I120" s="27" t="s">
        <v>34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120</v>
      </c>
      <c r="D122" s="114" t="s">
        <v>62</v>
      </c>
      <c r="E122" s="114" t="s">
        <v>58</v>
      </c>
      <c r="F122" s="114" t="s">
        <v>59</v>
      </c>
      <c r="G122" s="114" t="s">
        <v>121</v>
      </c>
      <c r="H122" s="114" t="s">
        <v>122</v>
      </c>
      <c r="I122" s="114" t="s">
        <v>123</v>
      </c>
      <c r="J122" s="114" t="s">
        <v>109</v>
      </c>
      <c r="K122" s="115" t="s">
        <v>124</v>
      </c>
      <c r="L122" s="112"/>
      <c r="M122" s="59" t="s">
        <v>1</v>
      </c>
      <c r="N122" s="60" t="s">
        <v>41</v>
      </c>
      <c r="O122" s="60" t="s">
        <v>125</v>
      </c>
      <c r="P122" s="60" t="s">
        <v>126</v>
      </c>
      <c r="Q122" s="60" t="s">
        <v>127</v>
      </c>
      <c r="R122" s="60" t="s">
        <v>128</v>
      </c>
      <c r="S122" s="60" t="s">
        <v>129</v>
      </c>
      <c r="T122" s="61" t="s">
        <v>130</v>
      </c>
    </row>
    <row r="123" spans="2:65" s="1" customFormat="1" ht="22.8" customHeight="1">
      <c r="B123" s="32"/>
      <c r="C123" s="64" t="s">
        <v>131</v>
      </c>
      <c r="J123" s="116">
        <f>BK123</f>
        <v>0</v>
      </c>
      <c r="L123" s="32"/>
      <c r="M123" s="62"/>
      <c r="N123" s="53"/>
      <c r="O123" s="53"/>
      <c r="P123" s="117">
        <f>P124</f>
        <v>0</v>
      </c>
      <c r="Q123" s="53"/>
      <c r="R123" s="117">
        <f>R124</f>
        <v>278.34671172000003</v>
      </c>
      <c r="S123" s="53"/>
      <c r="T123" s="118">
        <f>T124</f>
        <v>6.3E-2</v>
      </c>
      <c r="AT123" s="17" t="s">
        <v>76</v>
      </c>
      <c r="AU123" s="17" t="s">
        <v>111</v>
      </c>
      <c r="BK123" s="119">
        <f>BK124</f>
        <v>0</v>
      </c>
    </row>
    <row r="124" spans="2:65" s="11" customFormat="1" ht="25.95" customHeight="1">
      <c r="B124" s="120"/>
      <c r="D124" s="121" t="s">
        <v>76</v>
      </c>
      <c r="E124" s="122" t="s">
        <v>246</v>
      </c>
      <c r="F124" s="122" t="s">
        <v>247</v>
      </c>
      <c r="I124" s="123"/>
      <c r="J124" s="124">
        <f>BK124</f>
        <v>0</v>
      </c>
      <c r="L124" s="120"/>
      <c r="M124" s="125"/>
      <c r="P124" s="126">
        <f>P125+P183+P187+P209+P270+P279</f>
        <v>0</v>
      </c>
      <c r="R124" s="126">
        <f>R125+R183+R187+R209+R270+R279</f>
        <v>278.34671172000003</v>
      </c>
      <c r="T124" s="127">
        <f>T125+T183+T187+T209+T270+T279</f>
        <v>6.3E-2</v>
      </c>
      <c r="AR124" s="121" t="s">
        <v>85</v>
      </c>
      <c r="AT124" s="128" t="s">
        <v>76</v>
      </c>
      <c r="AU124" s="128" t="s">
        <v>77</v>
      </c>
      <c r="AY124" s="121" t="s">
        <v>135</v>
      </c>
      <c r="BK124" s="129">
        <f>BK125+BK183+BK187+BK209+BK270+BK279</f>
        <v>0</v>
      </c>
    </row>
    <row r="125" spans="2:65" s="11" customFormat="1" ht="22.8" customHeight="1">
      <c r="B125" s="120"/>
      <c r="D125" s="121" t="s">
        <v>76</v>
      </c>
      <c r="E125" s="130" t="s">
        <v>85</v>
      </c>
      <c r="F125" s="130" t="s">
        <v>248</v>
      </c>
      <c r="I125" s="123"/>
      <c r="J125" s="131">
        <f>BK125</f>
        <v>0</v>
      </c>
      <c r="L125" s="120"/>
      <c r="M125" s="125"/>
      <c r="P125" s="126">
        <f>SUM(P126:P182)</f>
        <v>0</v>
      </c>
      <c r="R125" s="126">
        <f>SUM(R126:R182)</f>
        <v>258.72154319999999</v>
      </c>
      <c r="T125" s="127">
        <f>SUM(T126:T182)</f>
        <v>0</v>
      </c>
      <c r="AR125" s="121" t="s">
        <v>85</v>
      </c>
      <c r="AT125" s="128" t="s">
        <v>76</v>
      </c>
      <c r="AU125" s="128" t="s">
        <v>85</v>
      </c>
      <c r="AY125" s="121" t="s">
        <v>135</v>
      </c>
      <c r="BK125" s="129">
        <f>SUM(BK126:BK182)</f>
        <v>0</v>
      </c>
    </row>
    <row r="126" spans="2:65" s="1" customFormat="1" ht="16.5" customHeight="1">
      <c r="B126" s="32"/>
      <c r="C126" s="132" t="s">
        <v>85</v>
      </c>
      <c r="D126" s="132" t="s">
        <v>141</v>
      </c>
      <c r="E126" s="133" t="s">
        <v>323</v>
      </c>
      <c r="F126" s="134" t="s">
        <v>324</v>
      </c>
      <c r="G126" s="135" t="s">
        <v>325</v>
      </c>
      <c r="H126" s="136">
        <v>160</v>
      </c>
      <c r="I126" s="137"/>
      <c r="J126" s="138">
        <f>ROUND(I126*H126,2)</f>
        <v>0</v>
      </c>
      <c r="K126" s="134" t="s">
        <v>145</v>
      </c>
      <c r="L126" s="32"/>
      <c r="M126" s="139" t="s">
        <v>1</v>
      </c>
      <c r="N126" s="140" t="s">
        <v>42</v>
      </c>
      <c r="P126" s="141">
        <f>O126*H126</f>
        <v>0</v>
      </c>
      <c r="Q126" s="141">
        <v>4.0000000000000003E-5</v>
      </c>
      <c r="R126" s="141">
        <f>Q126*H126</f>
        <v>6.4000000000000003E-3</v>
      </c>
      <c r="S126" s="141">
        <v>0</v>
      </c>
      <c r="T126" s="142">
        <f>S126*H126</f>
        <v>0</v>
      </c>
      <c r="AR126" s="143" t="s">
        <v>134</v>
      </c>
      <c r="AT126" s="143" t="s">
        <v>141</v>
      </c>
      <c r="AU126" s="143" t="s">
        <v>87</v>
      </c>
      <c r="AY126" s="17" t="s">
        <v>135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85</v>
      </c>
      <c r="BK126" s="144">
        <f>ROUND(I126*H126,2)</f>
        <v>0</v>
      </c>
      <c r="BL126" s="17" t="s">
        <v>134</v>
      </c>
      <c r="BM126" s="143" t="s">
        <v>1325</v>
      </c>
    </row>
    <row r="127" spans="2:65" s="1" customFormat="1" ht="10.199999999999999">
      <c r="B127" s="32"/>
      <c r="D127" s="145" t="s">
        <v>148</v>
      </c>
      <c r="F127" s="146" t="s">
        <v>327</v>
      </c>
      <c r="I127" s="147"/>
      <c r="L127" s="32"/>
      <c r="M127" s="148"/>
      <c r="T127" s="56"/>
      <c r="AT127" s="17" t="s">
        <v>148</v>
      </c>
      <c r="AU127" s="17" t="s">
        <v>87</v>
      </c>
    </row>
    <row r="128" spans="2:65" s="12" customFormat="1" ht="10.199999999999999">
      <c r="B128" s="149"/>
      <c r="D128" s="145" t="s">
        <v>149</v>
      </c>
      <c r="E128" s="150" t="s">
        <v>1</v>
      </c>
      <c r="F128" s="151" t="s">
        <v>1326</v>
      </c>
      <c r="H128" s="150" t="s">
        <v>1</v>
      </c>
      <c r="I128" s="152"/>
      <c r="L128" s="149"/>
      <c r="M128" s="153"/>
      <c r="T128" s="154"/>
      <c r="AT128" s="150" t="s">
        <v>149</v>
      </c>
      <c r="AU128" s="150" t="s">
        <v>87</v>
      </c>
      <c r="AV128" s="12" t="s">
        <v>85</v>
      </c>
      <c r="AW128" s="12" t="s">
        <v>33</v>
      </c>
      <c r="AX128" s="12" t="s">
        <v>77</v>
      </c>
      <c r="AY128" s="150" t="s">
        <v>135</v>
      </c>
    </row>
    <row r="129" spans="2:65" s="13" customFormat="1" ht="10.199999999999999">
      <c r="B129" s="155"/>
      <c r="D129" s="145" t="s">
        <v>149</v>
      </c>
      <c r="E129" s="156" t="s">
        <v>1</v>
      </c>
      <c r="F129" s="157" t="s">
        <v>329</v>
      </c>
      <c r="H129" s="158">
        <v>160</v>
      </c>
      <c r="I129" s="159"/>
      <c r="L129" s="155"/>
      <c r="M129" s="160"/>
      <c r="T129" s="161"/>
      <c r="AT129" s="156" t="s">
        <v>149</v>
      </c>
      <c r="AU129" s="156" t="s">
        <v>87</v>
      </c>
      <c r="AV129" s="13" t="s">
        <v>87</v>
      </c>
      <c r="AW129" s="13" t="s">
        <v>33</v>
      </c>
      <c r="AX129" s="13" t="s">
        <v>85</v>
      </c>
      <c r="AY129" s="156" t="s">
        <v>135</v>
      </c>
    </row>
    <row r="130" spans="2:65" s="1" customFormat="1" ht="21.75" customHeight="1">
      <c r="B130" s="32"/>
      <c r="C130" s="132" t="s">
        <v>87</v>
      </c>
      <c r="D130" s="132" t="s">
        <v>141</v>
      </c>
      <c r="E130" s="133" t="s">
        <v>1327</v>
      </c>
      <c r="F130" s="134" t="s">
        <v>1328</v>
      </c>
      <c r="G130" s="135" t="s">
        <v>337</v>
      </c>
      <c r="H130" s="136">
        <v>188.62</v>
      </c>
      <c r="I130" s="137"/>
      <c r="J130" s="138">
        <f>ROUND(I130*H130,2)</f>
        <v>0</v>
      </c>
      <c r="K130" s="134" t="s">
        <v>145</v>
      </c>
      <c r="L130" s="32"/>
      <c r="M130" s="139" t="s">
        <v>1</v>
      </c>
      <c r="N130" s="140" t="s">
        <v>42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134</v>
      </c>
      <c r="AT130" s="143" t="s">
        <v>141</v>
      </c>
      <c r="AU130" s="143" t="s">
        <v>87</v>
      </c>
      <c r="AY130" s="17" t="s">
        <v>135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85</v>
      </c>
      <c r="BK130" s="144">
        <f>ROUND(I130*H130,2)</f>
        <v>0</v>
      </c>
      <c r="BL130" s="17" t="s">
        <v>134</v>
      </c>
      <c r="BM130" s="143" t="s">
        <v>1329</v>
      </c>
    </row>
    <row r="131" spans="2:65" s="1" customFormat="1" ht="19.2">
      <c r="B131" s="32"/>
      <c r="D131" s="145" t="s">
        <v>148</v>
      </c>
      <c r="F131" s="146" t="s">
        <v>1330</v>
      </c>
      <c r="I131" s="147"/>
      <c r="L131" s="32"/>
      <c r="M131" s="148"/>
      <c r="T131" s="56"/>
      <c r="AT131" s="17" t="s">
        <v>148</v>
      </c>
      <c r="AU131" s="17" t="s">
        <v>87</v>
      </c>
    </row>
    <row r="132" spans="2:65" s="13" customFormat="1" ht="10.199999999999999">
      <c r="B132" s="155"/>
      <c r="D132" s="145" t="s">
        <v>149</v>
      </c>
      <c r="E132" s="156" t="s">
        <v>1</v>
      </c>
      <c r="F132" s="157" t="s">
        <v>1331</v>
      </c>
      <c r="H132" s="158">
        <v>188.62</v>
      </c>
      <c r="I132" s="159"/>
      <c r="L132" s="155"/>
      <c r="M132" s="160"/>
      <c r="T132" s="161"/>
      <c r="AT132" s="156" t="s">
        <v>149</v>
      </c>
      <c r="AU132" s="156" t="s">
        <v>87</v>
      </c>
      <c r="AV132" s="13" t="s">
        <v>87</v>
      </c>
      <c r="AW132" s="13" t="s">
        <v>33</v>
      </c>
      <c r="AX132" s="13" t="s">
        <v>85</v>
      </c>
      <c r="AY132" s="156" t="s">
        <v>135</v>
      </c>
    </row>
    <row r="133" spans="2:65" s="12" customFormat="1" ht="10.199999999999999">
      <c r="B133" s="149"/>
      <c r="D133" s="145" t="s">
        <v>149</v>
      </c>
      <c r="E133" s="150" t="s">
        <v>1</v>
      </c>
      <c r="F133" s="151" t="s">
        <v>1332</v>
      </c>
      <c r="H133" s="150" t="s">
        <v>1</v>
      </c>
      <c r="I133" s="152"/>
      <c r="L133" s="149"/>
      <c r="M133" s="153"/>
      <c r="T133" s="154"/>
      <c r="AT133" s="150" t="s">
        <v>149</v>
      </c>
      <c r="AU133" s="150" t="s">
        <v>87</v>
      </c>
      <c r="AV133" s="12" t="s">
        <v>85</v>
      </c>
      <c r="AW133" s="12" t="s">
        <v>33</v>
      </c>
      <c r="AX133" s="12" t="s">
        <v>77</v>
      </c>
      <c r="AY133" s="150" t="s">
        <v>135</v>
      </c>
    </row>
    <row r="134" spans="2:65" s="12" customFormat="1" ht="10.199999999999999">
      <c r="B134" s="149"/>
      <c r="D134" s="145" t="s">
        <v>149</v>
      </c>
      <c r="E134" s="150" t="s">
        <v>1</v>
      </c>
      <c r="F134" s="151" t="s">
        <v>1333</v>
      </c>
      <c r="H134" s="150" t="s">
        <v>1</v>
      </c>
      <c r="I134" s="152"/>
      <c r="L134" s="149"/>
      <c r="M134" s="153"/>
      <c r="T134" s="154"/>
      <c r="AT134" s="150" t="s">
        <v>149</v>
      </c>
      <c r="AU134" s="150" t="s">
        <v>87</v>
      </c>
      <c r="AV134" s="12" t="s">
        <v>85</v>
      </c>
      <c r="AW134" s="12" t="s">
        <v>33</v>
      </c>
      <c r="AX134" s="12" t="s">
        <v>77</v>
      </c>
      <c r="AY134" s="150" t="s">
        <v>135</v>
      </c>
    </row>
    <row r="135" spans="2:65" s="1" customFormat="1" ht="16.5" customHeight="1">
      <c r="B135" s="32"/>
      <c r="C135" s="132" t="s">
        <v>157</v>
      </c>
      <c r="D135" s="132" t="s">
        <v>141</v>
      </c>
      <c r="E135" s="133" t="s">
        <v>1334</v>
      </c>
      <c r="F135" s="134" t="s">
        <v>1335</v>
      </c>
      <c r="G135" s="135" t="s">
        <v>337</v>
      </c>
      <c r="H135" s="136">
        <v>18.861999999999998</v>
      </c>
      <c r="I135" s="137"/>
      <c r="J135" s="138">
        <f>ROUND(I135*H135,2)</f>
        <v>0</v>
      </c>
      <c r="K135" s="134" t="s">
        <v>145</v>
      </c>
      <c r="L135" s="32"/>
      <c r="M135" s="139" t="s">
        <v>1</v>
      </c>
      <c r="N135" s="140" t="s">
        <v>42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134</v>
      </c>
      <c r="AT135" s="143" t="s">
        <v>141</v>
      </c>
      <c r="AU135" s="143" t="s">
        <v>87</v>
      </c>
      <c r="AY135" s="17" t="s">
        <v>135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7" t="s">
        <v>85</v>
      </c>
      <c r="BK135" s="144">
        <f>ROUND(I135*H135,2)</f>
        <v>0</v>
      </c>
      <c r="BL135" s="17" t="s">
        <v>134</v>
      </c>
      <c r="BM135" s="143" t="s">
        <v>1336</v>
      </c>
    </row>
    <row r="136" spans="2:65" s="1" customFormat="1" ht="19.2">
      <c r="B136" s="32"/>
      <c r="D136" s="145" t="s">
        <v>148</v>
      </c>
      <c r="F136" s="146" t="s">
        <v>1337</v>
      </c>
      <c r="I136" s="147"/>
      <c r="L136" s="32"/>
      <c r="M136" s="148"/>
      <c r="T136" s="56"/>
      <c r="AT136" s="17" t="s">
        <v>148</v>
      </c>
      <c r="AU136" s="17" t="s">
        <v>87</v>
      </c>
    </row>
    <row r="137" spans="2:65" s="12" customFormat="1" ht="10.199999999999999">
      <c r="B137" s="149"/>
      <c r="D137" s="145" t="s">
        <v>149</v>
      </c>
      <c r="E137" s="150" t="s">
        <v>1</v>
      </c>
      <c r="F137" s="151" t="s">
        <v>1338</v>
      </c>
      <c r="H137" s="150" t="s">
        <v>1</v>
      </c>
      <c r="I137" s="152"/>
      <c r="L137" s="149"/>
      <c r="M137" s="153"/>
      <c r="T137" s="154"/>
      <c r="AT137" s="150" t="s">
        <v>149</v>
      </c>
      <c r="AU137" s="150" t="s">
        <v>87</v>
      </c>
      <c r="AV137" s="12" t="s">
        <v>85</v>
      </c>
      <c r="AW137" s="12" t="s">
        <v>33</v>
      </c>
      <c r="AX137" s="12" t="s">
        <v>77</v>
      </c>
      <c r="AY137" s="150" t="s">
        <v>135</v>
      </c>
    </row>
    <row r="138" spans="2:65" s="13" customFormat="1" ht="10.199999999999999">
      <c r="B138" s="155"/>
      <c r="D138" s="145" t="s">
        <v>149</v>
      </c>
      <c r="E138" s="156" t="s">
        <v>1</v>
      </c>
      <c r="F138" s="157" t="s">
        <v>1339</v>
      </c>
      <c r="H138" s="158">
        <v>18.861999999999998</v>
      </c>
      <c r="I138" s="159"/>
      <c r="L138" s="155"/>
      <c r="M138" s="160"/>
      <c r="T138" s="161"/>
      <c r="AT138" s="156" t="s">
        <v>149</v>
      </c>
      <c r="AU138" s="156" t="s">
        <v>87</v>
      </c>
      <c r="AV138" s="13" t="s">
        <v>87</v>
      </c>
      <c r="AW138" s="13" t="s">
        <v>33</v>
      </c>
      <c r="AX138" s="13" t="s">
        <v>85</v>
      </c>
      <c r="AY138" s="156" t="s">
        <v>135</v>
      </c>
    </row>
    <row r="139" spans="2:65" s="1" customFormat="1" ht="16.5" customHeight="1">
      <c r="B139" s="32"/>
      <c r="C139" s="132" t="s">
        <v>134</v>
      </c>
      <c r="D139" s="132" t="s">
        <v>141</v>
      </c>
      <c r="E139" s="133" t="s">
        <v>369</v>
      </c>
      <c r="F139" s="134" t="s">
        <v>370</v>
      </c>
      <c r="G139" s="135" t="s">
        <v>251</v>
      </c>
      <c r="H139" s="136">
        <v>498.98</v>
      </c>
      <c r="I139" s="137"/>
      <c r="J139" s="138">
        <f>ROUND(I139*H139,2)</f>
        <v>0</v>
      </c>
      <c r="K139" s="134" t="s">
        <v>145</v>
      </c>
      <c r="L139" s="32"/>
      <c r="M139" s="139" t="s">
        <v>1</v>
      </c>
      <c r="N139" s="140" t="s">
        <v>42</v>
      </c>
      <c r="P139" s="141">
        <f>O139*H139</f>
        <v>0</v>
      </c>
      <c r="Q139" s="141">
        <v>8.4000000000000003E-4</v>
      </c>
      <c r="R139" s="141">
        <f>Q139*H139</f>
        <v>0.41914320000000005</v>
      </c>
      <c r="S139" s="141">
        <v>0</v>
      </c>
      <c r="T139" s="142">
        <f>S139*H139</f>
        <v>0</v>
      </c>
      <c r="AR139" s="143" t="s">
        <v>134</v>
      </c>
      <c r="AT139" s="143" t="s">
        <v>141</v>
      </c>
      <c r="AU139" s="143" t="s">
        <v>87</v>
      </c>
      <c r="AY139" s="17" t="s">
        <v>135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7" t="s">
        <v>85</v>
      </c>
      <c r="BK139" s="144">
        <f>ROUND(I139*H139,2)</f>
        <v>0</v>
      </c>
      <c r="BL139" s="17" t="s">
        <v>134</v>
      </c>
      <c r="BM139" s="143" t="s">
        <v>1340</v>
      </c>
    </row>
    <row r="140" spans="2:65" s="1" customFormat="1" ht="10.199999999999999">
      <c r="B140" s="32"/>
      <c r="D140" s="145" t="s">
        <v>148</v>
      </c>
      <c r="F140" s="146" t="s">
        <v>372</v>
      </c>
      <c r="I140" s="147"/>
      <c r="L140" s="32"/>
      <c r="M140" s="148"/>
      <c r="T140" s="56"/>
      <c r="AT140" s="17" t="s">
        <v>148</v>
      </c>
      <c r="AU140" s="17" t="s">
        <v>87</v>
      </c>
    </row>
    <row r="141" spans="2:65" s="13" customFormat="1" ht="10.199999999999999">
      <c r="B141" s="155"/>
      <c r="D141" s="145" t="s">
        <v>149</v>
      </c>
      <c r="E141" s="156" t="s">
        <v>1</v>
      </c>
      <c r="F141" s="157" t="s">
        <v>1341</v>
      </c>
      <c r="H141" s="158">
        <v>498.98</v>
      </c>
      <c r="I141" s="159"/>
      <c r="L141" s="155"/>
      <c r="M141" s="160"/>
      <c r="T141" s="161"/>
      <c r="AT141" s="156" t="s">
        <v>149</v>
      </c>
      <c r="AU141" s="156" t="s">
        <v>87</v>
      </c>
      <c r="AV141" s="13" t="s">
        <v>87</v>
      </c>
      <c r="AW141" s="13" t="s">
        <v>33</v>
      </c>
      <c r="AX141" s="13" t="s">
        <v>85</v>
      </c>
      <c r="AY141" s="156" t="s">
        <v>135</v>
      </c>
    </row>
    <row r="142" spans="2:65" s="1" customFormat="1" ht="16.5" customHeight="1">
      <c r="B142" s="32"/>
      <c r="C142" s="132" t="s">
        <v>138</v>
      </c>
      <c r="D142" s="132" t="s">
        <v>141</v>
      </c>
      <c r="E142" s="133" t="s">
        <v>375</v>
      </c>
      <c r="F142" s="134" t="s">
        <v>376</v>
      </c>
      <c r="G142" s="135" t="s">
        <v>251</v>
      </c>
      <c r="H142" s="136">
        <v>498.98</v>
      </c>
      <c r="I142" s="137"/>
      <c r="J142" s="138">
        <f>ROUND(I142*H142,2)</f>
        <v>0</v>
      </c>
      <c r="K142" s="134" t="s">
        <v>145</v>
      </c>
      <c r="L142" s="32"/>
      <c r="M142" s="139" t="s">
        <v>1</v>
      </c>
      <c r="N142" s="140" t="s">
        <v>42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134</v>
      </c>
      <c r="AT142" s="143" t="s">
        <v>141</v>
      </c>
      <c r="AU142" s="143" t="s">
        <v>87</v>
      </c>
      <c r="AY142" s="17" t="s">
        <v>135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85</v>
      </c>
      <c r="BK142" s="144">
        <f>ROUND(I142*H142,2)</f>
        <v>0</v>
      </c>
      <c r="BL142" s="17" t="s">
        <v>134</v>
      </c>
      <c r="BM142" s="143" t="s">
        <v>1342</v>
      </c>
    </row>
    <row r="143" spans="2:65" s="1" customFormat="1" ht="19.2">
      <c r="B143" s="32"/>
      <c r="D143" s="145" t="s">
        <v>148</v>
      </c>
      <c r="F143" s="146" t="s">
        <v>378</v>
      </c>
      <c r="I143" s="147"/>
      <c r="L143" s="32"/>
      <c r="M143" s="148"/>
      <c r="T143" s="56"/>
      <c r="AT143" s="17" t="s">
        <v>148</v>
      </c>
      <c r="AU143" s="17" t="s">
        <v>87</v>
      </c>
    </row>
    <row r="144" spans="2:65" s="13" customFormat="1" ht="10.199999999999999">
      <c r="B144" s="155"/>
      <c r="D144" s="145" t="s">
        <v>149</v>
      </c>
      <c r="E144" s="156" t="s">
        <v>1</v>
      </c>
      <c r="F144" s="157" t="s">
        <v>1343</v>
      </c>
      <c r="H144" s="158">
        <v>498.98</v>
      </c>
      <c r="I144" s="159"/>
      <c r="L144" s="155"/>
      <c r="M144" s="160"/>
      <c r="T144" s="161"/>
      <c r="AT144" s="156" t="s">
        <v>149</v>
      </c>
      <c r="AU144" s="156" t="s">
        <v>87</v>
      </c>
      <c r="AV144" s="13" t="s">
        <v>87</v>
      </c>
      <c r="AW144" s="13" t="s">
        <v>33</v>
      </c>
      <c r="AX144" s="13" t="s">
        <v>85</v>
      </c>
      <c r="AY144" s="156" t="s">
        <v>135</v>
      </c>
    </row>
    <row r="145" spans="2:65" s="1" customFormat="1" ht="21.75" customHeight="1">
      <c r="B145" s="32"/>
      <c r="C145" s="132" t="s">
        <v>173</v>
      </c>
      <c r="D145" s="132" t="s">
        <v>141</v>
      </c>
      <c r="E145" s="133" t="s">
        <v>388</v>
      </c>
      <c r="F145" s="134" t="s">
        <v>389</v>
      </c>
      <c r="G145" s="135" t="s">
        <v>337</v>
      </c>
      <c r="H145" s="136">
        <v>188.62</v>
      </c>
      <c r="I145" s="137"/>
      <c r="J145" s="138">
        <f>ROUND(I145*H145,2)</f>
        <v>0</v>
      </c>
      <c r="K145" s="134" t="s">
        <v>145</v>
      </c>
      <c r="L145" s="32"/>
      <c r="M145" s="139" t="s">
        <v>1</v>
      </c>
      <c r="N145" s="140" t="s">
        <v>42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134</v>
      </c>
      <c r="AT145" s="143" t="s">
        <v>141</v>
      </c>
      <c r="AU145" s="143" t="s">
        <v>87</v>
      </c>
      <c r="AY145" s="17" t="s">
        <v>135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85</v>
      </c>
      <c r="BK145" s="144">
        <f>ROUND(I145*H145,2)</f>
        <v>0</v>
      </c>
      <c r="BL145" s="17" t="s">
        <v>134</v>
      </c>
      <c r="BM145" s="143" t="s">
        <v>1344</v>
      </c>
    </row>
    <row r="146" spans="2:65" s="1" customFormat="1" ht="19.2">
      <c r="B146" s="32"/>
      <c r="D146" s="145" t="s">
        <v>148</v>
      </c>
      <c r="F146" s="146" t="s">
        <v>391</v>
      </c>
      <c r="I146" s="147"/>
      <c r="L146" s="32"/>
      <c r="M146" s="148"/>
      <c r="T146" s="56"/>
      <c r="AT146" s="17" t="s">
        <v>148</v>
      </c>
      <c r="AU146" s="17" t="s">
        <v>87</v>
      </c>
    </row>
    <row r="147" spans="2:65" s="12" customFormat="1" ht="10.199999999999999">
      <c r="B147" s="149"/>
      <c r="D147" s="145" t="s">
        <v>149</v>
      </c>
      <c r="E147" s="150" t="s">
        <v>1</v>
      </c>
      <c r="F147" s="151" t="s">
        <v>393</v>
      </c>
      <c r="H147" s="150" t="s">
        <v>1</v>
      </c>
      <c r="I147" s="152"/>
      <c r="L147" s="149"/>
      <c r="M147" s="153"/>
      <c r="T147" s="154"/>
      <c r="AT147" s="150" t="s">
        <v>149</v>
      </c>
      <c r="AU147" s="150" t="s">
        <v>87</v>
      </c>
      <c r="AV147" s="12" t="s">
        <v>85</v>
      </c>
      <c r="AW147" s="12" t="s">
        <v>33</v>
      </c>
      <c r="AX147" s="12" t="s">
        <v>77</v>
      </c>
      <c r="AY147" s="150" t="s">
        <v>135</v>
      </c>
    </row>
    <row r="148" spans="2:65" s="13" customFormat="1" ht="10.199999999999999">
      <c r="B148" s="155"/>
      <c r="D148" s="145" t="s">
        <v>149</v>
      </c>
      <c r="E148" s="156" t="s">
        <v>1</v>
      </c>
      <c r="F148" s="157" t="s">
        <v>1345</v>
      </c>
      <c r="H148" s="158">
        <v>188.62</v>
      </c>
      <c r="I148" s="159"/>
      <c r="L148" s="155"/>
      <c r="M148" s="160"/>
      <c r="T148" s="161"/>
      <c r="AT148" s="156" t="s">
        <v>149</v>
      </c>
      <c r="AU148" s="156" t="s">
        <v>87</v>
      </c>
      <c r="AV148" s="13" t="s">
        <v>87</v>
      </c>
      <c r="AW148" s="13" t="s">
        <v>33</v>
      </c>
      <c r="AX148" s="13" t="s">
        <v>85</v>
      </c>
      <c r="AY148" s="156" t="s">
        <v>135</v>
      </c>
    </row>
    <row r="149" spans="2:65" s="1" customFormat="1" ht="24.15" customHeight="1">
      <c r="B149" s="32"/>
      <c r="C149" s="132" t="s">
        <v>180</v>
      </c>
      <c r="D149" s="132" t="s">
        <v>141</v>
      </c>
      <c r="E149" s="133" t="s">
        <v>400</v>
      </c>
      <c r="F149" s="134" t="s">
        <v>401</v>
      </c>
      <c r="G149" s="135" t="s">
        <v>337</v>
      </c>
      <c r="H149" s="136">
        <v>1697.58</v>
      </c>
      <c r="I149" s="137"/>
      <c r="J149" s="138">
        <f>ROUND(I149*H149,2)</f>
        <v>0</v>
      </c>
      <c r="K149" s="134" t="s">
        <v>145</v>
      </c>
      <c r="L149" s="32"/>
      <c r="M149" s="139" t="s">
        <v>1</v>
      </c>
      <c r="N149" s="140" t="s">
        <v>42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134</v>
      </c>
      <c r="AT149" s="143" t="s">
        <v>141</v>
      </c>
      <c r="AU149" s="143" t="s">
        <v>87</v>
      </c>
      <c r="AY149" s="17" t="s">
        <v>135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134</v>
      </c>
      <c r="BM149" s="143" t="s">
        <v>1346</v>
      </c>
    </row>
    <row r="150" spans="2:65" s="1" customFormat="1" ht="28.8">
      <c r="B150" s="32"/>
      <c r="D150" s="145" t="s">
        <v>148</v>
      </c>
      <c r="F150" s="146" t="s">
        <v>403</v>
      </c>
      <c r="I150" s="147"/>
      <c r="L150" s="32"/>
      <c r="M150" s="148"/>
      <c r="T150" s="56"/>
      <c r="AT150" s="17" t="s">
        <v>148</v>
      </c>
      <c r="AU150" s="17" t="s">
        <v>87</v>
      </c>
    </row>
    <row r="151" spans="2:65" s="12" customFormat="1" ht="10.199999999999999">
      <c r="B151" s="149"/>
      <c r="D151" s="145" t="s">
        <v>149</v>
      </c>
      <c r="E151" s="150" t="s">
        <v>1</v>
      </c>
      <c r="F151" s="151" t="s">
        <v>393</v>
      </c>
      <c r="H151" s="150" t="s">
        <v>1</v>
      </c>
      <c r="I151" s="152"/>
      <c r="L151" s="149"/>
      <c r="M151" s="153"/>
      <c r="T151" s="154"/>
      <c r="AT151" s="150" t="s">
        <v>149</v>
      </c>
      <c r="AU151" s="150" t="s">
        <v>87</v>
      </c>
      <c r="AV151" s="12" t="s">
        <v>85</v>
      </c>
      <c r="AW151" s="12" t="s">
        <v>33</v>
      </c>
      <c r="AX151" s="12" t="s">
        <v>77</v>
      </c>
      <c r="AY151" s="150" t="s">
        <v>135</v>
      </c>
    </row>
    <row r="152" spans="2:65" s="13" customFormat="1" ht="10.199999999999999">
      <c r="B152" s="155"/>
      <c r="D152" s="145" t="s">
        <v>149</v>
      </c>
      <c r="E152" s="156" t="s">
        <v>1</v>
      </c>
      <c r="F152" s="157" t="s">
        <v>1347</v>
      </c>
      <c r="H152" s="158">
        <v>1697.58</v>
      </c>
      <c r="I152" s="159"/>
      <c r="L152" s="155"/>
      <c r="M152" s="160"/>
      <c r="T152" s="161"/>
      <c r="AT152" s="156" t="s">
        <v>149</v>
      </c>
      <c r="AU152" s="156" t="s">
        <v>87</v>
      </c>
      <c r="AV152" s="13" t="s">
        <v>87</v>
      </c>
      <c r="AW152" s="13" t="s">
        <v>33</v>
      </c>
      <c r="AX152" s="13" t="s">
        <v>85</v>
      </c>
      <c r="AY152" s="156" t="s">
        <v>135</v>
      </c>
    </row>
    <row r="153" spans="2:65" s="1" customFormat="1" ht="16.5" customHeight="1">
      <c r="B153" s="32"/>
      <c r="C153" s="132" t="s">
        <v>187</v>
      </c>
      <c r="D153" s="132" t="s">
        <v>141</v>
      </c>
      <c r="E153" s="133" t="s">
        <v>406</v>
      </c>
      <c r="F153" s="134" t="s">
        <v>407</v>
      </c>
      <c r="G153" s="135" t="s">
        <v>408</v>
      </c>
      <c r="H153" s="136">
        <v>339.51600000000002</v>
      </c>
      <c r="I153" s="137"/>
      <c r="J153" s="138">
        <f>ROUND(I153*H153,2)</f>
        <v>0</v>
      </c>
      <c r="K153" s="134" t="s">
        <v>145</v>
      </c>
      <c r="L153" s="32"/>
      <c r="M153" s="139" t="s">
        <v>1</v>
      </c>
      <c r="N153" s="140" t="s">
        <v>42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134</v>
      </c>
      <c r="AT153" s="143" t="s">
        <v>141</v>
      </c>
      <c r="AU153" s="143" t="s">
        <v>87</v>
      </c>
      <c r="AY153" s="17" t="s">
        <v>135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85</v>
      </c>
      <c r="BK153" s="144">
        <f>ROUND(I153*H153,2)</f>
        <v>0</v>
      </c>
      <c r="BL153" s="17" t="s">
        <v>134</v>
      </c>
      <c r="BM153" s="143" t="s">
        <v>1348</v>
      </c>
    </row>
    <row r="154" spans="2:65" s="1" customFormat="1" ht="19.2">
      <c r="B154" s="32"/>
      <c r="D154" s="145" t="s">
        <v>148</v>
      </c>
      <c r="F154" s="146" t="s">
        <v>410</v>
      </c>
      <c r="I154" s="147"/>
      <c r="L154" s="32"/>
      <c r="M154" s="148"/>
      <c r="T154" s="56"/>
      <c r="AT154" s="17" t="s">
        <v>148</v>
      </c>
      <c r="AU154" s="17" t="s">
        <v>87</v>
      </c>
    </row>
    <row r="155" spans="2:65" s="13" customFormat="1" ht="10.199999999999999">
      <c r="B155" s="155"/>
      <c r="D155" s="145" t="s">
        <v>149</v>
      </c>
      <c r="E155" s="156" t="s">
        <v>1</v>
      </c>
      <c r="F155" s="157" t="s">
        <v>1349</v>
      </c>
      <c r="H155" s="158">
        <v>339.51600000000002</v>
      </c>
      <c r="I155" s="159"/>
      <c r="L155" s="155"/>
      <c r="M155" s="160"/>
      <c r="T155" s="161"/>
      <c r="AT155" s="156" t="s">
        <v>149</v>
      </c>
      <c r="AU155" s="156" t="s">
        <v>87</v>
      </c>
      <c r="AV155" s="13" t="s">
        <v>87</v>
      </c>
      <c r="AW155" s="13" t="s">
        <v>33</v>
      </c>
      <c r="AX155" s="13" t="s">
        <v>85</v>
      </c>
      <c r="AY155" s="156" t="s">
        <v>135</v>
      </c>
    </row>
    <row r="156" spans="2:65" s="1" customFormat="1" ht="16.5" customHeight="1">
      <c r="B156" s="32"/>
      <c r="C156" s="132" t="s">
        <v>192</v>
      </c>
      <c r="D156" s="132" t="s">
        <v>141</v>
      </c>
      <c r="E156" s="133" t="s">
        <v>452</v>
      </c>
      <c r="F156" s="134" t="s">
        <v>453</v>
      </c>
      <c r="G156" s="135" t="s">
        <v>337</v>
      </c>
      <c r="H156" s="136">
        <v>41.03</v>
      </c>
      <c r="I156" s="137"/>
      <c r="J156" s="138">
        <f>ROUND(I156*H156,2)</f>
        <v>0</v>
      </c>
      <c r="K156" s="134" t="s">
        <v>145</v>
      </c>
      <c r="L156" s="32"/>
      <c r="M156" s="139" t="s">
        <v>1</v>
      </c>
      <c r="N156" s="140" t="s">
        <v>42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134</v>
      </c>
      <c r="AT156" s="143" t="s">
        <v>141</v>
      </c>
      <c r="AU156" s="143" t="s">
        <v>87</v>
      </c>
      <c r="AY156" s="17" t="s">
        <v>135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85</v>
      </c>
      <c r="BK156" s="144">
        <f>ROUND(I156*H156,2)</f>
        <v>0</v>
      </c>
      <c r="BL156" s="17" t="s">
        <v>134</v>
      </c>
      <c r="BM156" s="143" t="s">
        <v>1350</v>
      </c>
    </row>
    <row r="157" spans="2:65" s="1" customFormat="1" ht="19.2">
      <c r="B157" s="32"/>
      <c r="D157" s="145" t="s">
        <v>148</v>
      </c>
      <c r="F157" s="146" t="s">
        <v>455</v>
      </c>
      <c r="I157" s="147"/>
      <c r="L157" s="32"/>
      <c r="M157" s="148"/>
      <c r="T157" s="56"/>
      <c r="AT157" s="17" t="s">
        <v>148</v>
      </c>
      <c r="AU157" s="17" t="s">
        <v>87</v>
      </c>
    </row>
    <row r="158" spans="2:65" s="13" customFormat="1" ht="10.199999999999999">
      <c r="B158" s="155"/>
      <c r="D158" s="145" t="s">
        <v>149</v>
      </c>
      <c r="E158" s="156" t="s">
        <v>1</v>
      </c>
      <c r="F158" s="157" t="s">
        <v>1351</v>
      </c>
      <c r="H158" s="158">
        <v>188.62</v>
      </c>
      <c r="I158" s="159"/>
      <c r="L158" s="155"/>
      <c r="M158" s="160"/>
      <c r="T158" s="161"/>
      <c r="AT158" s="156" t="s">
        <v>149</v>
      </c>
      <c r="AU158" s="156" t="s">
        <v>87</v>
      </c>
      <c r="AV158" s="13" t="s">
        <v>87</v>
      </c>
      <c r="AW158" s="13" t="s">
        <v>33</v>
      </c>
      <c r="AX158" s="13" t="s">
        <v>77</v>
      </c>
      <c r="AY158" s="156" t="s">
        <v>135</v>
      </c>
    </row>
    <row r="159" spans="2:65" s="13" customFormat="1" ht="10.199999999999999">
      <c r="B159" s="155"/>
      <c r="D159" s="145" t="s">
        <v>149</v>
      </c>
      <c r="E159" s="156" t="s">
        <v>1</v>
      </c>
      <c r="F159" s="157" t="s">
        <v>1352</v>
      </c>
      <c r="H159" s="158">
        <v>-101.875</v>
      </c>
      <c r="I159" s="159"/>
      <c r="L159" s="155"/>
      <c r="M159" s="160"/>
      <c r="T159" s="161"/>
      <c r="AT159" s="156" t="s">
        <v>149</v>
      </c>
      <c r="AU159" s="156" t="s">
        <v>87</v>
      </c>
      <c r="AV159" s="13" t="s">
        <v>87</v>
      </c>
      <c r="AW159" s="13" t="s">
        <v>33</v>
      </c>
      <c r="AX159" s="13" t="s">
        <v>77</v>
      </c>
      <c r="AY159" s="156" t="s">
        <v>135</v>
      </c>
    </row>
    <row r="160" spans="2:65" s="12" customFormat="1" ht="10.199999999999999">
      <c r="B160" s="149"/>
      <c r="D160" s="145" t="s">
        <v>149</v>
      </c>
      <c r="E160" s="150" t="s">
        <v>1</v>
      </c>
      <c r="F160" s="151" t="s">
        <v>1353</v>
      </c>
      <c r="H160" s="150" t="s">
        <v>1</v>
      </c>
      <c r="I160" s="152"/>
      <c r="L160" s="149"/>
      <c r="M160" s="153"/>
      <c r="T160" s="154"/>
      <c r="AT160" s="150" t="s">
        <v>149</v>
      </c>
      <c r="AU160" s="150" t="s">
        <v>87</v>
      </c>
      <c r="AV160" s="12" t="s">
        <v>85</v>
      </c>
      <c r="AW160" s="12" t="s">
        <v>33</v>
      </c>
      <c r="AX160" s="12" t="s">
        <v>77</v>
      </c>
      <c r="AY160" s="150" t="s">
        <v>135</v>
      </c>
    </row>
    <row r="161" spans="2:65" s="13" customFormat="1" ht="10.199999999999999">
      <c r="B161" s="155"/>
      <c r="D161" s="145" t="s">
        <v>149</v>
      </c>
      <c r="E161" s="156" t="s">
        <v>1</v>
      </c>
      <c r="F161" s="157" t="s">
        <v>1354</v>
      </c>
      <c r="H161" s="158">
        <v>-15.917999999999999</v>
      </c>
      <c r="I161" s="159"/>
      <c r="L161" s="155"/>
      <c r="M161" s="160"/>
      <c r="T161" s="161"/>
      <c r="AT161" s="156" t="s">
        <v>149</v>
      </c>
      <c r="AU161" s="156" t="s">
        <v>87</v>
      </c>
      <c r="AV161" s="13" t="s">
        <v>87</v>
      </c>
      <c r="AW161" s="13" t="s">
        <v>33</v>
      </c>
      <c r="AX161" s="13" t="s">
        <v>77</v>
      </c>
      <c r="AY161" s="156" t="s">
        <v>135</v>
      </c>
    </row>
    <row r="162" spans="2:65" s="12" customFormat="1" ht="10.199999999999999">
      <c r="B162" s="149"/>
      <c r="D162" s="145" t="s">
        <v>149</v>
      </c>
      <c r="E162" s="150" t="s">
        <v>1</v>
      </c>
      <c r="F162" s="151" t="s">
        <v>1355</v>
      </c>
      <c r="H162" s="150" t="s">
        <v>1</v>
      </c>
      <c r="I162" s="152"/>
      <c r="L162" s="149"/>
      <c r="M162" s="153"/>
      <c r="T162" s="154"/>
      <c r="AT162" s="150" t="s">
        <v>149</v>
      </c>
      <c r="AU162" s="150" t="s">
        <v>87</v>
      </c>
      <c r="AV162" s="12" t="s">
        <v>85</v>
      </c>
      <c r="AW162" s="12" t="s">
        <v>33</v>
      </c>
      <c r="AX162" s="12" t="s">
        <v>77</v>
      </c>
      <c r="AY162" s="150" t="s">
        <v>135</v>
      </c>
    </row>
    <row r="163" spans="2:65" s="13" customFormat="1" ht="10.199999999999999">
      <c r="B163" s="155"/>
      <c r="D163" s="145" t="s">
        <v>149</v>
      </c>
      <c r="E163" s="156" t="s">
        <v>1</v>
      </c>
      <c r="F163" s="157" t="s">
        <v>1356</v>
      </c>
      <c r="H163" s="158">
        <v>-24.728000000000002</v>
      </c>
      <c r="I163" s="159"/>
      <c r="L163" s="155"/>
      <c r="M163" s="160"/>
      <c r="T163" s="161"/>
      <c r="AT163" s="156" t="s">
        <v>149</v>
      </c>
      <c r="AU163" s="156" t="s">
        <v>87</v>
      </c>
      <c r="AV163" s="13" t="s">
        <v>87</v>
      </c>
      <c r="AW163" s="13" t="s">
        <v>33</v>
      </c>
      <c r="AX163" s="13" t="s">
        <v>77</v>
      </c>
      <c r="AY163" s="156" t="s">
        <v>135</v>
      </c>
    </row>
    <row r="164" spans="2:65" s="12" customFormat="1" ht="10.199999999999999">
      <c r="B164" s="149"/>
      <c r="D164" s="145" t="s">
        <v>149</v>
      </c>
      <c r="E164" s="150" t="s">
        <v>1</v>
      </c>
      <c r="F164" s="151" t="s">
        <v>1357</v>
      </c>
      <c r="H164" s="150" t="s">
        <v>1</v>
      </c>
      <c r="I164" s="152"/>
      <c r="L164" s="149"/>
      <c r="M164" s="153"/>
      <c r="T164" s="154"/>
      <c r="AT164" s="150" t="s">
        <v>149</v>
      </c>
      <c r="AU164" s="150" t="s">
        <v>87</v>
      </c>
      <c r="AV164" s="12" t="s">
        <v>85</v>
      </c>
      <c r="AW164" s="12" t="s">
        <v>33</v>
      </c>
      <c r="AX164" s="12" t="s">
        <v>77</v>
      </c>
      <c r="AY164" s="150" t="s">
        <v>135</v>
      </c>
    </row>
    <row r="165" spans="2:65" s="13" customFormat="1" ht="10.199999999999999">
      <c r="B165" s="155"/>
      <c r="D165" s="145" t="s">
        <v>149</v>
      </c>
      <c r="E165" s="156" t="s">
        <v>1</v>
      </c>
      <c r="F165" s="157" t="s">
        <v>1358</v>
      </c>
      <c r="H165" s="158">
        <v>-5.069</v>
      </c>
      <c r="I165" s="159"/>
      <c r="L165" s="155"/>
      <c r="M165" s="160"/>
      <c r="T165" s="161"/>
      <c r="AT165" s="156" t="s">
        <v>149</v>
      </c>
      <c r="AU165" s="156" t="s">
        <v>87</v>
      </c>
      <c r="AV165" s="13" t="s">
        <v>87</v>
      </c>
      <c r="AW165" s="13" t="s">
        <v>33</v>
      </c>
      <c r="AX165" s="13" t="s">
        <v>77</v>
      </c>
      <c r="AY165" s="156" t="s">
        <v>135</v>
      </c>
    </row>
    <row r="166" spans="2:65" s="12" customFormat="1" ht="10.199999999999999">
      <c r="B166" s="149"/>
      <c r="D166" s="145" t="s">
        <v>149</v>
      </c>
      <c r="E166" s="150" t="s">
        <v>1</v>
      </c>
      <c r="F166" s="151" t="s">
        <v>1359</v>
      </c>
      <c r="H166" s="150" t="s">
        <v>1</v>
      </c>
      <c r="I166" s="152"/>
      <c r="L166" s="149"/>
      <c r="M166" s="153"/>
      <c r="T166" s="154"/>
      <c r="AT166" s="150" t="s">
        <v>149</v>
      </c>
      <c r="AU166" s="150" t="s">
        <v>87</v>
      </c>
      <c r="AV166" s="12" t="s">
        <v>85</v>
      </c>
      <c r="AW166" s="12" t="s">
        <v>33</v>
      </c>
      <c r="AX166" s="12" t="s">
        <v>77</v>
      </c>
      <c r="AY166" s="150" t="s">
        <v>135</v>
      </c>
    </row>
    <row r="167" spans="2:65" s="14" customFormat="1" ht="10.199999999999999">
      <c r="B167" s="165"/>
      <c r="D167" s="145" t="s">
        <v>149</v>
      </c>
      <c r="E167" s="166" t="s">
        <v>1</v>
      </c>
      <c r="F167" s="167" t="s">
        <v>257</v>
      </c>
      <c r="H167" s="168">
        <v>41.03</v>
      </c>
      <c r="I167" s="169"/>
      <c r="L167" s="165"/>
      <c r="M167" s="170"/>
      <c r="T167" s="171"/>
      <c r="AT167" s="166" t="s">
        <v>149</v>
      </c>
      <c r="AU167" s="166" t="s">
        <v>87</v>
      </c>
      <c r="AV167" s="14" t="s">
        <v>134</v>
      </c>
      <c r="AW167" s="14" t="s">
        <v>33</v>
      </c>
      <c r="AX167" s="14" t="s">
        <v>85</v>
      </c>
      <c r="AY167" s="166" t="s">
        <v>135</v>
      </c>
    </row>
    <row r="168" spans="2:65" s="1" customFormat="1" ht="16.5" customHeight="1">
      <c r="B168" s="32"/>
      <c r="C168" s="172" t="s">
        <v>200</v>
      </c>
      <c r="D168" s="172" t="s">
        <v>427</v>
      </c>
      <c r="E168" s="173" t="s">
        <v>428</v>
      </c>
      <c r="F168" s="174" t="s">
        <v>429</v>
      </c>
      <c r="G168" s="175" t="s">
        <v>408</v>
      </c>
      <c r="H168" s="176">
        <v>82.06</v>
      </c>
      <c r="I168" s="177"/>
      <c r="J168" s="178">
        <f>ROUND(I168*H168,2)</f>
        <v>0</v>
      </c>
      <c r="K168" s="174" t="s">
        <v>145</v>
      </c>
      <c r="L168" s="179"/>
      <c r="M168" s="180" t="s">
        <v>1</v>
      </c>
      <c r="N168" s="181" t="s">
        <v>42</v>
      </c>
      <c r="P168" s="141">
        <f>O168*H168</f>
        <v>0</v>
      </c>
      <c r="Q168" s="141">
        <v>1</v>
      </c>
      <c r="R168" s="141">
        <f>Q168*H168</f>
        <v>82.06</v>
      </c>
      <c r="S168" s="141">
        <v>0</v>
      </c>
      <c r="T168" s="142">
        <f>S168*H168</f>
        <v>0</v>
      </c>
      <c r="AR168" s="143" t="s">
        <v>187</v>
      </c>
      <c r="AT168" s="143" t="s">
        <v>427</v>
      </c>
      <c r="AU168" s="143" t="s">
        <v>87</v>
      </c>
      <c r="AY168" s="17" t="s">
        <v>135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85</v>
      </c>
      <c r="BK168" s="144">
        <f>ROUND(I168*H168,2)</f>
        <v>0</v>
      </c>
      <c r="BL168" s="17" t="s">
        <v>134</v>
      </c>
      <c r="BM168" s="143" t="s">
        <v>1360</v>
      </c>
    </row>
    <row r="169" spans="2:65" s="1" customFormat="1" ht="10.199999999999999">
      <c r="B169" s="32"/>
      <c r="D169" s="145" t="s">
        <v>148</v>
      </c>
      <c r="F169" s="146" t="s">
        <v>429</v>
      </c>
      <c r="I169" s="147"/>
      <c r="L169" s="32"/>
      <c r="M169" s="148"/>
      <c r="T169" s="56"/>
      <c r="AT169" s="17" t="s">
        <v>148</v>
      </c>
      <c r="AU169" s="17" t="s">
        <v>87</v>
      </c>
    </row>
    <row r="170" spans="2:65" s="12" customFormat="1" ht="10.199999999999999">
      <c r="B170" s="149"/>
      <c r="D170" s="145" t="s">
        <v>149</v>
      </c>
      <c r="E170" s="150" t="s">
        <v>1</v>
      </c>
      <c r="F170" s="151" t="s">
        <v>1361</v>
      </c>
      <c r="H170" s="150" t="s">
        <v>1</v>
      </c>
      <c r="I170" s="152"/>
      <c r="L170" s="149"/>
      <c r="M170" s="153"/>
      <c r="T170" s="154"/>
      <c r="AT170" s="150" t="s">
        <v>149</v>
      </c>
      <c r="AU170" s="150" t="s">
        <v>87</v>
      </c>
      <c r="AV170" s="12" t="s">
        <v>85</v>
      </c>
      <c r="AW170" s="12" t="s">
        <v>33</v>
      </c>
      <c r="AX170" s="12" t="s">
        <v>77</v>
      </c>
      <c r="AY170" s="150" t="s">
        <v>135</v>
      </c>
    </row>
    <row r="171" spans="2:65" s="13" customFormat="1" ht="10.199999999999999">
      <c r="B171" s="155"/>
      <c r="D171" s="145" t="s">
        <v>149</v>
      </c>
      <c r="E171" s="156" t="s">
        <v>1</v>
      </c>
      <c r="F171" s="157" t="s">
        <v>1362</v>
      </c>
      <c r="H171" s="158">
        <v>82.06</v>
      </c>
      <c r="I171" s="159"/>
      <c r="L171" s="155"/>
      <c r="M171" s="160"/>
      <c r="T171" s="161"/>
      <c r="AT171" s="156" t="s">
        <v>149</v>
      </c>
      <c r="AU171" s="156" t="s">
        <v>87</v>
      </c>
      <c r="AV171" s="13" t="s">
        <v>87</v>
      </c>
      <c r="AW171" s="13" t="s">
        <v>33</v>
      </c>
      <c r="AX171" s="13" t="s">
        <v>85</v>
      </c>
      <c r="AY171" s="156" t="s">
        <v>135</v>
      </c>
    </row>
    <row r="172" spans="2:65" s="1" customFormat="1" ht="16.5" customHeight="1">
      <c r="B172" s="32"/>
      <c r="C172" s="132" t="s">
        <v>207</v>
      </c>
      <c r="D172" s="132" t="s">
        <v>141</v>
      </c>
      <c r="E172" s="133" t="s">
        <v>464</v>
      </c>
      <c r="F172" s="134" t="s">
        <v>465</v>
      </c>
      <c r="G172" s="135" t="s">
        <v>337</v>
      </c>
      <c r="H172" s="136">
        <v>88.117999999999995</v>
      </c>
      <c r="I172" s="137"/>
      <c r="J172" s="138">
        <f>ROUND(I172*H172,2)</f>
        <v>0</v>
      </c>
      <c r="K172" s="134" t="s">
        <v>145</v>
      </c>
      <c r="L172" s="32"/>
      <c r="M172" s="139" t="s">
        <v>1</v>
      </c>
      <c r="N172" s="140" t="s">
        <v>42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134</v>
      </c>
      <c r="AT172" s="143" t="s">
        <v>141</v>
      </c>
      <c r="AU172" s="143" t="s">
        <v>87</v>
      </c>
      <c r="AY172" s="17" t="s">
        <v>135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85</v>
      </c>
      <c r="BK172" s="144">
        <f>ROUND(I172*H172,2)</f>
        <v>0</v>
      </c>
      <c r="BL172" s="17" t="s">
        <v>134</v>
      </c>
      <c r="BM172" s="143" t="s">
        <v>1363</v>
      </c>
    </row>
    <row r="173" spans="2:65" s="1" customFormat="1" ht="19.2">
      <c r="B173" s="32"/>
      <c r="D173" s="145" t="s">
        <v>148</v>
      </c>
      <c r="F173" s="146" t="s">
        <v>467</v>
      </c>
      <c r="I173" s="147"/>
      <c r="L173" s="32"/>
      <c r="M173" s="148"/>
      <c r="T173" s="56"/>
      <c r="AT173" s="17" t="s">
        <v>148</v>
      </c>
      <c r="AU173" s="17" t="s">
        <v>87</v>
      </c>
    </row>
    <row r="174" spans="2:65" s="12" customFormat="1" ht="10.199999999999999">
      <c r="B174" s="149"/>
      <c r="D174" s="145" t="s">
        <v>149</v>
      </c>
      <c r="E174" s="150" t="s">
        <v>1</v>
      </c>
      <c r="F174" s="151" t="s">
        <v>1364</v>
      </c>
      <c r="H174" s="150" t="s">
        <v>1</v>
      </c>
      <c r="I174" s="152"/>
      <c r="L174" s="149"/>
      <c r="M174" s="153"/>
      <c r="T174" s="154"/>
      <c r="AT174" s="150" t="s">
        <v>149</v>
      </c>
      <c r="AU174" s="150" t="s">
        <v>87</v>
      </c>
      <c r="AV174" s="12" t="s">
        <v>85</v>
      </c>
      <c r="AW174" s="12" t="s">
        <v>33</v>
      </c>
      <c r="AX174" s="12" t="s">
        <v>77</v>
      </c>
      <c r="AY174" s="150" t="s">
        <v>135</v>
      </c>
    </row>
    <row r="175" spans="2:65" s="13" customFormat="1" ht="10.199999999999999">
      <c r="B175" s="155"/>
      <c r="D175" s="145" t="s">
        <v>149</v>
      </c>
      <c r="E175" s="156" t="s">
        <v>1</v>
      </c>
      <c r="F175" s="157" t="s">
        <v>1365</v>
      </c>
      <c r="H175" s="158">
        <v>101.875</v>
      </c>
      <c r="I175" s="159"/>
      <c r="L175" s="155"/>
      <c r="M175" s="160"/>
      <c r="T175" s="161"/>
      <c r="AT175" s="156" t="s">
        <v>149</v>
      </c>
      <c r="AU175" s="156" t="s">
        <v>87</v>
      </c>
      <c r="AV175" s="13" t="s">
        <v>87</v>
      </c>
      <c r="AW175" s="13" t="s">
        <v>33</v>
      </c>
      <c r="AX175" s="13" t="s">
        <v>77</v>
      </c>
      <c r="AY175" s="156" t="s">
        <v>135</v>
      </c>
    </row>
    <row r="176" spans="2:65" s="15" customFormat="1" ht="10.199999999999999">
      <c r="B176" s="182"/>
      <c r="D176" s="145" t="s">
        <v>149</v>
      </c>
      <c r="E176" s="183" t="s">
        <v>1</v>
      </c>
      <c r="F176" s="184" t="s">
        <v>433</v>
      </c>
      <c r="H176" s="185">
        <v>101.875</v>
      </c>
      <c r="I176" s="186"/>
      <c r="L176" s="182"/>
      <c r="M176" s="187"/>
      <c r="T176" s="188"/>
      <c r="AT176" s="183" t="s">
        <v>149</v>
      </c>
      <c r="AU176" s="183" t="s">
        <v>87</v>
      </c>
      <c r="AV176" s="15" t="s">
        <v>157</v>
      </c>
      <c r="AW176" s="15" t="s">
        <v>33</v>
      </c>
      <c r="AX176" s="15" t="s">
        <v>77</v>
      </c>
      <c r="AY176" s="183" t="s">
        <v>135</v>
      </c>
    </row>
    <row r="177" spans="2:65" s="12" customFormat="1" ht="10.199999999999999">
      <c r="B177" s="149"/>
      <c r="D177" s="145" t="s">
        <v>149</v>
      </c>
      <c r="E177" s="150" t="s">
        <v>1</v>
      </c>
      <c r="F177" s="151" t="s">
        <v>1366</v>
      </c>
      <c r="H177" s="150" t="s">
        <v>1</v>
      </c>
      <c r="I177" s="152"/>
      <c r="L177" s="149"/>
      <c r="M177" s="153"/>
      <c r="T177" s="154"/>
      <c r="AT177" s="150" t="s">
        <v>149</v>
      </c>
      <c r="AU177" s="150" t="s">
        <v>87</v>
      </c>
      <c r="AV177" s="12" t="s">
        <v>85</v>
      </c>
      <c r="AW177" s="12" t="s">
        <v>33</v>
      </c>
      <c r="AX177" s="12" t="s">
        <v>77</v>
      </c>
      <c r="AY177" s="150" t="s">
        <v>135</v>
      </c>
    </row>
    <row r="178" spans="2:65" s="13" customFormat="1" ht="10.199999999999999">
      <c r="B178" s="155"/>
      <c r="D178" s="145" t="s">
        <v>149</v>
      </c>
      <c r="E178" s="156" t="s">
        <v>1</v>
      </c>
      <c r="F178" s="157" t="s">
        <v>1367</v>
      </c>
      <c r="H178" s="158">
        <v>-13.757</v>
      </c>
      <c r="I178" s="159"/>
      <c r="L178" s="155"/>
      <c r="M178" s="160"/>
      <c r="T178" s="161"/>
      <c r="AT178" s="156" t="s">
        <v>149</v>
      </c>
      <c r="AU178" s="156" t="s">
        <v>87</v>
      </c>
      <c r="AV178" s="13" t="s">
        <v>87</v>
      </c>
      <c r="AW178" s="13" t="s">
        <v>33</v>
      </c>
      <c r="AX178" s="13" t="s">
        <v>77</v>
      </c>
      <c r="AY178" s="156" t="s">
        <v>135</v>
      </c>
    </row>
    <row r="179" spans="2:65" s="14" customFormat="1" ht="10.199999999999999">
      <c r="B179" s="165"/>
      <c r="D179" s="145" t="s">
        <v>149</v>
      </c>
      <c r="E179" s="166" t="s">
        <v>1</v>
      </c>
      <c r="F179" s="167" t="s">
        <v>257</v>
      </c>
      <c r="H179" s="168">
        <v>88.117999999999995</v>
      </c>
      <c r="I179" s="169"/>
      <c r="L179" s="165"/>
      <c r="M179" s="170"/>
      <c r="T179" s="171"/>
      <c r="AT179" s="166" t="s">
        <v>149</v>
      </c>
      <c r="AU179" s="166" t="s">
        <v>87</v>
      </c>
      <c r="AV179" s="14" t="s">
        <v>134</v>
      </c>
      <c r="AW179" s="14" t="s">
        <v>33</v>
      </c>
      <c r="AX179" s="14" t="s">
        <v>85</v>
      </c>
      <c r="AY179" s="166" t="s">
        <v>135</v>
      </c>
    </row>
    <row r="180" spans="2:65" s="1" customFormat="1" ht="16.5" customHeight="1">
      <c r="B180" s="32"/>
      <c r="C180" s="172" t="s">
        <v>213</v>
      </c>
      <c r="D180" s="172" t="s">
        <v>427</v>
      </c>
      <c r="E180" s="173" t="s">
        <v>475</v>
      </c>
      <c r="F180" s="174" t="s">
        <v>476</v>
      </c>
      <c r="G180" s="175" t="s">
        <v>408</v>
      </c>
      <c r="H180" s="176">
        <v>176.23599999999999</v>
      </c>
      <c r="I180" s="177"/>
      <c r="J180" s="178">
        <f>ROUND(I180*H180,2)</f>
        <v>0</v>
      </c>
      <c r="K180" s="174" t="s">
        <v>145</v>
      </c>
      <c r="L180" s="179"/>
      <c r="M180" s="180" t="s">
        <v>1</v>
      </c>
      <c r="N180" s="181" t="s">
        <v>42</v>
      </c>
      <c r="P180" s="141">
        <f>O180*H180</f>
        <v>0</v>
      </c>
      <c r="Q180" s="141">
        <v>1</v>
      </c>
      <c r="R180" s="141">
        <f>Q180*H180</f>
        <v>176.23599999999999</v>
      </c>
      <c r="S180" s="141">
        <v>0</v>
      </c>
      <c r="T180" s="142">
        <f>S180*H180</f>
        <v>0</v>
      </c>
      <c r="AR180" s="143" t="s">
        <v>187</v>
      </c>
      <c r="AT180" s="143" t="s">
        <v>427</v>
      </c>
      <c r="AU180" s="143" t="s">
        <v>87</v>
      </c>
      <c r="AY180" s="17" t="s">
        <v>135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85</v>
      </c>
      <c r="BK180" s="144">
        <f>ROUND(I180*H180,2)</f>
        <v>0</v>
      </c>
      <c r="BL180" s="17" t="s">
        <v>134</v>
      </c>
      <c r="BM180" s="143" t="s">
        <v>1368</v>
      </c>
    </row>
    <row r="181" spans="2:65" s="1" customFormat="1" ht="10.199999999999999">
      <c r="B181" s="32"/>
      <c r="D181" s="145" t="s">
        <v>148</v>
      </c>
      <c r="F181" s="146" t="s">
        <v>476</v>
      </c>
      <c r="I181" s="147"/>
      <c r="L181" s="32"/>
      <c r="M181" s="148"/>
      <c r="T181" s="56"/>
      <c r="AT181" s="17" t="s">
        <v>148</v>
      </c>
      <c r="AU181" s="17" t="s">
        <v>87</v>
      </c>
    </row>
    <row r="182" spans="2:65" s="13" customFormat="1" ht="10.199999999999999">
      <c r="B182" s="155"/>
      <c r="D182" s="145" t="s">
        <v>149</v>
      </c>
      <c r="E182" s="156" t="s">
        <v>1</v>
      </c>
      <c r="F182" s="157" t="s">
        <v>1369</v>
      </c>
      <c r="H182" s="158">
        <v>176.23599999999999</v>
      </c>
      <c r="I182" s="159"/>
      <c r="L182" s="155"/>
      <c r="M182" s="160"/>
      <c r="T182" s="161"/>
      <c r="AT182" s="156" t="s">
        <v>149</v>
      </c>
      <c r="AU182" s="156" t="s">
        <v>87</v>
      </c>
      <c r="AV182" s="13" t="s">
        <v>87</v>
      </c>
      <c r="AW182" s="13" t="s">
        <v>33</v>
      </c>
      <c r="AX182" s="13" t="s">
        <v>85</v>
      </c>
      <c r="AY182" s="156" t="s">
        <v>135</v>
      </c>
    </row>
    <row r="183" spans="2:65" s="11" customFormat="1" ht="22.8" customHeight="1">
      <c r="B183" s="120"/>
      <c r="D183" s="121" t="s">
        <v>76</v>
      </c>
      <c r="E183" s="130" t="s">
        <v>157</v>
      </c>
      <c r="F183" s="130" t="s">
        <v>1370</v>
      </c>
      <c r="I183" s="123"/>
      <c r="J183" s="131">
        <f>BK183</f>
        <v>0</v>
      </c>
      <c r="L183" s="120"/>
      <c r="M183" s="125"/>
      <c r="P183" s="126">
        <f>SUM(P184:P186)</f>
        <v>0</v>
      </c>
      <c r="R183" s="126">
        <f>SUM(R184:R186)</f>
        <v>0</v>
      </c>
      <c r="T183" s="127">
        <f>SUM(T184:T186)</f>
        <v>0</v>
      </c>
      <c r="AR183" s="121" t="s">
        <v>85</v>
      </c>
      <c r="AT183" s="128" t="s">
        <v>76</v>
      </c>
      <c r="AU183" s="128" t="s">
        <v>85</v>
      </c>
      <c r="AY183" s="121" t="s">
        <v>135</v>
      </c>
      <c r="BK183" s="129">
        <f>SUM(BK184:BK186)</f>
        <v>0</v>
      </c>
    </row>
    <row r="184" spans="2:65" s="1" customFormat="1" ht="16.5" customHeight="1">
      <c r="B184" s="32"/>
      <c r="C184" s="132" t="s">
        <v>219</v>
      </c>
      <c r="D184" s="132" t="s">
        <v>141</v>
      </c>
      <c r="E184" s="133" t="s">
        <v>1371</v>
      </c>
      <c r="F184" s="134" t="s">
        <v>1372</v>
      </c>
      <c r="G184" s="135" t="s">
        <v>306</v>
      </c>
      <c r="H184" s="136">
        <v>155.6</v>
      </c>
      <c r="I184" s="137"/>
      <c r="J184" s="138">
        <f>ROUND(I184*H184,2)</f>
        <v>0</v>
      </c>
      <c r="K184" s="134" t="s">
        <v>145</v>
      </c>
      <c r="L184" s="32"/>
      <c r="M184" s="139" t="s">
        <v>1</v>
      </c>
      <c r="N184" s="140" t="s">
        <v>42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134</v>
      </c>
      <c r="AT184" s="143" t="s">
        <v>141</v>
      </c>
      <c r="AU184" s="143" t="s">
        <v>87</v>
      </c>
      <c r="AY184" s="17" t="s">
        <v>135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85</v>
      </c>
      <c r="BK184" s="144">
        <f>ROUND(I184*H184,2)</f>
        <v>0</v>
      </c>
      <c r="BL184" s="17" t="s">
        <v>134</v>
      </c>
      <c r="BM184" s="143" t="s">
        <v>1373</v>
      </c>
    </row>
    <row r="185" spans="2:65" s="1" customFormat="1" ht="10.199999999999999">
      <c r="B185" s="32"/>
      <c r="D185" s="145" t="s">
        <v>148</v>
      </c>
      <c r="F185" s="146" t="s">
        <v>1374</v>
      </c>
      <c r="I185" s="147"/>
      <c r="L185" s="32"/>
      <c r="M185" s="148"/>
      <c r="T185" s="56"/>
      <c r="AT185" s="17" t="s">
        <v>148</v>
      </c>
      <c r="AU185" s="17" t="s">
        <v>87</v>
      </c>
    </row>
    <row r="186" spans="2:65" s="13" customFormat="1" ht="10.199999999999999">
      <c r="B186" s="155"/>
      <c r="D186" s="145" t="s">
        <v>149</v>
      </c>
      <c r="E186" s="156" t="s">
        <v>1</v>
      </c>
      <c r="F186" s="157" t="s">
        <v>1375</v>
      </c>
      <c r="H186" s="158">
        <v>155.6</v>
      </c>
      <c r="I186" s="159"/>
      <c r="L186" s="155"/>
      <c r="M186" s="160"/>
      <c r="T186" s="161"/>
      <c r="AT186" s="156" t="s">
        <v>149</v>
      </c>
      <c r="AU186" s="156" t="s">
        <v>87</v>
      </c>
      <c r="AV186" s="13" t="s">
        <v>87</v>
      </c>
      <c r="AW186" s="13" t="s">
        <v>33</v>
      </c>
      <c r="AX186" s="13" t="s">
        <v>85</v>
      </c>
      <c r="AY186" s="156" t="s">
        <v>135</v>
      </c>
    </row>
    <row r="187" spans="2:65" s="11" customFormat="1" ht="22.8" customHeight="1">
      <c r="B187" s="120"/>
      <c r="D187" s="121" t="s">
        <v>76</v>
      </c>
      <c r="E187" s="130" t="s">
        <v>134</v>
      </c>
      <c r="F187" s="130" t="s">
        <v>537</v>
      </c>
      <c r="I187" s="123"/>
      <c r="J187" s="131">
        <f>BK187</f>
        <v>0</v>
      </c>
      <c r="L187" s="120"/>
      <c r="M187" s="125"/>
      <c r="P187" s="126">
        <f>SUM(P188:P208)</f>
        <v>0</v>
      </c>
      <c r="R187" s="126">
        <f>SUM(R188:R208)</f>
        <v>0.77651999999999988</v>
      </c>
      <c r="T187" s="127">
        <f>SUM(T188:T208)</f>
        <v>0</v>
      </c>
      <c r="AR187" s="121" t="s">
        <v>85</v>
      </c>
      <c r="AT187" s="128" t="s">
        <v>76</v>
      </c>
      <c r="AU187" s="128" t="s">
        <v>85</v>
      </c>
      <c r="AY187" s="121" t="s">
        <v>135</v>
      </c>
      <c r="BK187" s="129">
        <f>SUM(BK188:BK208)</f>
        <v>0</v>
      </c>
    </row>
    <row r="188" spans="2:65" s="1" customFormat="1" ht="16.5" customHeight="1">
      <c r="B188" s="32"/>
      <c r="C188" s="132" t="s">
        <v>226</v>
      </c>
      <c r="D188" s="132" t="s">
        <v>141</v>
      </c>
      <c r="E188" s="133" t="s">
        <v>1376</v>
      </c>
      <c r="F188" s="134" t="s">
        <v>1377</v>
      </c>
      <c r="G188" s="135" t="s">
        <v>337</v>
      </c>
      <c r="H188" s="136">
        <v>24.728000000000002</v>
      </c>
      <c r="I188" s="137"/>
      <c r="J188" s="138">
        <f>ROUND(I188*H188,2)</f>
        <v>0</v>
      </c>
      <c r="K188" s="134" t="s">
        <v>145</v>
      </c>
      <c r="L188" s="32"/>
      <c r="M188" s="139" t="s">
        <v>1</v>
      </c>
      <c r="N188" s="140" t="s">
        <v>42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134</v>
      </c>
      <c r="AT188" s="143" t="s">
        <v>141</v>
      </c>
      <c r="AU188" s="143" t="s">
        <v>87</v>
      </c>
      <c r="AY188" s="17" t="s">
        <v>135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85</v>
      </c>
      <c r="BK188" s="144">
        <f>ROUND(I188*H188,2)</f>
        <v>0</v>
      </c>
      <c r="BL188" s="17" t="s">
        <v>134</v>
      </c>
      <c r="BM188" s="143" t="s">
        <v>1378</v>
      </c>
    </row>
    <row r="189" spans="2:65" s="1" customFormat="1" ht="10.199999999999999">
      <c r="B189" s="32"/>
      <c r="D189" s="145" t="s">
        <v>148</v>
      </c>
      <c r="F189" s="146" t="s">
        <v>1379</v>
      </c>
      <c r="I189" s="147"/>
      <c r="L189" s="32"/>
      <c r="M189" s="148"/>
      <c r="T189" s="56"/>
      <c r="AT189" s="17" t="s">
        <v>148</v>
      </c>
      <c r="AU189" s="17" t="s">
        <v>87</v>
      </c>
    </row>
    <row r="190" spans="2:65" s="12" customFormat="1" ht="10.199999999999999">
      <c r="B190" s="149"/>
      <c r="D190" s="145" t="s">
        <v>149</v>
      </c>
      <c r="E190" s="150" t="s">
        <v>1</v>
      </c>
      <c r="F190" s="151" t="s">
        <v>1380</v>
      </c>
      <c r="H190" s="150" t="s">
        <v>1</v>
      </c>
      <c r="I190" s="152"/>
      <c r="L190" s="149"/>
      <c r="M190" s="153"/>
      <c r="T190" s="154"/>
      <c r="AT190" s="150" t="s">
        <v>149</v>
      </c>
      <c r="AU190" s="150" t="s">
        <v>87</v>
      </c>
      <c r="AV190" s="12" t="s">
        <v>85</v>
      </c>
      <c r="AW190" s="12" t="s">
        <v>33</v>
      </c>
      <c r="AX190" s="12" t="s">
        <v>77</v>
      </c>
      <c r="AY190" s="150" t="s">
        <v>135</v>
      </c>
    </row>
    <row r="191" spans="2:65" s="12" customFormat="1" ht="10.199999999999999">
      <c r="B191" s="149"/>
      <c r="D191" s="145" t="s">
        <v>149</v>
      </c>
      <c r="E191" s="150" t="s">
        <v>1</v>
      </c>
      <c r="F191" s="151" t="s">
        <v>1381</v>
      </c>
      <c r="H191" s="150" t="s">
        <v>1</v>
      </c>
      <c r="I191" s="152"/>
      <c r="L191" s="149"/>
      <c r="M191" s="153"/>
      <c r="T191" s="154"/>
      <c r="AT191" s="150" t="s">
        <v>149</v>
      </c>
      <c r="AU191" s="150" t="s">
        <v>87</v>
      </c>
      <c r="AV191" s="12" t="s">
        <v>85</v>
      </c>
      <c r="AW191" s="12" t="s">
        <v>33</v>
      </c>
      <c r="AX191" s="12" t="s">
        <v>77</v>
      </c>
      <c r="AY191" s="150" t="s">
        <v>135</v>
      </c>
    </row>
    <row r="192" spans="2:65" s="13" customFormat="1" ht="10.199999999999999">
      <c r="B192" s="155"/>
      <c r="D192" s="145" t="s">
        <v>149</v>
      </c>
      <c r="E192" s="156" t="s">
        <v>1</v>
      </c>
      <c r="F192" s="157" t="s">
        <v>1382</v>
      </c>
      <c r="H192" s="158">
        <v>24.728000000000002</v>
      </c>
      <c r="I192" s="159"/>
      <c r="L192" s="155"/>
      <c r="M192" s="160"/>
      <c r="T192" s="161"/>
      <c r="AT192" s="156" t="s">
        <v>149</v>
      </c>
      <c r="AU192" s="156" t="s">
        <v>87</v>
      </c>
      <c r="AV192" s="13" t="s">
        <v>87</v>
      </c>
      <c r="AW192" s="13" t="s">
        <v>33</v>
      </c>
      <c r="AX192" s="13" t="s">
        <v>85</v>
      </c>
      <c r="AY192" s="156" t="s">
        <v>135</v>
      </c>
    </row>
    <row r="193" spans="2:65" s="1" customFormat="1" ht="16.5" customHeight="1">
      <c r="B193" s="32"/>
      <c r="C193" s="132" t="s">
        <v>8</v>
      </c>
      <c r="D193" s="132" t="s">
        <v>141</v>
      </c>
      <c r="E193" s="133" t="s">
        <v>539</v>
      </c>
      <c r="F193" s="134" t="s">
        <v>540</v>
      </c>
      <c r="G193" s="135" t="s">
        <v>337</v>
      </c>
      <c r="H193" s="136">
        <v>15.917999999999999</v>
      </c>
      <c r="I193" s="137"/>
      <c r="J193" s="138">
        <f>ROUND(I193*H193,2)</f>
        <v>0</v>
      </c>
      <c r="K193" s="134" t="s">
        <v>145</v>
      </c>
      <c r="L193" s="32"/>
      <c r="M193" s="139" t="s">
        <v>1</v>
      </c>
      <c r="N193" s="140" t="s">
        <v>42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134</v>
      </c>
      <c r="AT193" s="143" t="s">
        <v>141</v>
      </c>
      <c r="AU193" s="143" t="s">
        <v>87</v>
      </c>
      <c r="AY193" s="17" t="s">
        <v>135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134</v>
      </c>
      <c r="BM193" s="143" t="s">
        <v>1383</v>
      </c>
    </row>
    <row r="194" spans="2:65" s="1" customFormat="1" ht="10.199999999999999">
      <c r="B194" s="32"/>
      <c r="D194" s="145" t="s">
        <v>148</v>
      </c>
      <c r="F194" s="146" t="s">
        <v>542</v>
      </c>
      <c r="I194" s="147"/>
      <c r="L194" s="32"/>
      <c r="M194" s="148"/>
      <c r="T194" s="56"/>
      <c r="AT194" s="17" t="s">
        <v>148</v>
      </c>
      <c r="AU194" s="17" t="s">
        <v>87</v>
      </c>
    </row>
    <row r="195" spans="2:65" s="12" customFormat="1" ht="10.199999999999999">
      <c r="B195" s="149"/>
      <c r="D195" s="145" t="s">
        <v>149</v>
      </c>
      <c r="E195" s="150" t="s">
        <v>1</v>
      </c>
      <c r="F195" s="151" t="s">
        <v>1384</v>
      </c>
      <c r="H195" s="150" t="s">
        <v>1</v>
      </c>
      <c r="I195" s="152"/>
      <c r="L195" s="149"/>
      <c r="M195" s="153"/>
      <c r="T195" s="154"/>
      <c r="AT195" s="150" t="s">
        <v>149</v>
      </c>
      <c r="AU195" s="150" t="s">
        <v>87</v>
      </c>
      <c r="AV195" s="12" t="s">
        <v>85</v>
      </c>
      <c r="AW195" s="12" t="s">
        <v>33</v>
      </c>
      <c r="AX195" s="12" t="s">
        <v>77</v>
      </c>
      <c r="AY195" s="150" t="s">
        <v>135</v>
      </c>
    </row>
    <row r="196" spans="2:65" s="13" customFormat="1" ht="10.199999999999999">
      <c r="B196" s="155"/>
      <c r="D196" s="145" t="s">
        <v>149</v>
      </c>
      <c r="E196" s="156" t="s">
        <v>1</v>
      </c>
      <c r="F196" s="157" t="s">
        <v>1385</v>
      </c>
      <c r="H196" s="158">
        <v>15.917999999999999</v>
      </c>
      <c r="I196" s="159"/>
      <c r="L196" s="155"/>
      <c r="M196" s="160"/>
      <c r="T196" s="161"/>
      <c r="AT196" s="156" t="s">
        <v>149</v>
      </c>
      <c r="AU196" s="156" t="s">
        <v>87</v>
      </c>
      <c r="AV196" s="13" t="s">
        <v>87</v>
      </c>
      <c r="AW196" s="13" t="s">
        <v>33</v>
      </c>
      <c r="AX196" s="13" t="s">
        <v>85</v>
      </c>
      <c r="AY196" s="156" t="s">
        <v>135</v>
      </c>
    </row>
    <row r="197" spans="2:65" s="1" customFormat="1" ht="16.5" customHeight="1">
      <c r="B197" s="32"/>
      <c r="C197" s="132" t="s">
        <v>342</v>
      </c>
      <c r="D197" s="132" t="s">
        <v>141</v>
      </c>
      <c r="E197" s="133" t="s">
        <v>1386</v>
      </c>
      <c r="F197" s="134" t="s">
        <v>1387</v>
      </c>
      <c r="G197" s="135" t="s">
        <v>548</v>
      </c>
      <c r="H197" s="136">
        <v>6</v>
      </c>
      <c r="I197" s="137"/>
      <c r="J197" s="138">
        <f>ROUND(I197*H197,2)</f>
        <v>0</v>
      </c>
      <c r="K197" s="134" t="s">
        <v>145</v>
      </c>
      <c r="L197" s="32"/>
      <c r="M197" s="139" t="s">
        <v>1</v>
      </c>
      <c r="N197" s="140" t="s">
        <v>42</v>
      </c>
      <c r="P197" s="141">
        <f>O197*H197</f>
        <v>0</v>
      </c>
      <c r="Q197" s="141">
        <v>8.7419999999999998E-2</v>
      </c>
      <c r="R197" s="141">
        <f>Q197*H197</f>
        <v>0.52451999999999999</v>
      </c>
      <c r="S197" s="141">
        <v>0</v>
      </c>
      <c r="T197" s="142">
        <f>S197*H197</f>
        <v>0</v>
      </c>
      <c r="AR197" s="143" t="s">
        <v>134</v>
      </c>
      <c r="AT197" s="143" t="s">
        <v>141</v>
      </c>
      <c r="AU197" s="143" t="s">
        <v>87</v>
      </c>
      <c r="AY197" s="17" t="s">
        <v>135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85</v>
      </c>
      <c r="BK197" s="144">
        <f>ROUND(I197*H197,2)</f>
        <v>0</v>
      </c>
      <c r="BL197" s="17" t="s">
        <v>134</v>
      </c>
      <c r="BM197" s="143" t="s">
        <v>1388</v>
      </c>
    </row>
    <row r="198" spans="2:65" s="1" customFormat="1" ht="10.199999999999999">
      <c r="B198" s="32"/>
      <c r="D198" s="145" t="s">
        <v>148</v>
      </c>
      <c r="F198" s="146" t="s">
        <v>1389</v>
      </c>
      <c r="I198" s="147"/>
      <c r="L198" s="32"/>
      <c r="M198" s="148"/>
      <c r="T198" s="56"/>
      <c r="AT198" s="17" t="s">
        <v>148</v>
      </c>
      <c r="AU198" s="17" t="s">
        <v>87</v>
      </c>
    </row>
    <row r="199" spans="2:65" s="13" customFormat="1" ht="10.199999999999999">
      <c r="B199" s="155"/>
      <c r="D199" s="145" t="s">
        <v>149</v>
      </c>
      <c r="E199" s="156" t="s">
        <v>1</v>
      </c>
      <c r="F199" s="157" t="s">
        <v>1390</v>
      </c>
      <c r="H199" s="158">
        <v>6</v>
      </c>
      <c r="I199" s="159"/>
      <c r="L199" s="155"/>
      <c r="M199" s="160"/>
      <c r="T199" s="161"/>
      <c r="AT199" s="156" t="s">
        <v>149</v>
      </c>
      <c r="AU199" s="156" t="s">
        <v>87</v>
      </c>
      <c r="AV199" s="13" t="s">
        <v>87</v>
      </c>
      <c r="AW199" s="13" t="s">
        <v>33</v>
      </c>
      <c r="AX199" s="13" t="s">
        <v>85</v>
      </c>
      <c r="AY199" s="156" t="s">
        <v>135</v>
      </c>
    </row>
    <row r="200" spans="2:65" s="1" customFormat="1" ht="16.5" customHeight="1">
      <c r="B200" s="32"/>
      <c r="C200" s="172" t="s">
        <v>348</v>
      </c>
      <c r="D200" s="172" t="s">
        <v>427</v>
      </c>
      <c r="E200" s="173" t="s">
        <v>1391</v>
      </c>
      <c r="F200" s="174" t="s">
        <v>1392</v>
      </c>
      <c r="G200" s="175" t="s">
        <v>548</v>
      </c>
      <c r="H200" s="176">
        <v>2</v>
      </c>
      <c r="I200" s="177"/>
      <c r="J200" s="178">
        <f>ROUND(I200*H200,2)</f>
        <v>0</v>
      </c>
      <c r="K200" s="174" t="s">
        <v>145</v>
      </c>
      <c r="L200" s="179"/>
      <c r="M200" s="180" t="s">
        <v>1</v>
      </c>
      <c r="N200" s="181" t="s">
        <v>42</v>
      </c>
      <c r="P200" s="141">
        <f>O200*H200</f>
        <v>0</v>
      </c>
      <c r="Q200" s="141">
        <v>3.2000000000000001E-2</v>
      </c>
      <c r="R200" s="141">
        <f>Q200*H200</f>
        <v>6.4000000000000001E-2</v>
      </c>
      <c r="S200" s="141">
        <v>0</v>
      </c>
      <c r="T200" s="142">
        <f>S200*H200</f>
        <v>0</v>
      </c>
      <c r="AR200" s="143" t="s">
        <v>187</v>
      </c>
      <c r="AT200" s="143" t="s">
        <v>427</v>
      </c>
      <c r="AU200" s="143" t="s">
        <v>87</v>
      </c>
      <c r="AY200" s="17" t="s">
        <v>135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7" t="s">
        <v>85</v>
      </c>
      <c r="BK200" s="144">
        <f>ROUND(I200*H200,2)</f>
        <v>0</v>
      </c>
      <c r="BL200" s="17" t="s">
        <v>134</v>
      </c>
      <c r="BM200" s="143" t="s">
        <v>1393</v>
      </c>
    </row>
    <row r="201" spans="2:65" s="1" customFormat="1" ht="10.199999999999999">
      <c r="B201" s="32"/>
      <c r="D201" s="145" t="s">
        <v>148</v>
      </c>
      <c r="F201" s="146" t="s">
        <v>1392</v>
      </c>
      <c r="I201" s="147"/>
      <c r="L201" s="32"/>
      <c r="M201" s="148"/>
      <c r="T201" s="56"/>
      <c r="AT201" s="17" t="s">
        <v>148</v>
      </c>
      <c r="AU201" s="17" t="s">
        <v>87</v>
      </c>
    </row>
    <row r="202" spans="2:65" s="13" customFormat="1" ht="10.199999999999999">
      <c r="B202" s="155"/>
      <c r="D202" s="145" t="s">
        <v>149</v>
      </c>
      <c r="E202" s="156" t="s">
        <v>1</v>
      </c>
      <c r="F202" s="157" t="s">
        <v>1394</v>
      </c>
      <c r="H202" s="158">
        <v>2</v>
      </c>
      <c r="I202" s="159"/>
      <c r="L202" s="155"/>
      <c r="M202" s="160"/>
      <c r="T202" s="161"/>
      <c r="AT202" s="156" t="s">
        <v>149</v>
      </c>
      <c r="AU202" s="156" t="s">
        <v>87</v>
      </c>
      <c r="AV202" s="13" t="s">
        <v>87</v>
      </c>
      <c r="AW202" s="13" t="s">
        <v>33</v>
      </c>
      <c r="AX202" s="13" t="s">
        <v>85</v>
      </c>
      <c r="AY202" s="156" t="s">
        <v>135</v>
      </c>
    </row>
    <row r="203" spans="2:65" s="1" customFormat="1" ht="16.5" customHeight="1">
      <c r="B203" s="32"/>
      <c r="C203" s="172" t="s">
        <v>355</v>
      </c>
      <c r="D203" s="172" t="s">
        <v>427</v>
      </c>
      <c r="E203" s="173" t="s">
        <v>1395</v>
      </c>
      <c r="F203" s="174" t="s">
        <v>1396</v>
      </c>
      <c r="G203" s="175" t="s">
        <v>548</v>
      </c>
      <c r="H203" s="176">
        <v>2</v>
      </c>
      <c r="I203" s="177"/>
      <c r="J203" s="178">
        <f>ROUND(I203*H203,2)</f>
        <v>0</v>
      </c>
      <c r="K203" s="174" t="s">
        <v>145</v>
      </c>
      <c r="L203" s="179"/>
      <c r="M203" s="180" t="s">
        <v>1</v>
      </c>
      <c r="N203" s="181" t="s">
        <v>42</v>
      </c>
      <c r="P203" s="141">
        <f>O203*H203</f>
        <v>0</v>
      </c>
      <c r="Q203" s="141">
        <v>4.1000000000000002E-2</v>
      </c>
      <c r="R203" s="141">
        <f>Q203*H203</f>
        <v>8.2000000000000003E-2</v>
      </c>
      <c r="S203" s="141">
        <v>0</v>
      </c>
      <c r="T203" s="142">
        <f>S203*H203</f>
        <v>0</v>
      </c>
      <c r="AR203" s="143" t="s">
        <v>187</v>
      </c>
      <c r="AT203" s="143" t="s">
        <v>427</v>
      </c>
      <c r="AU203" s="143" t="s">
        <v>87</v>
      </c>
      <c r="AY203" s="17" t="s">
        <v>135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7" t="s">
        <v>85</v>
      </c>
      <c r="BK203" s="144">
        <f>ROUND(I203*H203,2)</f>
        <v>0</v>
      </c>
      <c r="BL203" s="17" t="s">
        <v>134</v>
      </c>
      <c r="BM203" s="143" t="s">
        <v>1397</v>
      </c>
    </row>
    <row r="204" spans="2:65" s="1" customFormat="1" ht="10.199999999999999">
      <c r="B204" s="32"/>
      <c r="D204" s="145" t="s">
        <v>148</v>
      </c>
      <c r="F204" s="146" t="s">
        <v>1396</v>
      </c>
      <c r="I204" s="147"/>
      <c r="L204" s="32"/>
      <c r="M204" s="148"/>
      <c r="T204" s="56"/>
      <c r="AT204" s="17" t="s">
        <v>148</v>
      </c>
      <c r="AU204" s="17" t="s">
        <v>87</v>
      </c>
    </row>
    <row r="205" spans="2:65" s="13" customFormat="1" ht="10.199999999999999">
      <c r="B205" s="155"/>
      <c r="D205" s="145" t="s">
        <v>149</v>
      </c>
      <c r="E205" s="156" t="s">
        <v>1</v>
      </c>
      <c r="F205" s="157" t="s">
        <v>1394</v>
      </c>
      <c r="H205" s="158">
        <v>2</v>
      </c>
      <c r="I205" s="159"/>
      <c r="L205" s="155"/>
      <c r="M205" s="160"/>
      <c r="T205" s="161"/>
      <c r="AT205" s="156" t="s">
        <v>149</v>
      </c>
      <c r="AU205" s="156" t="s">
        <v>87</v>
      </c>
      <c r="AV205" s="13" t="s">
        <v>87</v>
      </c>
      <c r="AW205" s="13" t="s">
        <v>33</v>
      </c>
      <c r="AX205" s="13" t="s">
        <v>85</v>
      </c>
      <c r="AY205" s="156" t="s">
        <v>135</v>
      </c>
    </row>
    <row r="206" spans="2:65" s="1" customFormat="1" ht="16.5" customHeight="1">
      <c r="B206" s="32"/>
      <c r="C206" s="172" t="s">
        <v>362</v>
      </c>
      <c r="D206" s="172" t="s">
        <v>427</v>
      </c>
      <c r="E206" s="173" t="s">
        <v>1398</v>
      </c>
      <c r="F206" s="174" t="s">
        <v>1399</v>
      </c>
      <c r="G206" s="175" t="s">
        <v>548</v>
      </c>
      <c r="H206" s="176">
        <v>2</v>
      </c>
      <c r="I206" s="177"/>
      <c r="J206" s="178">
        <f>ROUND(I206*H206,2)</f>
        <v>0</v>
      </c>
      <c r="K206" s="174" t="s">
        <v>145</v>
      </c>
      <c r="L206" s="179"/>
      <c r="M206" s="180" t="s">
        <v>1</v>
      </c>
      <c r="N206" s="181" t="s">
        <v>42</v>
      </c>
      <c r="P206" s="141">
        <f>O206*H206</f>
        <v>0</v>
      </c>
      <c r="Q206" s="141">
        <v>5.2999999999999999E-2</v>
      </c>
      <c r="R206" s="141">
        <f>Q206*H206</f>
        <v>0.106</v>
      </c>
      <c r="S206" s="141">
        <v>0</v>
      </c>
      <c r="T206" s="142">
        <f>S206*H206</f>
        <v>0</v>
      </c>
      <c r="AR206" s="143" t="s">
        <v>187</v>
      </c>
      <c r="AT206" s="143" t="s">
        <v>427</v>
      </c>
      <c r="AU206" s="143" t="s">
        <v>87</v>
      </c>
      <c r="AY206" s="17" t="s">
        <v>135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7" t="s">
        <v>85</v>
      </c>
      <c r="BK206" s="144">
        <f>ROUND(I206*H206,2)</f>
        <v>0</v>
      </c>
      <c r="BL206" s="17" t="s">
        <v>134</v>
      </c>
      <c r="BM206" s="143" t="s">
        <v>1400</v>
      </c>
    </row>
    <row r="207" spans="2:65" s="1" customFormat="1" ht="10.199999999999999">
      <c r="B207" s="32"/>
      <c r="D207" s="145" t="s">
        <v>148</v>
      </c>
      <c r="F207" s="146" t="s">
        <v>1399</v>
      </c>
      <c r="I207" s="147"/>
      <c r="L207" s="32"/>
      <c r="M207" s="148"/>
      <c r="T207" s="56"/>
      <c r="AT207" s="17" t="s">
        <v>148</v>
      </c>
      <c r="AU207" s="17" t="s">
        <v>87</v>
      </c>
    </row>
    <row r="208" spans="2:65" s="13" customFormat="1" ht="10.199999999999999">
      <c r="B208" s="155"/>
      <c r="D208" s="145" t="s">
        <v>149</v>
      </c>
      <c r="E208" s="156" t="s">
        <v>1</v>
      </c>
      <c r="F208" s="157" t="s">
        <v>1394</v>
      </c>
      <c r="H208" s="158">
        <v>2</v>
      </c>
      <c r="I208" s="159"/>
      <c r="L208" s="155"/>
      <c r="M208" s="160"/>
      <c r="T208" s="161"/>
      <c r="AT208" s="156" t="s">
        <v>149</v>
      </c>
      <c r="AU208" s="156" t="s">
        <v>87</v>
      </c>
      <c r="AV208" s="13" t="s">
        <v>87</v>
      </c>
      <c r="AW208" s="13" t="s">
        <v>33</v>
      </c>
      <c r="AX208" s="13" t="s">
        <v>85</v>
      </c>
      <c r="AY208" s="156" t="s">
        <v>135</v>
      </c>
    </row>
    <row r="209" spans="2:65" s="11" customFormat="1" ht="22.8" customHeight="1">
      <c r="B209" s="120"/>
      <c r="D209" s="121" t="s">
        <v>76</v>
      </c>
      <c r="E209" s="130" t="s">
        <v>187</v>
      </c>
      <c r="F209" s="130" t="s">
        <v>739</v>
      </c>
      <c r="I209" s="123"/>
      <c r="J209" s="131">
        <f>BK209</f>
        <v>0</v>
      </c>
      <c r="L209" s="120"/>
      <c r="M209" s="125"/>
      <c r="P209" s="126">
        <f>SUM(P210:P269)</f>
        <v>0</v>
      </c>
      <c r="R209" s="126">
        <f>SUM(R210:R269)</f>
        <v>18.847484519999998</v>
      </c>
      <c r="T209" s="127">
        <f>SUM(T210:T269)</f>
        <v>0</v>
      </c>
      <c r="AR209" s="121" t="s">
        <v>85</v>
      </c>
      <c r="AT209" s="128" t="s">
        <v>76</v>
      </c>
      <c r="AU209" s="128" t="s">
        <v>85</v>
      </c>
      <c r="AY209" s="121" t="s">
        <v>135</v>
      </c>
      <c r="BK209" s="129">
        <f>SUM(BK210:BK269)</f>
        <v>0</v>
      </c>
    </row>
    <row r="210" spans="2:65" s="1" customFormat="1" ht="16.5" customHeight="1">
      <c r="B210" s="32"/>
      <c r="C210" s="132" t="s">
        <v>368</v>
      </c>
      <c r="D210" s="132" t="s">
        <v>141</v>
      </c>
      <c r="E210" s="133" t="s">
        <v>1401</v>
      </c>
      <c r="F210" s="134" t="s">
        <v>1402</v>
      </c>
      <c r="G210" s="135" t="s">
        <v>306</v>
      </c>
      <c r="H210" s="136">
        <v>148.88</v>
      </c>
      <c r="I210" s="137"/>
      <c r="J210" s="138">
        <f>ROUND(I210*H210,2)</f>
        <v>0</v>
      </c>
      <c r="K210" s="134" t="s">
        <v>145</v>
      </c>
      <c r="L210" s="32"/>
      <c r="M210" s="139" t="s">
        <v>1</v>
      </c>
      <c r="N210" s="140" t="s">
        <v>42</v>
      </c>
      <c r="P210" s="141">
        <f>O210*H210</f>
        <v>0</v>
      </c>
      <c r="Q210" s="141">
        <v>2.0000000000000002E-5</v>
      </c>
      <c r="R210" s="141">
        <f>Q210*H210</f>
        <v>2.9776E-3</v>
      </c>
      <c r="S210" s="141">
        <v>0</v>
      </c>
      <c r="T210" s="142">
        <f>S210*H210</f>
        <v>0</v>
      </c>
      <c r="AR210" s="143" t="s">
        <v>134</v>
      </c>
      <c r="AT210" s="143" t="s">
        <v>141</v>
      </c>
      <c r="AU210" s="143" t="s">
        <v>87</v>
      </c>
      <c r="AY210" s="17" t="s">
        <v>135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85</v>
      </c>
      <c r="BK210" s="144">
        <f>ROUND(I210*H210,2)</f>
        <v>0</v>
      </c>
      <c r="BL210" s="17" t="s">
        <v>134</v>
      </c>
      <c r="BM210" s="143" t="s">
        <v>1403</v>
      </c>
    </row>
    <row r="211" spans="2:65" s="1" customFormat="1" ht="10.199999999999999">
      <c r="B211" s="32"/>
      <c r="D211" s="145" t="s">
        <v>148</v>
      </c>
      <c r="F211" s="146" t="s">
        <v>1404</v>
      </c>
      <c r="I211" s="147"/>
      <c r="L211" s="32"/>
      <c r="M211" s="148"/>
      <c r="T211" s="56"/>
      <c r="AT211" s="17" t="s">
        <v>148</v>
      </c>
      <c r="AU211" s="17" t="s">
        <v>87</v>
      </c>
    </row>
    <row r="212" spans="2:65" s="13" customFormat="1" ht="10.199999999999999">
      <c r="B212" s="155"/>
      <c r="D212" s="145" t="s">
        <v>149</v>
      </c>
      <c r="E212" s="156" t="s">
        <v>1</v>
      </c>
      <c r="F212" s="157" t="s">
        <v>1405</v>
      </c>
      <c r="H212" s="158">
        <v>155.6</v>
      </c>
      <c r="I212" s="159"/>
      <c r="L212" s="155"/>
      <c r="M212" s="160"/>
      <c r="T212" s="161"/>
      <c r="AT212" s="156" t="s">
        <v>149</v>
      </c>
      <c r="AU212" s="156" t="s">
        <v>87</v>
      </c>
      <c r="AV212" s="13" t="s">
        <v>87</v>
      </c>
      <c r="AW212" s="13" t="s">
        <v>33</v>
      </c>
      <c r="AX212" s="13" t="s">
        <v>77</v>
      </c>
      <c r="AY212" s="156" t="s">
        <v>135</v>
      </c>
    </row>
    <row r="213" spans="2:65" s="13" customFormat="1" ht="10.199999999999999">
      <c r="B213" s="155"/>
      <c r="D213" s="145" t="s">
        <v>149</v>
      </c>
      <c r="E213" s="156" t="s">
        <v>1</v>
      </c>
      <c r="F213" s="157" t="s">
        <v>1406</v>
      </c>
      <c r="H213" s="158">
        <v>-4</v>
      </c>
      <c r="I213" s="159"/>
      <c r="L213" s="155"/>
      <c r="M213" s="160"/>
      <c r="T213" s="161"/>
      <c r="AT213" s="156" t="s">
        <v>149</v>
      </c>
      <c r="AU213" s="156" t="s">
        <v>87</v>
      </c>
      <c r="AV213" s="13" t="s">
        <v>87</v>
      </c>
      <c r="AW213" s="13" t="s">
        <v>33</v>
      </c>
      <c r="AX213" s="13" t="s">
        <v>77</v>
      </c>
      <c r="AY213" s="156" t="s">
        <v>135</v>
      </c>
    </row>
    <row r="214" spans="2:65" s="13" customFormat="1" ht="10.199999999999999">
      <c r="B214" s="155"/>
      <c r="D214" s="145" t="s">
        <v>149</v>
      </c>
      <c r="E214" s="156" t="s">
        <v>1</v>
      </c>
      <c r="F214" s="157" t="s">
        <v>1407</v>
      </c>
      <c r="H214" s="158">
        <v>-2.72</v>
      </c>
      <c r="I214" s="159"/>
      <c r="L214" s="155"/>
      <c r="M214" s="160"/>
      <c r="T214" s="161"/>
      <c r="AT214" s="156" t="s">
        <v>149</v>
      </c>
      <c r="AU214" s="156" t="s">
        <v>87</v>
      </c>
      <c r="AV214" s="13" t="s">
        <v>87</v>
      </c>
      <c r="AW214" s="13" t="s">
        <v>33</v>
      </c>
      <c r="AX214" s="13" t="s">
        <v>77</v>
      </c>
      <c r="AY214" s="156" t="s">
        <v>135</v>
      </c>
    </row>
    <row r="215" spans="2:65" s="14" customFormat="1" ht="10.199999999999999">
      <c r="B215" s="165"/>
      <c r="D215" s="145" t="s">
        <v>149</v>
      </c>
      <c r="E215" s="166" t="s">
        <v>1</v>
      </c>
      <c r="F215" s="167" t="s">
        <v>257</v>
      </c>
      <c r="H215" s="168">
        <v>148.88</v>
      </c>
      <c r="I215" s="169"/>
      <c r="L215" s="165"/>
      <c r="M215" s="170"/>
      <c r="T215" s="171"/>
      <c r="AT215" s="166" t="s">
        <v>149</v>
      </c>
      <c r="AU215" s="166" t="s">
        <v>87</v>
      </c>
      <c r="AV215" s="14" t="s">
        <v>134</v>
      </c>
      <c r="AW215" s="14" t="s">
        <v>33</v>
      </c>
      <c r="AX215" s="14" t="s">
        <v>85</v>
      </c>
      <c r="AY215" s="166" t="s">
        <v>135</v>
      </c>
    </row>
    <row r="216" spans="2:65" s="12" customFormat="1" ht="10.199999999999999">
      <c r="B216" s="149"/>
      <c r="D216" s="145" t="s">
        <v>149</v>
      </c>
      <c r="E216" s="150" t="s">
        <v>1</v>
      </c>
      <c r="F216" s="151" t="s">
        <v>1408</v>
      </c>
      <c r="H216" s="150" t="s">
        <v>1</v>
      </c>
      <c r="I216" s="152"/>
      <c r="L216" s="149"/>
      <c r="M216" s="153"/>
      <c r="T216" s="154"/>
      <c r="AT216" s="150" t="s">
        <v>149</v>
      </c>
      <c r="AU216" s="150" t="s">
        <v>87</v>
      </c>
      <c r="AV216" s="12" t="s">
        <v>85</v>
      </c>
      <c r="AW216" s="12" t="s">
        <v>33</v>
      </c>
      <c r="AX216" s="12" t="s">
        <v>77</v>
      </c>
      <c r="AY216" s="150" t="s">
        <v>135</v>
      </c>
    </row>
    <row r="217" spans="2:65" s="1" customFormat="1" ht="16.5" customHeight="1">
      <c r="B217" s="32"/>
      <c r="C217" s="172" t="s">
        <v>7</v>
      </c>
      <c r="D217" s="172" t="s">
        <v>427</v>
      </c>
      <c r="E217" s="173" t="s">
        <v>1409</v>
      </c>
      <c r="F217" s="174" t="s">
        <v>1410</v>
      </c>
      <c r="G217" s="175" t="s">
        <v>306</v>
      </c>
      <c r="H217" s="176">
        <v>151.113</v>
      </c>
      <c r="I217" s="177"/>
      <c r="J217" s="178">
        <f>ROUND(I217*H217,2)</f>
        <v>0</v>
      </c>
      <c r="K217" s="174" t="s">
        <v>145</v>
      </c>
      <c r="L217" s="179"/>
      <c r="M217" s="180" t="s">
        <v>1</v>
      </c>
      <c r="N217" s="181" t="s">
        <v>42</v>
      </c>
      <c r="P217" s="141">
        <f>O217*H217</f>
        <v>0</v>
      </c>
      <c r="Q217" s="141">
        <v>4.8399999999999997E-3</v>
      </c>
      <c r="R217" s="141">
        <f>Q217*H217</f>
        <v>0.73138691999999994</v>
      </c>
      <c r="S217" s="141">
        <v>0</v>
      </c>
      <c r="T217" s="142">
        <f>S217*H217</f>
        <v>0</v>
      </c>
      <c r="AR217" s="143" t="s">
        <v>187</v>
      </c>
      <c r="AT217" s="143" t="s">
        <v>427</v>
      </c>
      <c r="AU217" s="143" t="s">
        <v>87</v>
      </c>
      <c r="AY217" s="17" t="s">
        <v>135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85</v>
      </c>
      <c r="BK217" s="144">
        <f>ROUND(I217*H217,2)</f>
        <v>0</v>
      </c>
      <c r="BL217" s="17" t="s">
        <v>134</v>
      </c>
      <c r="BM217" s="143" t="s">
        <v>1411</v>
      </c>
    </row>
    <row r="218" spans="2:65" s="1" customFormat="1" ht="10.199999999999999">
      <c r="B218" s="32"/>
      <c r="D218" s="145" t="s">
        <v>148</v>
      </c>
      <c r="F218" s="146" t="s">
        <v>1410</v>
      </c>
      <c r="I218" s="147"/>
      <c r="L218" s="32"/>
      <c r="M218" s="148"/>
      <c r="T218" s="56"/>
      <c r="AT218" s="17" t="s">
        <v>148</v>
      </c>
      <c r="AU218" s="17" t="s">
        <v>87</v>
      </c>
    </row>
    <row r="219" spans="2:65" s="13" customFormat="1" ht="10.199999999999999">
      <c r="B219" s="155"/>
      <c r="D219" s="145" t="s">
        <v>149</v>
      </c>
      <c r="E219" s="156" t="s">
        <v>1</v>
      </c>
      <c r="F219" s="157" t="s">
        <v>1412</v>
      </c>
      <c r="H219" s="158">
        <v>148.88</v>
      </c>
      <c r="I219" s="159"/>
      <c r="L219" s="155"/>
      <c r="M219" s="160"/>
      <c r="T219" s="161"/>
      <c r="AT219" s="156" t="s">
        <v>149</v>
      </c>
      <c r="AU219" s="156" t="s">
        <v>87</v>
      </c>
      <c r="AV219" s="13" t="s">
        <v>87</v>
      </c>
      <c r="AW219" s="13" t="s">
        <v>33</v>
      </c>
      <c r="AX219" s="13" t="s">
        <v>85</v>
      </c>
      <c r="AY219" s="156" t="s">
        <v>135</v>
      </c>
    </row>
    <row r="220" spans="2:65" s="12" customFormat="1" ht="10.199999999999999">
      <c r="B220" s="149"/>
      <c r="D220" s="145" t="s">
        <v>149</v>
      </c>
      <c r="E220" s="150" t="s">
        <v>1</v>
      </c>
      <c r="F220" s="151" t="s">
        <v>1413</v>
      </c>
      <c r="H220" s="150" t="s">
        <v>1</v>
      </c>
      <c r="I220" s="152"/>
      <c r="L220" s="149"/>
      <c r="M220" s="153"/>
      <c r="T220" s="154"/>
      <c r="AT220" s="150" t="s">
        <v>149</v>
      </c>
      <c r="AU220" s="150" t="s">
        <v>87</v>
      </c>
      <c r="AV220" s="12" t="s">
        <v>85</v>
      </c>
      <c r="AW220" s="12" t="s">
        <v>33</v>
      </c>
      <c r="AX220" s="12" t="s">
        <v>77</v>
      </c>
      <c r="AY220" s="150" t="s">
        <v>135</v>
      </c>
    </row>
    <row r="221" spans="2:65" s="13" customFormat="1" ht="10.199999999999999">
      <c r="B221" s="155"/>
      <c r="D221" s="145" t="s">
        <v>149</v>
      </c>
      <c r="F221" s="157" t="s">
        <v>1414</v>
      </c>
      <c r="H221" s="158">
        <v>151.113</v>
      </c>
      <c r="I221" s="159"/>
      <c r="L221" s="155"/>
      <c r="M221" s="160"/>
      <c r="T221" s="161"/>
      <c r="AT221" s="156" t="s">
        <v>149</v>
      </c>
      <c r="AU221" s="156" t="s">
        <v>87</v>
      </c>
      <c r="AV221" s="13" t="s">
        <v>87</v>
      </c>
      <c r="AW221" s="13" t="s">
        <v>4</v>
      </c>
      <c r="AX221" s="13" t="s">
        <v>85</v>
      </c>
      <c r="AY221" s="156" t="s">
        <v>135</v>
      </c>
    </row>
    <row r="222" spans="2:65" s="1" customFormat="1" ht="16.5" customHeight="1">
      <c r="B222" s="32"/>
      <c r="C222" s="132" t="s">
        <v>380</v>
      </c>
      <c r="D222" s="132" t="s">
        <v>141</v>
      </c>
      <c r="E222" s="133" t="s">
        <v>1415</v>
      </c>
      <c r="F222" s="134" t="s">
        <v>1416</v>
      </c>
      <c r="G222" s="135" t="s">
        <v>548</v>
      </c>
      <c r="H222" s="136">
        <v>8</v>
      </c>
      <c r="I222" s="137"/>
      <c r="J222" s="138">
        <f>ROUND(I222*H222,2)</f>
        <v>0</v>
      </c>
      <c r="K222" s="134" t="s">
        <v>145</v>
      </c>
      <c r="L222" s="32"/>
      <c r="M222" s="139" t="s">
        <v>1</v>
      </c>
      <c r="N222" s="140" t="s">
        <v>42</v>
      </c>
      <c r="P222" s="141">
        <f>O222*H222</f>
        <v>0</v>
      </c>
      <c r="Q222" s="141">
        <v>1E-4</v>
      </c>
      <c r="R222" s="141">
        <f>Q222*H222</f>
        <v>8.0000000000000004E-4</v>
      </c>
      <c r="S222" s="141">
        <v>0</v>
      </c>
      <c r="T222" s="142">
        <f>S222*H222</f>
        <v>0</v>
      </c>
      <c r="AR222" s="143" t="s">
        <v>134</v>
      </c>
      <c r="AT222" s="143" t="s">
        <v>141</v>
      </c>
      <c r="AU222" s="143" t="s">
        <v>87</v>
      </c>
      <c r="AY222" s="17" t="s">
        <v>135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85</v>
      </c>
      <c r="BK222" s="144">
        <f>ROUND(I222*H222,2)</f>
        <v>0</v>
      </c>
      <c r="BL222" s="17" t="s">
        <v>134</v>
      </c>
      <c r="BM222" s="143" t="s">
        <v>1417</v>
      </c>
    </row>
    <row r="223" spans="2:65" s="1" customFormat="1" ht="10.199999999999999">
      <c r="B223" s="32"/>
      <c r="D223" s="145" t="s">
        <v>148</v>
      </c>
      <c r="F223" s="146" t="s">
        <v>1418</v>
      </c>
      <c r="I223" s="147"/>
      <c r="L223" s="32"/>
      <c r="M223" s="148"/>
      <c r="T223" s="56"/>
      <c r="AT223" s="17" t="s">
        <v>148</v>
      </c>
      <c r="AU223" s="17" t="s">
        <v>87</v>
      </c>
    </row>
    <row r="224" spans="2:65" s="13" customFormat="1" ht="10.199999999999999">
      <c r="B224" s="155"/>
      <c r="D224" s="145" t="s">
        <v>149</v>
      </c>
      <c r="E224" s="156" t="s">
        <v>1</v>
      </c>
      <c r="F224" s="157" t="s">
        <v>1419</v>
      </c>
      <c r="H224" s="158">
        <v>1</v>
      </c>
      <c r="I224" s="159"/>
      <c r="L224" s="155"/>
      <c r="M224" s="160"/>
      <c r="T224" s="161"/>
      <c r="AT224" s="156" t="s">
        <v>149</v>
      </c>
      <c r="AU224" s="156" t="s">
        <v>87</v>
      </c>
      <c r="AV224" s="13" t="s">
        <v>87</v>
      </c>
      <c r="AW224" s="13" t="s">
        <v>33</v>
      </c>
      <c r="AX224" s="13" t="s">
        <v>77</v>
      </c>
      <c r="AY224" s="156" t="s">
        <v>135</v>
      </c>
    </row>
    <row r="225" spans="2:65" s="13" customFormat="1" ht="10.199999999999999">
      <c r="B225" s="155"/>
      <c r="D225" s="145" t="s">
        <v>149</v>
      </c>
      <c r="E225" s="156" t="s">
        <v>1</v>
      </c>
      <c r="F225" s="157" t="s">
        <v>1420</v>
      </c>
      <c r="H225" s="158">
        <v>7</v>
      </c>
      <c r="I225" s="159"/>
      <c r="L225" s="155"/>
      <c r="M225" s="160"/>
      <c r="T225" s="161"/>
      <c r="AT225" s="156" t="s">
        <v>149</v>
      </c>
      <c r="AU225" s="156" t="s">
        <v>87</v>
      </c>
      <c r="AV225" s="13" t="s">
        <v>87</v>
      </c>
      <c r="AW225" s="13" t="s">
        <v>33</v>
      </c>
      <c r="AX225" s="13" t="s">
        <v>77</v>
      </c>
      <c r="AY225" s="156" t="s">
        <v>135</v>
      </c>
    </row>
    <row r="226" spans="2:65" s="14" customFormat="1" ht="10.199999999999999">
      <c r="B226" s="165"/>
      <c r="D226" s="145" t="s">
        <v>149</v>
      </c>
      <c r="E226" s="166" t="s">
        <v>1</v>
      </c>
      <c r="F226" s="167" t="s">
        <v>257</v>
      </c>
      <c r="H226" s="168">
        <v>8</v>
      </c>
      <c r="I226" s="169"/>
      <c r="L226" s="165"/>
      <c r="M226" s="170"/>
      <c r="T226" s="171"/>
      <c r="AT226" s="166" t="s">
        <v>149</v>
      </c>
      <c r="AU226" s="166" t="s">
        <v>87</v>
      </c>
      <c r="AV226" s="14" t="s">
        <v>134</v>
      </c>
      <c r="AW226" s="14" t="s">
        <v>33</v>
      </c>
      <c r="AX226" s="14" t="s">
        <v>85</v>
      </c>
      <c r="AY226" s="166" t="s">
        <v>135</v>
      </c>
    </row>
    <row r="227" spans="2:65" s="1" customFormat="1" ht="16.5" customHeight="1">
      <c r="B227" s="32"/>
      <c r="C227" s="172" t="s">
        <v>387</v>
      </c>
      <c r="D227" s="172" t="s">
        <v>427</v>
      </c>
      <c r="E227" s="173" t="s">
        <v>1421</v>
      </c>
      <c r="F227" s="174" t="s">
        <v>1422</v>
      </c>
      <c r="G227" s="175" t="s">
        <v>548</v>
      </c>
      <c r="H227" s="176">
        <v>1</v>
      </c>
      <c r="I227" s="177"/>
      <c r="J227" s="178">
        <f>ROUND(I227*H227,2)</f>
        <v>0</v>
      </c>
      <c r="K227" s="174" t="s">
        <v>145</v>
      </c>
      <c r="L227" s="179"/>
      <c r="M227" s="180" t="s">
        <v>1</v>
      </c>
      <c r="N227" s="181" t="s">
        <v>42</v>
      </c>
      <c r="P227" s="141">
        <f>O227*H227</f>
        <v>0</v>
      </c>
      <c r="Q227" s="141">
        <v>6.7999999999999996E-3</v>
      </c>
      <c r="R227" s="141">
        <f>Q227*H227</f>
        <v>6.7999999999999996E-3</v>
      </c>
      <c r="S227" s="141">
        <v>0</v>
      </c>
      <c r="T227" s="142">
        <f>S227*H227</f>
        <v>0</v>
      </c>
      <c r="AR227" s="143" t="s">
        <v>187</v>
      </c>
      <c r="AT227" s="143" t="s">
        <v>427</v>
      </c>
      <c r="AU227" s="143" t="s">
        <v>87</v>
      </c>
      <c r="AY227" s="17" t="s">
        <v>135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85</v>
      </c>
      <c r="BK227" s="144">
        <f>ROUND(I227*H227,2)</f>
        <v>0</v>
      </c>
      <c r="BL227" s="17" t="s">
        <v>134</v>
      </c>
      <c r="BM227" s="143" t="s">
        <v>1423</v>
      </c>
    </row>
    <row r="228" spans="2:65" s="1" customFormat="1" ht="10.199999999999999">
      <c r="B228" s="32"/>
      <c r="D228" s="145" t="s">
        <v>148</v>
      </c>
      <c r="F228" s="146" t="s">
        <v>1422</v>
      </c>
      <c r="I228" s="147"/>
      <c r="L228" s="32"/>
      <c r="M228" s="148"/>
      <c r="T228" s="56"/>
      <c r="AT228" s="17" t="s">
        <v>148</v>
      </c>
      <c r="AU228" s="17" t="s">
        <v>87</v>
      </c>
    </row>
    <row r="229" spans="2:65" s="13" customFormat="1" ht="10.199999999999999">
      <c r="B229" s="155"/>
      <c r="D229" s="145" t="s">
        <v>149</v>
      </c>
      <c r="E229" s="156" t="s">
        <v>1</v>
      </c>
      <c r="F229" s="157" t="s">
        <v>776</v>
      </c>
      <c r="H229" s="158">
        <v>1</v>
      </c>
      <c r="I229" s="159"/>
      <c r="L229" s="155"/>
      <c r="M229" s="160"/>
      <c r="T229" s="161"/>
      <c r="AT229" s="156" t="s">
        <v>149</v>
      </c>
      <c r="AU229" s="156" t="s">
        <v>87</v>
      </c>
      <c r="AV229" s="13" t="s">
        <v>87</v>
      </c>
      <c r="AW229" s="13" t="s">
        <v>33</v>
      </c>
      <c r="AX229" s="13" t="s">
        <v>85</v>
      </c>
      <c r="AY229" s="156" t="s">
        <v>135</v>
      </c>
    </row>
    <row r="230" spans="2:65" s="1" customFormat="1" ht="16.5" customHeight="1">
      <c r="B230" s="32"/>
      <c r="C230" s="172" t="s">
        <v>399</v>
      </c>
      <c r="D230" s="172" t="s">
        <v>427</v>
      </c>
      <c r="E230" s="173" t="s">
        <v>1424</v>
      </c>
      <c r="F230" s="174" t="s">
        <v>1425</v>
      </c>
      <c r="G230" s="175" t="s">
        <v>548</v>
      </c>
      <c r="H230" s="176">
        <v>7</v>
      </c>
      <c r="I230" s="177"/>
      <c r="J230" s="178">
        <f>ROUND(I230*H230,2)</f>
        <v>0</v>
      </c>
      <c r="K230" s="174" t="s">
        <v>145</v>
      </c>
      <c r="L230" s="179"/>
      <c r="M230" s="180" t="s">
        <v>1</v>
      </c>
      <c r="N230" s="181" t="s">
        <v>42</v>
      </c>
      <c r="P230" s="141">
        <f>O230*H230</f>
        <v>0</v>
      </c>
      <c r="Q230" s="141">
        <v>7.7999999999999996E-3</v>
      </c>
      <c r="R230" s="141">
        <f>Q230*H230</f>
        <v>5.4599999999999996E-2</v>
      </c>
      <c r="S230" s="141">
        <v>0</v>
      </c>
      <c r="T230" s="142">
        <f>S230*H230</f>
        <v>0</v>
      </c>
      <c r="AR230" s="143" t="s">
        <v>187</v>
      </c>
      <c r="AT230" s="143" t="s">
        <v>427</v>
      </c>
      <c r="AU230" s="143" t="s">
        <v>87</v>
      </c>
      <c r="AY230" s="17" t="s">
        <v>135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7" t="s">
        <v>85</v>
      </c>
      <c r="BK230" s="144">
        <f>ROUND(I230*H230,2)</f>
        <v>0</v>
      </c>
      <c r="BL230" s="17" t="s">
        <v>134</v>
      </c>
      <c r="BM230" s="143" t="s">
        <v>1426</v>
      </c>
    </row>
    <row r="231" spans="2:65" s="1" customFormat="1" ht="10.199999999999999">
      <c r="B231" s="32"/>
      <c r="D231" s="145" t="s">
        <v>148</v>
      </c>
      <c r="F231" s="146" t="s">
        <v>1425</v>
      </c>
      <c r="I231" s="147"/>
      <c r="L231" s="32"/>
      <c r="M231" s="148"/>
      <c r="T231" s="56"/>
      <c r="AT231" s="17" t="s">
        <v>148</v>
      </c>
      <c r="AU231" s="17" t="s">
        <v>87</v>
      </c>
    </row>
    <row r="232" spans="2:65" s="13" customFormat="1" ht="10.199999999999999">
      <c r="B232" s="155"/>
      <c r="D232" s="145" t="s">
        <v>149</v>
      </c>
      <c r="E232" s="156" t="s">
        <v>1</v>
      </c>
      <c r="F232" s="157" t="s">
        <v>1427</v>
      </c>
      <c r="H232" s="158">
        <v>7</v>
      </c>
      <c r="I232" s="159"/>
      <c r="L232" s="155"/>
      <c r="M232" s="160"/>
      <c r="T232" s="161"/>
      <c r="AT232" s="156" t="s">
        <v>149</v>
      </c>
      <c r="AU232" s="156" t="s">
        <v>87</v>
      </c>
      <c r="AV232" s="13" t="s">
        <v>87</v>
      </c>
      <c r="AW232" s="13" t="s">
        <v>33</v>
      </c>
      <c r="AX232" s="13" t="s">
        <v>85</v>
      </c>
      <c r="AY232" s="156" t="s">
        <v>135</v>
      </c>
    </row>
    <row r="233" spans="2:65" s="1" customFormat="1" ht="16.5" customHeight="1">
      <c r="B233" s="32"/>
      <c r="C233" s="132" t="s">
        <v>405</v>
      </c>
      <c r="D233" s="132" t="s">
        <v>141</v>
      </c>
      <c r="E233" s="133" t="s">
        <v>1428</v>
      </c>
      <c r="F233" s="134" t="s">
        <v>1429</v>
      </c>
      <c r="G233" s="135" t="s">
        <v>1430</v>
      </c>
      <c r="H233" s="136">
        <v>4</v>
      </c>
      <c r="I233" s="137"/>
      <c r="J233" s="138">
        <f>ROUND(I233*H233,2)</f>
        <v>0</v>
      </c>
      <c r="K233" s="134" t="s">
        <v>145</v>
      </c>
      <c r="L233" s="32"/>
      <c r="M233" s="139" t="s">
        <v>1</v>
      </c>
      <c r="N233" s="140" t="s">
        <v>42</v>
      </c>
      <c r="P233" s="141">
        <f>O233*H233</f>
        <v>0</v>
      </c>
      <c r="Q233" s="141">
        <v>3.1E-4</v>
      </c>
      <c r="R233" s="141">
        <f>Q233*H233</f>
        <v>1.24E-3</v>
      </c>
      <c r="S233" s="141">
        <v>0</v>
      </c>
      <c r="T233" s="142">
        <f>S233*H233</f>
        <v>0</v>
      </c>
      <c r="AR233" s="143" t="s">
        <v>134</v>
      </c>
      <c r="AT233" s="143" t="s">
        <v>141</v>
      </c>
      <c r="AU233" s="143" t="s">
        <v>87</v>
      </c>
      <c r="AY233" s="17" t="s">
        <v>135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85</v>
      </c>
      <c r="BK233" s="144">
        <f>ROUND(I233*H233,2)</f>
        <v>0</v>
      </c>
      <c r="BL233" s="17" t="s">
        <v>134</v>
      </c>
      <c r="BM233" s="143" t="s">
        <v>1431</v>
      </c>
    </row>
    <row r="234" spans="2:65" s="1" customFormat="1" ht="10.199999999999999">
      <c r="B234" s="32"/>
      <c r="D234" s="145" t="s">
        <v>148</v>
      </c>
      <c r="F234" s="146" t="s">
        <v>1432</v>
      </c>
      <c r="I234" s="147"/>
      <c r="L234" s="32"/>
      <c r="M234" s="148"/>
      <c r="T234" s="56"/>
      <c r="AT234" s="17" t="s">
        <v>148</v>
      </c>
      <c r="AU234" s="17" t="s">
        <v>87</v>
      </c>
    </row>
    <row r="235" spans="2:65" s="13" customFormat="1" ht="10.199999999999999">
      <c r="B235" s="155"/>
      <c r="D235" s="145" t="s">
        <v>149</v>
      </c>
      <c r="E235" s="156" t="s">
        <v>1</v>
      </c>
      <c r="F235" s="157" t="s">
        <v>1433</v>
      </c>
      <c r="H235" s="158">
        <v>4</v>
      </c>
      <c r="I235" s="159"/>
      <c r="L235" s="155"/>
      <c r="M235" s="160"/>
      <c r="T235" s="161"/>
      <c r="AT235" s="156" t="s">
        <v>149</v>
      </c>
      <c r="AU235" s="156" t="s">
        <v>87</v>
      </c>
      <c r="AV235" s="13" t="s">
        <v>87</v>
      </c>
      <c r="AW235" s="13" t="s">
        <v>33</v>
      </c>
      <c r="AX235" s="13" t="s">
        <v>85</v>
      </c>
      <c r="AY235" s="156" t="s">
        <v>135</v>
      </c>
    </row>
    <row r="236" spans="2:65" s="1" customFormat="1" ht="21.75" customHeight="1">
      <c r="B236" s="32"/>
      <c r="C236" s="132" t="s">
        <v>412</v>
      </c>
      <c r="D236" s="132" t="s">
        <v>141</v>
      </c>
      <c r="E236" s="133" t="s">
        <v>1434</v>
      </c>
      <c r="F236" s="134" t="s">
        <v>1435</v>
      </c>
      <c r="G236" s="135" t="s">
        <v>548</v>
      </c>
      <c r="H236" s="136">
        <v>4</v>
      </c>
      <c r="I236" s="137"/>
      <c r="J236" s="138">
        <f>ROUND(I236*H236,2)</f>
        <v>0</v>
      </c>
      <c r="K236" s="134" t="s">
        <v>145</v>
      </c>
      <c r="L236" s="32"/>
      <c r="M236" s="139" t="s">
        <v>1</v>
      </c>
      <c r="N236" s="140" t="s">
        <v>42</v>
      </c>
      <c r="P236" s="141">
        <f>O236*H236</f>
        <v>0</v>
      </c>
      <c r="Q236" s="141">
        <v>2.1158700000000001</v>
      </c>
      <c r="R236" s="141">
        <f>Q236*H236</f>
        <v>8.4634800000000006</v>
      </c>
      <c r="S236" s="141">
        <v>0</v>
      </c>
      <c r="T236" s="142">
        <f>S236*H236</f>
        <v>0</v>
      </c>
      <c r="AR236" s="143" t="s">
        <v>134</v>
      </c>
      <c r="AT236" s="143" t="s">
        <v>141</v>
      </c>
      <c r="AU236" s="143" t="s">
        <v>87</v>
      </c>
      <c r="AY236" s="17" t="s">
        <v>135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85</v>
      </c>
      <c r="BK236" s="144">
        <f>ROUND(I236*H236,2)</f>
        <v>0</v>
      </c>
      <c r="BL236" s="17" t="s">
        <v>134</v>
      </c>
      <c r="BM236" s="143" t="s">
        <v>1436</v>
      </c>
    </row>
    <row r="237" spans="2:65" s="1" customFormat="1" ht="19.2">
      <c r="B237" s="32"/>
      <c r="D237" s="145" t="s">
        <v>148</v>
      </c>
      <c r="F237" s="146" t="s">
        <v>1437</v>
      </c>
      <c r="I237" s="147"/>
      <c r="L237" s="32"/>
      <c r="M237" s="148"/>
      <c r="T237" s="56"/>
      <c r="AT237" s="17" t="s">
        <v>148</v>
      </c>
      <c r="AU237" s="17" t="s">
        <v>87</v>
      </c>
    </row>
    <row r="238" spans="2:65" s="13" customFormat="1" ht="10.199999999999999">
      <c r="B238" s="155"/>
      <c r="D238" s="145" t="s">
        <v>149</v>
      </c>
      <c r="E238" s="156" t="s">
        <v>1</v>
      </c>
      <c r="F238" s="157" t="s">
        <v>1438</v>
      </c>
      <c r="H238" s="158">
        <v>4</v>
      </c>
      <c r="I238" s="159"/>
      <c r="L238" s="155"/>
      <c r="M238" s="160"/>
      <c r="T238" s="161"/>
      <c r="AT238" s="156" t="s">
        <v>149</v>
      </c>
      <c r="AU238" s="156" t="s">
        <v>87</v>
      </c>
      <c r="AV238" s="13" t="s">
        <v>87</v>
      </c>
      <c r="AW238" s="13" t="s">
        <v>33</v>
      </c>
      <c r="AX238" s="13" t="s">
        <v>85</v>
      </c>
      <c r="AY238" s="156" t="s">
        <v>135</v>
      </c>
    </row>
    <row r="239" spans="2:65" s="1" customFormat="1" ht="16.5" customHeight="1">
      <c r="B239" s="32"/>
      <c r="C239" s="172" t="s">
        <v>419</v>
      </c>
      <c r="D239" s="172" t="s">
        <v>427</v>
      </c>
      <c r="E239" s="173" t="s">
        <v>1439</v>
      </c>
      <c r="F239" s="174" t="s">
        <v>1440</v>
      </c>
      <c r="G239" s="175" t="s">
        <v>548</v>
      </c>
      <c r="H239" s="176">
        <v>4</v>
      </c>
      <c r="I239" s="177"/>
      <c r="J239" s="178">
        <f>ROUND(I239*H239,2)</f>
        <v>0</v>
      </c>
      <c r="K239" s="174" t="s">
        <v>145</v>
      </c>
      <c r="L239" s="179"/>
      <c r="M239" s="180" t="s">
        <v>1</v>
      </c>
      <c r="N239" s="181" t="s">
        <v>42</v>
      </c>
      <c r="P239" s="141">
        <f>O239*H239</f>
        <v>0</v>
      </c>
      <c r="Q239" s="141">
        <v>1.6140000000000001</v>
      </c>
      <c r="R239" s="141">
        <f>Q239*H239</f>
        <v>6.4560000000000004</v>
      </c>
      <c r="S239" s="141">
        <v>0</v>
      </c>
      <c r="T239" s="142">
        <f>S239*H239</f>
        <v>0</v>
      </c>
      <c r="AR239" s="143" t="s">
        <v>187</v>
      </c>
      <c r="AT239" s="143" t="s">
        <v>427</v>
      </c>
      <c r="AU239" s="143" t="s">
        <v>87</v>
      </c>
      <c r="AY239" s="17" t="s">
        <v>135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85</v>
      </c>
      <c r="BK239" s="144">
        <f>ROUND(I239*H239,2)</f>
        <v>0</v>
      </c>
      <c r="BL239" s="17" t="s">
        <v>134</v>
      </c>
      <c r="BM239" s="143" t="s">
        <v>1441</v>
      </c>
    </row>
    <row r="240" spans="2:65" s="1" customFormat="1" ht="10.199999999999999">
      <c r="B240" s="32"/>
      <c r="D240" s="145" t="s">
        <v>148</v>
      </c>
      <c r="F240" s="146" t="s">
        <v>1440</v>
      </c>
      <c r="I240" s="147"/>
      <c r="L240" s="32"/>
      <c r="M240" s="148"/>
      <c r="T240" s="56"/>
      <c r="AT240" s="17" t="s">
        <v>148</v>
      </c>
      <c r="AU240" s="17" t="s">
        <v>87</v>
      </c>
    </row>
    <row r="241" spans="2:65" s="13" customFormat="1" ht="10.199999999999999">
      <c r="B241" s="155"/>
      <c r="D241" s="145" t="s">
        <v>149</v>
      </c>
      <c r="E241" s="156" t="s">
        <v>1</v>
      </c>
      <c r="F241" s="157" t="s">
        <v>1442</v>
      </c>
      <c r="H241" s="158">
        <v>4</v>
      </c>
      <c r="I241" s="159"/>
      <c r="L241" s="155"/>
      <c r="M241" s="160"/>
      <c r="T241" s="161"/>
      <c r="AT241" s="156" t="s">
        <v>149</v>
      </c>
      <c r="AU241" s="156" t="s">
        <v>87</v>
      </c>
      <c r="AV241" s="13" t="s">
        <v>87</v>
      </c>
      <c r="AW241" s="13" t="s">
        <v>33</v>
      </c>
      <c r="AX241" s="13" t="s">
        <v>85</v>
      </c>
      <c r="AY241" s="156" t="s">
        <v>135</v>
      </c>
    </row>
    <row r="242" spans="2:65" s="1" customFormat="1" ht="16.5" customHeight="1">
      <c r="B242" s="32"/>
      <c r="C242" s="172" t="s">
        <v>426</v>
      </c>
      <c r="D242" s="172" t="s">
        <v>427</v>
      </c>
      <c r="E242" s="173" t="s">
        <v>1443</v>
      </c>
      <c r="F242" s="174" t="s">
        <v>1444</v>
      </c>
      <c r="G242" s="175" t="s">
        <v>548</v>
      </c>
      <c r="H242" s="176">
        <v>1</v>
      </c>
      <c r="I242" s="177"/>
      <c r="J242" s="178">
        <f>ROUND(I242*H242,2)</f>
        <v>0</v>
      </c>
      <c r="K242" s="174" t="s">
        <v>145</v>
      </c>
      <c r="L242" s="179"/>
      <c r="M242" s="180" t="s">
        <v>1</v>
      </c>
      <c r="N242" s="181" t="s">
        <v>42</v>
      </c>
      <c r="P242" s="141">
        <f>O242*H242</f>
        <v>0</v>
      </c>
      <c r="Q242" s="141">
        <v>0.254</v>
      </c>
      <c r="R242" s="141">
        <f>Q242*H242</f>
        <v>0.254</v>
      </c>
      <c r="S242" s="141">
        <v>0</v>
      </c>
      <c r="T242" s="142">
        <f>S242*H242</f>
        <v>0</v>
      </c>
      <c r="AR242" s="143" t="s">
        <v>187</v>
      </c>
      <c r="AT242" s="143" t="s">
        <v>427</v>
      </c>
      <c r="AU242" s="143" t="s">
        <v>87</v>
      </c>
      <c r="AY242" s="17" t="s">
        <v>135</v>
      </c>
      <c r="BE242" s="144">
        <f>IF(N242="základní",J242,0)</f>
        <v>0</v>
      </c>
      <c r="BF242" s="144">
        <f>IF(N242="snížená",J242,0)</f>
        <v>0</v>
      </c>
      <c r="BG242" s="144">
        <f>IF(N242="zákl. přenesená",J242,0)</f>
        <v>0</v>
      </c>
      <c r="BH242" s="144">
        <f>IF(N242="sníž. přenesená",J242,0)</f>
        <v>0</v>
      </c>
      <c r="BI242" s="144">
        <f>IF(N242="nulová",J242,0)</f>
        <v>0</v>
      </c>
      <c r="BJ242" s="17" t="s">
        <v>85</v>
      </c>
      <c r="BK242" s="144">
        <f>ROUND(I242*H242,2)</f>
        <v>0</v>
      </c>
      <c r="BL242" s="17" t="s">
        <v>134</v>
      </c>
      <c r="BM242" s="143" t="s">
        <v>1445</v>
      </c>
    </row>
    <row r="243" spans="2:65" s="1" customFormat="1" ht="10.199999999999999">
      <c r="B243" s="32"/>
      <c r="D243" s="145" t="s">
        <v>148</v>
      </c>
      <c r="F243" s="146" t="s">
        <v>1444</v>
      </c>
      <c r="I243" s="147"/>
      <c r="L243" s="32"/>
      <c r="M243" s="148"/>
      <c r="T243" s="56"/>
      <c r="AT243" s="17" t="s">
        <v>148</v>
      </c>
      <c r="AU243" s="17" t="s">
        <v>87</v>
      </c>
    </row>
    <row r="244" spans="2:65" s="13" customFormat="1" ht="10.199999999999999">
      <c r="B244" s="155"/>
      <c r="D244" s="145" t="s">
        <v>149</v>
      </c>
      <c r="E244" s="156" t="s">
        <v>1</v>
      </c>
      <c r="F244" s="157" t="s">
        <v>1446</v>
      </c>
      <c r="H244" s="158">
        <v>1</v>
      </c>
      <c r="I244" s="159"/>
      <c r="L244" s="155"/>
      <c r="M244" s="160"/>
      <c r="T244" s="161"/>
      <c r="AT244" s="156" t="s">
        <v>149</v>
      </c>
      <c r="AU244" s="156" t="s">
        <v>87</v>
      </c>
      <c r="AV244" s="13" t="s">
        <v>87</v>
      </c>
      <c r="AW244" s="13" t="s">
        <v>33</v>
      </c>
      <c r="AX244" s="13" t="s">
        <v>85</v>
      </c>
      <c r="AY244" s="156" t="s">
        <v>135</v>
      </c>
    </row>
    <row r="245" spans="2:65" s="1" customFormat="1" ht="16.5" customHeight="1">
      <c r="B245" s="32"/>
      <c r="C245" s="172" t="s">
        <v>451</v>
      </c>
      <c r="D245" s="172" t="s">
        <v>427</v>
      </c>
      <c r="E245" s="173" t="s">
        <v>1447</v>
      </c>
      <c r="F245" s="174" t="s">
        <v>1448</v>
      </c>
      <c r="G245" s="175" t="s">
        <v>548</v>
      </c>
      <c r="H245" s="176">
        <v>3</v>
      </c>
      <c r="I245" s="177"/>
      <c r="J245" s="178">
        <f>ROUND(I245*H245,2)</f>
        <v>0</v>
      </c>
      <c r="K245" s="174" t="s">
        <v>145</v>
      </c>
      <c r="L245" s="179"/>
      <c r="M245" s="180" t="s">
        <v>1</v>
      </c>
      <c r="N245" s="181" t="s">
        <v>42</v>
      </c>
      <c r="P245" s="141">
        <f>O245*H245</f>
        <v>0</v>
      </c>
      <c r="Q245" s="141">
        <v>0.56999999999999995</v>
      </c>
      <c r="R245" s="141">
        <f>Q245*H245</f>
        <v>1.71</v>
      </c>
      <c r="S245" s="141">
        <v>0</v>
      </c>
      <c r="T245" s="142">
        <f>S245*H245</f>
        <v>0</v>
      </c>
      <c r="AR245" s="143" t="s">
        <v>187</v>
      </c>
      <c r="AT245" s="143" t="s">
        <v>427</v>
      </c>
      <c r="AU245" s="143" t="s">
        <v>87</v>
      </c>
      <c r="AY245" s="17" t="s">
        <v>135</v>
      </c>
      <c r="BE245" s="144">
        <f>IF(N245="základní",J245,0)</f>
        <v>0</v>
      </c>
      <c r="BF245" s="144">
        <f>IF(N245="snížená",J245,0)</f>
        <v>0</v>
      </c>
      <c r="BG245" s="144">
        <f>IF(N245="zákl. přenesená",J245,0)</f>
        <v>0</v>
      </c>
      <c r="BH245" s="144">
        <f>IF(N245="sníž. přenesená",J245,0)</f>
        <v>0</v>
      </c>
      <c r="BI245" s="144">
        <f>IF(N245="nulová",J245,0)</f>
        <v>0</v>
      </c>
      <c r="BJ245" s="17" t="s">
        <v>85</v>
      </c>
      <c r="BK245" s="144">
        <f>ROUND(I245*H245,2)</f>
        <v>0</v>
      </c>
      <c r="BL245" s="17" t="s">
        <v>134</v>
      </c>
      <c r="BM245" s="143" t="s">
        <v>1449</v>
      </c>
    </row>
    <row r="246" spans="2:65" s="1" customFormat="1" ht="10.199999999999999">
      <c r="B246" s="32"/>
      <c r="D246" s="145" t="s">
        <v>148</v>
      </c>
      <c r="F246" s="146" t="s">
        <v>1448</v>
      </c>
      <c r="I246" s="147"/>
      <c r="L246" s="32"/>
      <c r="M246" s="148"/>
      <c r="T246" s="56"/>
      <c r="AT246" s="17" t="s">
        <v>148</v>
      </c>
      <c r="AU246" s="17" t="s">
        <v>87</v>
      </c>
    </row>
    <row r="247" spans="2:65" s="13" customFormat="1" ht="10.199999999999999">
      <c r="B247" s="155"/>
      <c r="D247" s="145" t="s">
        <v>149</v>
      </c>
      <c r="E247" s="156" t="s">
        <v>1</v>
      </c>
      <c r="F247" s="157" t="s">
        <v>1450</v>
      </c>
      <c r="H247" s="158">
        <v>3</v>
      </c>
      <c r="I247" s="159"/>
      <c r="L247" s="155"/>
      <c r="M247" s="160"/>
      <c r="T247" s="161"/>
      <c r="AT247" s="156" t="s">
        <v>149</v>
      </c>
      <c r="AU247" s="156" t="s">
        <v>87</v>
      </c>
      <c r="AV247" s="13" t="s">
        <v>87</v>
      </c>
      <c r="AW247" s="13" t="s">
        <v>33</v>
      </c>
      <c r="AX247" s="13" t="s">
        <v>85</v>
      </c>
      <c r="AY247" s="156" t="s">
        <v>135</v>
      </c>
    </row>
    <row r="248" spans="2:65" s="1" customFormat="1" ht="16.5" customHeight="1">
      <c r="B248" s="32"/>
      <c r="C248" s="172" t="s">
        <v>463</v>
      </c>
      <c r="D248" s="172" t="s">
        <v>427</v>
      </c>
      <c r="E248" s="173" t="s">
        <v>1451</v>
      </c>
      <c r="F248" s="174" t="s">
        <v>1452</v>
      </c>
      <c r="G248" s="175" t="s">
        <v>1453</v>
      </c>
      <c r="H248" s="176">
        <v>1</v>
      </c>
      <c r="I248" s="177"/>
      <c r="J248" s="178">
        <f>ROUND(I248*H248,2)</f>
        <v>0</v>
      </c>
      <c r="K248" s="174" t="s">
        <v>1</v>
      </c>
      <c r="L248" s="179"/>
      <c r="M248" s="180" t="s">
        <v>1</v>
      </c>
      <c r="N248" s="181" t="s">
        <v>42</v>
      </c>
      <c r="P248" s="141">
        <f>O248*H248</f>
        <v>0</v>
      </c>
      <c r="Q248" s="141">
        <v>0.52100000000000002</v>
      </c>
      <c r="R248" s="141">
        <f>Q248*H248</f>
        <v>0.52100000000000002</v>
      </c>
      <c r="S248" s="141">
        <v>0</v>
      </c>
      <c r="T248" s="142">
        <f>S248*H248</f>
        <v>0</v>
      </c>
      <c r="AR248" s="143" t="s">
        <v>187</v>
      </c>
      <c r="AT248" s="143" t="s">
        <v>427</v>
      </c>
      <c r="AU248" s="143" t="s">
        <v>87</v>
      </c>
      <c r="AY248" s="17" t="s">
        <v>135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85</v>
      </c>
      <c r="BK248" s="144">
        <f>ROUND(I248*H248,2)</f>
        <v>0</v>
      </c>
      <c r="BL248" s="17" t="s">
        <v>134</v>
      </c>
      <c r="BM248" s="143" t="s">
        <v>1454</v>
      </c>
    </row>
    <row r="249" spans="2:65" s="1" customFormat="1" ht="10.199999999999999">
      <c r="B249" s="32"/>
      <c r="D249" s="145" t="s">
        <v>148</v>
      </c>
      <c r="F249" s="146" t="s">
        <v>1452</v>
      </c>
      <c r="I249" s="147"/>
      <c r="L249" s="32"/>
      <c r="M249" s="148"/>
      <c r="T249" s="56"/>
      <c r="AT249" s="17" t="s">
        <v>148</v>
      </c>
      <c r="AU249" s="17" t="s">
        <v>87</v>
      </c>
    </row>
    <row r="250" spans="2:65" s="13" customFormat="1" ht="10.199999999999999">
      <c r="B250" s="155"/>
      <c r="D250" s="145" t="s">
        <v>149</v>
      </c>
      <c r="E250" s="156" t="s">
        <v>1</v>
      </c>
      <c r="F250" s="157" t="s">
        <v>1446</v>
      </c>
      <c r="H250" s="158">
        <v>1</v>
      </c>
      <c r="I250" s="159"/>
      <c r="L250" s="155"/>
      <c r="M250" s="160"/>
      <c r="T250" s="161"/>
      <c r="AT250" s="156" t="s">
        <v>149</v>
      </c>
      <c r="AU250" s="156" t="s">
        <v>87</v>
      </c>
      <c r="AV250" s="13" t="s">
        <v>87</v>
      </c>
      <c r="AW250" s="13" t="s">
        <v>33</v>
      </c>
      <c r="AX250" s="13" t="s">
        <v>85</v>
      </c>
      <c r="AY250" s="156" t="s">
        <v>135</v>
      </c>
    </row>
    <row r="251" spans="2:65" s="1" customFormat="1" ht="21.75" customHeight="1">
      <c r="B251" s="32"/>
      <c r="C251" s="132" t="s">
        <v>474</v>
      </c>
      <c r="D251" s="132" t="s">
        <v>141</v>
      </c>
      <c r="E251" s="133" t="s">
        <v>834</v>
      </c>
      <c r="F251" s="134" t="s">
        <v>835</v>
      </c>
      <c r="G251" s="135" t="s">
        <v>548</v>
      </c>
      <c r="H251" s="136">
        <v>4</v>
      </c>
      <c r="I251" s="137"/>
      <c r="J251" s="138">
        <f>ROUND(I251*H251,2)</f>
        <v>0</v>
      </c>
      <c r="K251" s="134" t="s">
        <v>145</v>
      </c>
      <c r="L251" s="32"/>
      <c r="M251" s="139" t="s">
        <v>1</v>
      </c>
      <c r="N251" s="140" t="s">
        <v>42</v>
      </c>
      <c r="P251" s="141">
        <f>O251*H251</f>
        <v>0</v>
      </c>
      <c r="Q251" s="141">
        <v>0.09</v>
      </c>
      <c r="R251" s="141">
        <f>Q251*H251</f>
        <v>0.36</v>
      </c>
      <c r="S251" s="141">
        <v>0</v>
      </c>
      <c r="T251" s="142">
        <f>S251*H251</f>
        <v>0</v>
      </c>
      <c r="AR251" s="143" t="s">
        <v>134</v>
      </c>
      <c r="AT251" s="143" t="s">
        <v>141</v>
      </c>
      <c r="AU251" s="143" t="s">
        <v>87</v>
      </c>
      <c r="AY251" s="17" t="s">
        <v>135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7" t="s">
        <v>85</v>
      </c>
      <c r="BK251" s="144">
        <f>ROUND(I251*H251,2)</f>
        <v>0</v>
      </c>
      <c r="BL251" s="17" t="s">
        <v>134</v>
      </c>
      <c r="BM251" s="143" t="s">
        <v>1455</v>
      </c>
    </row>
    <row r="252" spans="2:65" s="1" customFormat="1" ht="10.199999999999999">
      <c r="B252" s="32"/>
      <c r="D252" s="145" t="s">
        <v>148</v>
      </c>
      <c r="F252" s="146" t="s">
        <v>837</v>
      </c>
      <c r="I252" s="147"/>
      <c r="L252" s="32"/>
      <c r="M252" s="148"/>
      <c r="T252" s="56"/>
      <c r="AT252" s="17" t="s">
        <v>148</v>
      </c>
      <c r="AU252" s="17" t="s">
        <v>87</v>
      </c>
    </row>
    <row r="253" spans="2:65" s="13" customFormat="1" ht="10.199999999999999">
      <c r="B253" s="155"/>
      <c r="D253" s="145" t="s">
        <v>149</v>
      </c>
      <c r="E253" s="156" t="s">
        <v>1</v>
      </c>
      <c r="F253" s="157" t="s">
        <v>1456</v>
      </c>
      <c r="H253" s="158">
        <v>4</v>
      </c>
      <c r="I253" s="159"/>
      <c r="L253" s="155"/>
      <c r="M253" s="160"/>
      <c r="T253" s="161"/>
      <c r="AT253" s="156" t="s">
        <v>149</v>
      </c>
      <c r="AU253" s="156" t="s">
        <v>87</v>
      </c>
      <c r="AV253" s="13" t="s">
        <v>87</v>
      </c>
      <c r="AW253" s="13" t="s">
        <v>33</v>
      </c>
      <c r="AX253" s="13" t="s">
        <v>85</v>
      </c>
      <c r="AY253" s="156" t="s">
        <v>135</v>
      </c>
    </row>
    <row r="254" spans="2:65" s="12" customFormat="1" ht="10.199999999999999">
      <c r="B254" s="149"/>
      <c r="D254" s="145" t="s">
        <v>149</v>
      </c>
      <c r="E254" s="150" t="s">
        <v>1</v>
      </c>
      <c r="F254" s="151" t="s">
        <v>1457</v>
      </c>
      <c r="H254" s="150" t="s">
        <v>1</v>
      </c>
      <c r="I254" s="152"/>
      <c r="L254" s="149"/>
      <c r="M254" s="153"/>
      <c r="T254" s="154"/>
      <c r="AT254" s="150" t="s">
        <v>149</v>
      </c>
      <c r="AU254" s="150" t="s">
        <v>87</v>
      </c>
      <c r="AV254" s="12" t="s">
        <v>85</v>
      </c>
      <c r="AW254" s="12" t="s">
        <v>33</v>
      </c>
      <c r="AX254" s="12" t="s">
        <v>77</v>
      </c>
      <c r="AY254" s="150" t="s">
        <v>135</v>
      </c>
    </row>
    <row r="255" spans="2:65" s="1" customFormat="1" ht="21.75" customHeight="1">
      <c r="B255" s="32"/>
      <c r="C255" s="172" t="s">
        <v>479</v>
      </c>
      <c r="D255" s="172" t="s">
        <v>427</v>
      </c>
      <c r="E255" s="173" t="s">
        <v>1458</v>
      </c>
      <c r="F255" s="174" t="s">
        <v>1459</v>
      </c>
      <c r="G255" s="175" t="s">
        <v>548</v>
      </c>
      <c r="H255" s="176">
        <v>4</v>
      </c>
      <c r="I255" s="177"/>
      <c r="J255" s="178">
        <f>ROUND(I255*H255,2)</f>
        <v>0</v>
      </c>
      <c r="K255" s="174" t="s">
        <v>145</v>
      </c>
      <c r="L255" s="179"/>
      <c r="M255" s="180" t="s">
        <v>1</v>
      </c>
      <c r="N255" s="181" t="s">
        <v>42</v>
      </c>
      <c r="P255" s="141">
        <f>O255*H255</f>
        <v>0</v>
      </c>
      <c r="Q255" s="141">
        <v>6.9000000000000006E-2</v>
      </c>
      <c r="R255" s="141">
        <f>Q255*H255</f>
        <v>0.27600000000000002</v>
      </c>
      <c r="S255" s="141">
        <v>0</v>
      </c>
      <c r="T255" s="142">
        <f>S255*H255</f>
        <v>0</v>
      </c>
      <c r="AR255" s="143" t="s">
        <v>187</v>
      </c>
      <c r="AT255" s="143" t="s">
        <v>427</v>
      </c>
      <c r="AU255" s="143" t="s">
        <v>87</v>
      </c>
      <c r="AY255" s="17" t="s">
        <v>135</v>
      </c>
      <c r="BE255" s="144">
        <f>IF(N255="základní",J255,0)</f>
        <v>0</v>
      </c>
      <c r="BF255" s="144">
        <f>IF(N255="snížená",J255,0)</f>
        <v>0</v>
      </c>
      <c r="BG255" s="144">
        <f>IF(N255="zákl. přenesená",J255,0)</f>
        <v>0</v>
      </c>
      <c r="BH255" s="144">
        <f>IF(N255="sníž. přenesená",J255,0)</f>
        <v>0</v>
      </c>
      <c r="BI255" s="144">
        <f>IF(N255="nulová",J255,0)</f>
        <v>0</v>
      </c>
      <c r="BJ255" s="17" t="s">
        <v>85</v>
      </c>
      <c r="BK255" s="144">
        <f>ROUND(I255*H255,2)</f>
        <v>0</v>
      </c>
      <c r="BL255" s="17" t="s">
        <v>134</v>
      </c>
      <c r="BM255" s="143" t="s">
        <v>1460</v>
      </c>
    </row>
    <row r="256" spans="2:65" s="1" customFormat="1" ht="10.199999999999999">
      <c r="B256" s="32"/>
      <c r="D256" s="145" t="s">
        <v>148</v>
      </c>
      <c r="F256" s="146" t="s">
        <v>1459</v>
      </c>
      <c r="I256" s="147"/>
      <c r="L256" s="32"/>
      <c r="M256" s="148"/>
      <c r="T256" s="56"/>
      <c r="AT256" s="17" t="s">
        <v>148</v>
      </c>
      <c r="AU256" s="17" t="s">
        <v>87</v>
      </c>
    </row>
    <row r="257" spans="2:65" s="13" customFormat="1" ht="10.199999999999999">
      <c r="B257" s="155"/>
      <c r="D257" s="145" t="s">
        <v>149</v>
      </c>
      <c r="E257" s="156" t="s">
        <v>1</v>
      </c>
      <c r="F257" s="157" t="s">
        <v>1461</v>
      </c>
      <c r="H257" s="158">
        <v>4</v>
      </c>
      <c r="I257" s="159"/>
      <c r="L257" s="155"/>
      <c r="M257" s="160"/>
      <c r="T257" s="161"/>
      <c r="AT257" s="156" t="s">
        <v>149</v>
      </c>
      <c r="AU257" s="156" t="s">
        <v>87</v>
      </c>
      <c r="AV257" s="13" t="s">
        <v>87</v>
      </c>
      <c r="AW257" s="13" t="s">
        <v>33</v>
      </c>
      <c r="AX257" s="13" t="s">
        <v>85</v>
      </c>
      <c r="AY257" s="156" t="s">
        <v>135</v>
      </c>
    </row>
    <row r="258" spans="2:65" s="12" customFormat="1" ht="10.199999999999999">
      <c r="B258" s="149"/>
      <c r="D258" s="145" t="s">
        <v>149</v>
      </c>
      <c r="E258" s="150" t="s">
        <v>1</v>
      </c>
      <c r="F258" s="151" t="s">
        <v>1462</v>
      </c>
      <c r="H258" s="150" t="s">
        <v>1</v>
      </c>
      <c r="I258" s="152"/>
      <c r="L258" s="149"/>
      <c r="M258" s="153"/>
      <c r="T258" s="154"/>
      <c r="AT258" s="150" t="s">
        <v>149</v>
      </c>
      <c r="AU258" s="150" t="s">
        <v>87</v>
      </c>
      <c r="AV258" s="12" t="s">
        <v>85</v>
      </c>
      <c r="AW258" s="12" t="s">
        <v>33</v>
      </c>
      <c r="AX258" s="12" t="s">
        <v>77</v>
      </c>
      <c r="AY258" s="150" t="s">
        <v>135</v>
      </c>
    </row>
    <row r="259" spans="2:65" s="12" customFormat="1" ht="10.199999999999999">
      <c r="B259" s="149"/>
      <c r="D259" s="145" t="s">
        <v>149</v>
      </c>
      <c r="E259" s="150" t="s">
        <v>1</v>
      </c>
      <c r="F259" s="151" t="s">
        <v>1463</v>
      </c>
      <c r="H259" s="150" t="s">
        <v>1</v>
      </c>
      <c r="I259" s="152"/>
      <c r="L259" s="149"/>
      <c r="M259" s="153"/>
      <c r="T259" s="154"/>
      <c r="AT259" s="150" t="s">
        <v>149</v>
      </c>
      <c r="AU259" s="150" t="s">
        <v>87</v>
      </c>
      <c r="AV259" s="12" t="s">
        <v>85</v>
      </c>
      <c r="AW259" s="12" t="s">
        <v>33</v>
      </c>
      <c r="AX259" s="12" t="s">
        <v>77</v>
      </c>
      <c r="AY259" s="150" t="s">
        <v>135</v>
      </c>
    </row>
    <row r="260" spans="2:65" s="1" customFormat="1" ht="16.5" customHeight="1">
      <c r="B260" s="32"/>
      <c r="C260" s="132" t="s">
        <v>486</v>
      </c>
      <c r="D260" s="132" t="s">
        <v>141</v>
      </c>
      <c r="E260" s="133" t="s">
        <v>1464</v>
      </c>
      <c r="F260" s="134" t="s">
        <v>1465</v>
      </c>
      <c r="G260" s="135" t="s">
        <v>337</v>
      </c>
      <c r="H260" s="136">
        <v>0.5</v>
      </c>
      <c r="I260" s="137"/>
      <c r="J260" s="138">
        <f>ROUND(I260*H260,2)</f>
        <v>0</v>
      </c>
      <c r="K260" s="134" t="s">
        <v>145</v>
      </c>
      <c r="L260" s="32"/>
      <c r="M260" s="139" t="s">
        <v>1</v>
      </c>
      <c r="N260" s="140" t="s">
        <v>42</v>
      </c>
      <c r="P260" s="141">
        <f>O260*H260</f>
        <v>0</v>
      </c>
      <c r="Q260" s="141">
        <v>0</v>
      </c>
      <c r="R260" s="141">
        <f>Q260*H260</f>
        <v>0</v>
      </c>
      <c r="S260" s="141">
        <v>0</v>
      </c>
      <c r="T260" s="142">
        <f>S260*H260</f>
        <v>0</v>
      </c>
      <c r="AR260" s="143" t="s">
        <v>134</v>
      </c>
      <c r="AT260" s="143" t="s">
        <v>141</v>
      </c>
      <c r="AU260" s="143" t="s">
        <v>87</v>
      </c>
      <c r="AY260" s="17" t="s">
        <v>135</v>
      </c>
      <c r="BE260" s="144">
        <f>IF(N260="základní",J260,0)</f>
        <v>0</v>
      </c>
      <c r="BF260" s="144">
        <f>IF(N260="snížená",J260,0)</f>
        <v>0</v>
      </c>
      <c r="BG260" s="144">
        <f>IF(N260="zákl. přenesená",J260,0)</f>
        <v>0</v>
      </c>
      <c r="BH260" s="144">
        <f>IF(N260="sníž. přenesená",J260,0)</f>
        <v>0</v>
      </c>
      <c r="BI260" s="144">
        <f>IF(N260="nulová",J260,0)</f>
        <v>0</v>
      </c>
      <c r="BJ260" s="17" t="s">
        <v>85</v>
      </c>
      <c r="BK260" s="144">
        <f>ROUND(I260*H260,2)</f>
        <v>0</v>
      </c>
      <c r="BL260" s="17" t="s">
        <v>134</v>
      </c>
      <c r="BM260" s="143" t="s">
        <v>1466</v>
      </c>
    </row>
    <row r="261" spans="2:65" s="1" customFormat="1" ht="10.199999999999999">
      <c r="B261" s="32"/>
      <c r="D261" s="145" t="s">
        <v>148</v>
      </c>
      <c r="F261" s="146" t="s">
        <v>1467</v>
      </c>
      <c r="I261" s="147"/>
      <c r="L261" s="32"/>
      <c r="M261" s="148"/>
      <c r="T261" s="56"/>
      <c r="AT261" s="17" t="s">
        <v>148</v>
      </c>
      <c r="AU261" s="17" t="s">
        <v>87</v>
      </c>
    </row>
    <row r="262" spans="2:65" s="12" customFormat="1" ht="10.199999999999999">
      <c r="B262" s="149"/>
      <c r="D262" s="145" t="s">
        <v>149</v>
      </c>
      <c r="E262" s="150" t="s">
        <v>1</v>
      </c>
      <c r="F262" s="151" t="s">
        <v>1468</v>
      </c>
      <c r="H262" s="150" t="s">
        <v>1</v>
      </c>
      <c r="I262" s="152"/>
      <c r="L262" s="149"/>
      <c r="M262" s="153"/>
      <c r="T262" s="154"/>
      <c r="AT262" s="150" t="s">
        <v>149</v>
      </c>
      <c r="AU262" s="150" t="s">
        <v>87</v>
      </c>
      <c r="AV262" s="12" t="s">
        <v>85</v>
      </c>
      <c r="AW262" s="12" t="s">
        <v>33</v>
      </c>
      <c r="AX262" s="12" t="s">
        <v>77</v>
      </c>
      <c r="AY262" s="150" t="s">
        <v>135</v>
      </c>
    </row>
    <row r="263" spans="2:65" s="13" customFormat="1" ht="10.199999999999999">
      <c r="B263" s="155"/>
      <c r="D263" s="145" t="s">
        <v>149</v>
      </c>
      <c r="E263" s="156" t="s">
        <v>1</v>
      </c>
      <c r="F263" s="157" t="s">
        <v>1469</v>
      </c>
      <c r="H263" s="158">
        <v>0.5</v>
      </c>
      <c r="I263" s="159"/>
      <c r="L263" s="155"/>
      <c r="M263" s="160"/>
      <c r="T263" s="161"/>
      <c r="AT263" s="156" t="s">
        <v>149</v>
      </c>
      <c r="AU263" s="156" t="s">
        <v>87</v>
      </c>
      <c r="AV263" s="13" t="s">
        <v>87</v>
      </c>
      <c r="AW263" s="13" t="s">
        <v>33</v>
      </c>
      <c r="AX263" s="13" t="s">
        <v>85</v>
      </c>
      <c r="AY263" s="156" t="s">
        <v>135</v>
      </c>
    </row>
    <row r="264" spans="2:65" s="1" customFormat="1" ht="16.5" customHeight="1">
      <c r="B264" s="32"/>
      <c r="C264" s="132" t="s">
        <v>492</v>
      </c>
      <c r="D264" s="132" t="s">
        <v>141</v>
      </c>
      <c r="E264" s="133" t="s">
        <v>1470</v>
      </c>
      <c r="F264" s="134" t="s">
        <v>1471</v>
      </c>
      <c r="G264" s="135" t="s">
        <v>251</v>
      </c>
      <c r="H264" s="136">
        <v>2</v>
      </c>
      <c r="I264" s="137"/>
      <c r="J264" s="138">
        <f>ROUND(I264*H264,2)</f>
        <v>0</v>
      </c>
      <c r="K264" s="134" t="s">
        <v>145</v>
      </c>
      <c r="L264" s="32"/>
      <c r="M264" s="139" t="s">
        <v>1</v>
      </c>
      <c r="N264" s="140" t="s">
        <v>42</v>
      </c>
      <c r="P264" s="141">
        <f>O264*H264</f>
        <v>0</v>
      </c>
      <c r="Q264" s="141">
        <v>4.5999999999999999E-3</v>
      </c>
      <c r="R264" s="141">
        <f>Q264*H264</f>
        <v>9.1999999999999998E-3</v>
      </c>
      <c r="S264" s="141">
        <v>0</v>
      </c>
      <c r="T264" s="142">
        <f>S264*H264</f>
        <v>0</v>
      </c>
      <c r="AR264" s="143" t="s">
        <v>134</v>
      </c>
      <c r="AT264" s="143" t="s">
        <v>141</v>
      </c>
      <c r="AU264" s="143" t="s">
        <v>87</v>
      </c>
      <c r="AY264" s="17" t="s">
        <v>135</v>
      </c>
      <c r="BE264" s="144">
        <f>IF(N264="základní",J264,0)</f>
        <v>0</v>
      </c>
      <c r="BF264" s="144">
        <f>IF(N264="snížená",J264,0)</f>
        <v>0</v>
      </c>
      <c r="BG264" s="144">
        <f>IF(N264="zákl. přenesená",J264,0)</f>
        <v>0</v>
      </c>
      <c r="BH264" s="144">
        <f>IF(N264="sníž. přenesená",J264,0)</f>
        <v>0</v>
      </c>
      <c r="BI264" s="144">
        <f>IF(N264="nulová",J264,0)</f>
        <v>0</v>
      </c>
      <c r="BJ264" s="17" t="s">
        <v>85</v>
      </c>
      <c r="BK264" s="144">
        <f>ROUND(I264*H264,2)</f>
        <v>0</v>
      </c>
      <c r="BL264" s="17" t="s">
        <v>134</v>
      </c>
      <c r="BM264" s="143" t="s">
        <v>1472</v>
      </c>
    </row>
    <row r="265" spans="2:65" s="1" customFormat="1" ht="10.199999999999999">
      <c r="B265" s="32"/>
      <c r="D265" s="145" t="s">
        <v>148</v>
      </c>
      <c r="F265" s="146" t="s">
        <v>1473</v>
      </c>
      <c r="I265" s="147"/>
      <c r="L265" s="32"/>
      <c r="M265" s="148"/>
      <c r="T265" s="56"/>
      <c r="AT265" s="17" t="s">
        <v>148</v>
      </c>
      <c r="AU265" s="17" t="s">
        <v>87</v>
      </c>
    </row>
    <row r="266" spans="2:65" s="13" customFormat="1" ht="10.199999999999999">
      <c r="B266" s="155"/>
      <c r="D266" s="145" t="s">
        <v>149</v>
      </c>
      <c r="E266" s="156" t="s">
        <v>1</v>
      </c>
      <c r="F266" s="157" t="s">
        <v>1474</v>
      </c>
      <c r="H266" s="158">
        <v>2</v>
      </c>
      <c r="I266" s="159"/>
      <c r="L266" s="155"/>
      <c r="M266" s="160"/>
      <c r="T266" s="161"/>
      <c r="AT266" s="156" t="s">
        <v>149</v>
      </c>
      <c r="AU266" s="156" t="s">
        <v>87</v>
      </c>
      <c r="AV266" s="13" t="s">
        <v>87</v>
      </c>
      <c r="AW266" s="13" t="s">
        <v>33</v>
      </c>
      <c r="AX266" s="13" t="s">
        <v>85</v>
      </c>
      <c r="AY266" s="156" t="s">
        <v>135</v>
      </c>
    </row>
    <row r="267" spans="2:65" s="1" customFormat="1" ht="16.5" customHeight="1">
      <c r="B267" s="32"/>
      <c r="C267" s="132" t="s">
        <v>499</v>
      </c>
      <c r="D267" s="132" t="s">
        <v>141</v>
      </c>
      <c r="E267" s="133" t="s">
        <v>1475</v>
      </c>
      <c r="F267" s="134" t="s">
        <v>1476</v>
      </c>
      <c r="G267" s="135" t="s">
        <v>251</v>
      </c>
      <c r="H267" s="136">
        <v>2</v>
      </c>
      <c r="I267" s="137"/>
      <c r="J267" s="138">
        <f>ROUND(I267*H267,2)</f>
        <v>0</v>
      </c>
      <c r="K267" s="134" t="s">
        <v>145</v>
      </c>
      <c r="L267" s="32"/>
      <c r="M267" s="139" t="s">
        <v>1</v>
      </c>
      <c r="N267" s="140" t="s">
        <v>42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134</v>
      </c>
      <c r="AT267" s="143" t="s">
        <v>141</v>
      </c>
      <c r="AU267" s="143" t="s">
        <v>87</v>
      </c>
      <c r="AY267" s="17" t="s">
        <v>135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7" t="s">
        <v>85</v>
      </c>
      <c r="BK267" s="144">
        <f>ROUND(I267*H267,2)</f>
        <v>0</v>
      </c>
      <c r="BL267" s="17" t="s">
        <v>134</v>
      </c>
      <c r="BM267" s="143" t="s">
        <v>1477</v>
      </c>
    </row>
    <row r="268" spans="2:65" s="1" customFormat="1" ht="10.199999999999999">
      <c r="B268" s="32"/>
      <c r="D268" s="145" t="s">
        <v>148</v>
      </c>
      <c r="F268" s="146" t="s">
        <v>1478</v>
      </c>
      <c r="I268" s="147"/>
      <c r="L268" s="32"/>
      <c r="M268" s="148"/>
      <c r="T268" s="56"/>
      <c r="AT268" s="17" t="s">
        <v>148</v>
      </c>
      <c r="AU268" s="17" t="s">
        <v>87</v>
      </c>
    </row>
    <row r="269" spans="2:65" s="13" customFormat="1" ht="10.199999999999999">
      <c r="B269" s="155"/>
      <c r="D269" s="145" t="s">
        <v>149</v>
      </c>
      <c r="E269" s="156" t="s">
        <v>1</v>
      </c>
      <c r="F269" s="157" t="s">
        <v>1479</v>
      </c>
      <c r="H269" s="158">
        <v>2</v>
      </c>
      <c r="I269" s="159"/>
      <c r="L269" s="155"/>
      <c r="M269" s="160"/>
      <c r="T269" s="161"/>
      <c r="AT269" s="156" t="s">
        <v>149</v>
      </c>
      <c r="AU269" s="156" t="s">
        <v>87</v>
      </c>
      <c r="AV269" s="13" t="s">
        <v>87</v>
      </c>
      <c r="AW269" s="13" t="s">
        <v>33</v>
      </c>
      <c r="AX269" s="13" t="s">
        <v>85</v>
      </c>
      <c r="AY269" s="156" t="s">
        <v>135</v>
      </c>
    </row>
    <row r="270" spans="2:65" s="11" customFormat="1" ht="22.8" customHeight="1">
      <c r="B270" s="120"/>
      <c r="D270" s="121" t="s">
        <v>76</v>
      </c>
      <c r="E270" s="130" t="s">
        <v>192</v>
      </c>
      <c r="F270" s="130" t="s">
        <v>884</v>
      </c>
      <c r="I270" s="123"/>
      <c r="J270" s="131">
        <f>BK270</f>
        <v>0</v>
      </c>
      <c r="L270" s="120"/>
      <c r="M270" s="125"/>
      <c r="P270" s="126">
        <f>SUM(P271:P278)</f>
        <v>0</v>
      </c>
      <c r="R270" s="126">
        <f>SUM(R271:R278)</f>
        <v>1.1640000000000001E-3</v>
      </c>
      <c r="T270" s="127">
        <f>SUM(T271:T278)</f>
        <v>6.3E-2</v>
      </c>
      <c r="AR270" s="121" t="s">
        <v>85</v>
      </c>
      <c r="AT270" s="128" t="s">
        <v>76</v>
      </c>
      <c r="AU270" s="128" t="s">
        <v>85</v>
      </c>
      <c r="AY270" s="121" t="s">
        <v>135</v>
      </c>
      <c r="BK270" s="129">
        <f>SUM(BK271:BK278)</f>
        <v>0</v>
      </c>
    </row>
    <row r="271" spans="2:65" s="1" customFormat="1" ht="16.5" customHeight="1">
      <c r="B271" s="32"/>
      <c r="C271" s="132" t="s">
        <v>505</v>
      </c>
      <c r="D271" s="132" t="s">
        <v>141</v>
      </c>
      <c r="E271" s="133" t="s">
        <v>1480</v>
      </c>
      <c r="F271" s="134" t="s">
        <v>1481</v>
      </c>
      <c r="G271" s="135" t="s">
        <v>306</v>
      </c>
      <c r="H271" s="136">
        <v>0.3</v>
      </c>
      <c r="I271" s="137"/>
      <c r="J271" s="138">
        <f>ROUND(I271*H271,2)</f>
        <v>0</v>
      </c>
      <c r="K271" s="134" t="s">
        <v>145</v>
      </c>
      <c r="L271" s="32"/>
      <c r="M271" s="139" t="s">
        <v>1</v>
      </c>
      <c r="N271" s="140" t="s">
        <v>42</v>
      </c>
      <c r="P271" s="141">
        <f>O271*H271</f>
        <v>0</v>
      </c>
      <c r="Q271" s="141">
        <v>3.8800000000000002E-3</v>
      </c>
      <c r="R271" s="141">
        <f>Q271*H271</f>
        <v>1.1640000000000001E-3</v>
      </c>
      <c r="S271" s="141">
        <v>0.21</v>
      </c>
      <c r="T271" s="142">
        <f>S271*H271</f>
        <v>6.3E-2</v>
      </c>
      <c r="AR271" s="143" t="s">
        <v>134</v>
      </c>
      <c r="AT271" s="143" t="s">
        <v>141</v>
      </c>
      <c r="AU271" s="143" t="s">
        <v>87</v>
      </c>
      <c r="AY271" s="17" t="s">
        <v>135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7" t="s">
        <v>85</v>
      </c>
      <c r="BK271" s="144">
        <f>ROUND(I271*H271,2)</f>
        <v>0</v>
      </c>
      <c r="BL271" s="17" t="s">
        <v>134</v>
      </c>
      <c r="BM271" s="143" t="s">
        <v>1482</v>
      </c>
    </row>
    <row r="272" spans="2:65" s="1" customFormat="1" ht="19.2">
      <c r="B272" s="32"/>
      <c r="D272" s="145" t="s">
        <v>148</v>
      </c>
      <c r="F272" s="146" t="s">
        <v>1483</v>
      </c>
      <c r="I272" s="147"/>
      <c r="L272" s="32"/>
      <c r="M272" s="148"/>
      <c r="T272" s="56"/>
      <c r="AT272" s="17" t="s">
        <v>148</v>
      </c>
      <c r="AU272" s="17" t="s">
        <v>87</v>
      </c>
    </row>
    <row r="273" spans="2:65" s="1" customFormat="1" ht="16.5" customHeight="1">
      <c r="B273" s="32"/>
      <c r="C273" s="132" t="s">
        <v>514</v>
      </c>
      <c r="D273" s="132" t="s">
        <v>141</v>
      </c>
      <c r="E273" s="133" t="s">
        <v>1484</v>
      </c>
      <c r="F273" s="134" t="s">
        <v>1485</v>
      </c>
      <c r="G273" s="135" t="s">
        <v>306</v>
      </c>
      <c r="H273" s="136">
        <v>131.19999999999999</v>
      </c>
      <c r="I273" s="137"/>
      <c r="J273" s="138">
        <f>ROUND(I273*H273,2)</f>
        <v>0</v>
      </c>
      <c r="K273" s="134" t="s">
        <v>1</v>
      </c>
      <c r="L273" s="32"/>
      <c r="M273" s="139" t="s">
        <v>1</v>
      </c>
      <c r="N273" s="140" t="s">
        <v>42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134</v>
      </c>
      <c r="AT273" s="143" t="s">
        <v>141</v>
      </c>
      <c r="AU273" s="143" t="s">
        <v>87</v>
      </c>
      <c r="AY273" s="17" t="s">
        <v>135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7" t="s">
        <v>85</v>
      </c>
      <c r="BK273" s="144">
        <f>ROUND(I273*H273,2)</f>
        <v>0</v>
      </c>
      <c r="BL273" s="17" t="s">
        <v>134</v>
      </c>
      <c r="BM273" s="143" t="s">
        <v>1486</v>
      </c>
    </row>
    <row r="274" spans="2:65" s="1" customFormat="1" ht="10.199999999999999">
      <c r="B274" s="32"/>
      <c r="D274" s="145" t="s">
        <v>148</v>
      </c>
      <c r="F274" s="146" t="s">
        <v>1485</v>
      </c>
      <c r="I274" s="147"/>
      <c r="L274" s="32"/>
      <c r="M274" s="148"/>
      <c r="T274" s="56"/>
      <c r="AT274" s="17" t="s">
        <v>148</v>
      </c>
      <c r="AU274" s="17" t="s">
        <v>87</v>
      </c>
    </row>
    <row r="275" spans="2:65" s="13" customFormat="1" ht="10.199999999999999">
      <c r="B275" s="155"/>
      <c r="D275" s="145" t="s">
        <v>149</v>
      </c>
      <c r="E275" s="156" t="s">
        <v>1</v>
      </c>
      <c r="F275" s="157" t="s">
        <v>1487</v>
      </c>
      <c r="H275" s="158">
        <v>131.19999999999999</v>
      </c>
      <c r="I275" s="159"/>
      <c r="L275" s="155"/>
      <c r="M275" s="160"/>
      <c r="T275" s="161"/>
      <c r="AT275" s="156" t="s">
        <v>149</v>
      </c>
      <c r="AU275" s="156" t="s">
        <v>87</v>
      </c>
      <c r="AV275" s="13" t="s">
        <v>87</v>
      </c>
      <c r="AW275" s="13" t="s">
        <v>33</v>
      </c>
      <c r="AX275" s="13" t="s">
        <v>85</v>
      </c>
      <c r="AY275" s="156" t="s">
        <v>135</v>
      </c>
    </row>
    <row r="276" spans="2:65" s="1" customFormat="1" ht="16.5" customHeight="1">
      <c r="B276" s="32"/>
      <c r="C276" s="132" t="s">
        <v>522</v>
      </c>
      <c r="D276" s="132" t="s">
        <v>141</v>
      </c>
      <c r="E276" s="133" t="s">
        <v>1488</v>
      </c>
      <c r="F276" s="134" t="s">
        <v>1489</v>
      </c>
      <c r="G276" s="135" t="s">
        <v>306</v>
      </c>
      <c r="H276" s="136">
        <v>58.2</v>
      </c>
      <c r="I276" s="137"/>
      <c r="J276" s="138">
        <f>ROUND(I276*H276,2)</f>
        <v>0</v>
      </c>
      <c r="K276" s="134" t="s">
        <v>1</v>
      </c>
      <c r="L276" s="32"/>
      <c r="M276" s="139" t="s">
        <v>1</v>
      </c>
      <c r="N276" s="140" t="s">
        <v>42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134</v>
      </c>
      <c r="AT276" s="143" t="s">
        <v>141</v>
      </c>
      <c r="AU276" s="143" t="s">
        <v>87</v>
      </c>
      <c r="AY276" s="17" t="s">
        <v>135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85</v>
      </c>
      <c r="BK276" s="144">
        <f>ROUND(I276*H276,2)</f>
        <v>0</v>
      </c>
      <c r="BL276" s="17" t="s">
        <v>134</v>
      </c>
      <c r="BM276" s="143" t="s">
        <v>1490</v>
      </c>
    </row>
    <row r="277" spans="2:65" s="1" customFormat="1" ht="10.199999999999999">
      <c r="B277" s="32"/>
      <c r="D277" s="145" t="s">
        <v>148</v>
      </c>
      <c r="F277" s="146" t="s">
        <v>1489</v>
      </c>
      <c r="I277" s="147"/>
      <c r="L277" s="32"/>
      <c r="M277" s="148"/>
      <c r="T277" s="56"/>
      <c r="AT277" s="17" t="s">
        <v>148</v>
      </c>
      <c r="AU277" s="17" t="s">
        <v>87</v>
      </c>
    </row>
    <row r="278" spans="2:65" s="13" customFormat="1" ht="10.199999999999999">
      <c r="B278" s="155"/>
      <c r="D278" s="145" t="s">
        <v>149</v>
      </c>
      <c r="E278" s="156" t="s">
        <v>1</v>
      </c>
      <c r="F278" s="157" t="s">
        <v>1491</v>
      </c>
      <c r="H278" s="158">
        <v>58.2</v>
      </c>
      <c r="I278" s="159"/>
      <c r="L278" s="155"/>
      <c r="M278" s="160"/>
      <c r="T278" s="161"/>
      <c r="AT278" s="156" t="s">
        <v>149</v>
      </c>
      <c r="AU278" s="156" t="s">
        <v>87</v>
      </c>
      <c r="AV278" s="13" t="s">
        <v>87</v>
      </c>
      <c r="AW278" s="13" t="s">
        <v>33</v>
      </c>
      <c r="AX278" s="13" t="s">
        <v>85</v>
      </c>
      <c r="AY278" s="156" t="s">
        <v>135</v>
      </c>
    </row>
    <row r="279" spans="2:65" s="11" customFormat="1" ht="22.8" customHeight="1">
      <c r="B279" s="120"/>
      <c r="D279" s="121" t="s">
        <v>76</v>
      </c>
      <c r="E279" s="130" t="s">
        <v>1124</v>
      </c>
      <c r="F279" s="130" t="s">
        <v>1125</v>
      </c>
      <c r="I279" s="123"/>
      <c r="J279" s="131">
        <f>BK279</f>
        <v>0</v>
      </c>
      <c r="L279" s="120"/>
      <c r="M279" s="125"/>
      <c r="P279" s="126">
        <f>SUM(P280:P281)</f>
        <v>0</v>
      </c>
      <c r="R279" s="126">
        <f>SUM(R280:R281)</f>
        <v>0</v>
      </c>
      <c r="T279" s="127">
        <f>SUM(T280:T281)</f>
        <v>0</v>
      </c>
      <c r="AR279" s="121" t="s">
        <v>85</v>
      </c>
      <c r="AT279" s="128" t="s">
        <v>76</v>
      </c>
      <c r="AU279" s="128" t="s">
        <v>85</v>
      </c>
      <c r="AY279" s="121" t="s">
        <v>135</v>
      </c>
      <c r="BK279" s="129">
        <f>SUM(BK280:BK281)</f>
        <v>0</v>
      </c>
    </row>
    <row r="280" spans="2:65" s="1" customFormat="1" ht="16.5" customHeight="1">
      <c r="B280" s="32"/>
      <c r="C280" s="132" t="s">
        <v>530</v>
      </c>
      <c r="D280" s="132" t="s">
        <v>141</v>
      </c>
      <c r="E280" s="133" t="s">
        <v>1492</v>
      </c>
      <c r="F280" s="134" t="s">
        <v>1493</v>
      </c>
      <c r="G280" s="135" t="s">
        <v>408</v>
      </c>
      <c r="H280" s="136">
        <v>278.34699999999998</v>
      </c>
      <c r="I280" s="137"/>
      <c r="J280" s="138">
        <f>ROUND(I280*H280,2)</f>
        <v>0</v>
      </c>
      <c r="K280" s="134" t="s">
        <v>145</v>
      </c>
      <c r="L280" s="32"/>
      <c r="M280" s="139" t="s">
        <v>1</v>
      </c>
      <c r="N280" s="140" t="s">
        <v>42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134</v>
      </c>
      <c r="AT280" s="143" t="s">
        <v>141</v>
      </c>
      <c r="AU280" s="143" t="s">
        <v>87</v>
      </c>
      <c r="AY280" s="17" t="s">
        <v>135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85</v>
      </c>
      <c r="BK280" s="144">
        <f>ROUND(I280*H280,2)</f>
        <v>0</v>
      </c>
      <c r="BL280" s="17" t="s">
        <v>134</v>
      </c>
      <c r="BM280" s="143" t="s">
        <v>1494</v>
      </c>
    </row>
    <row r="281" spans="2:65" s="1" customFormat="1" ht="19.2">
      <c r="B281" s="32"/>
      <c r="D281" s="145" t="s">
        <v>148</v>
      </c>
      <c r="F281" s="146" t="s">
        <v>1495</v>
      </c>
      <c r="I281" s="147"/>
      <c r="L281" s="32"/>
      <c r="M281" s="189"/>
      <c r="N281" s="190"/>
      <c r="O281" s="190"/>
      <c r="P281" s="190"/>
      <c r="Q281" s="190"/>
      <c r="R281" s="190"/>
      <c r="S281" s="190"/>
      <c r="T281" s="191"/>
      <c r="AT281" s="17" t="s">
        <v>148</v>
      </c>
      <c r="AU281" s="17" t="s">
        <v>87</v>
      </c>
    </row>
    <row r="282" spans="2:65" s="1" customFormat="1" ht="6.9" customHeight="1">
      <c r="B282" s="44"/>
      <c r="C282" s="45"/>
      <c r="D282" s="45"/>
      <c r="E282" s="45"/>
      <c r="F282" s="45"/>
      <c r="G282" s="45"/>
      <c r="H282" s="45"/>
      <c r="I282" s="45"/>
      <c r="J282" s="45"/>
      <c r="K282" s="45"/>
      <c r="L282" s="32"/>
    </row>
  </sheetData>
  <sheetProtection algorithmName="SHA-512" hashValue="SaH0BM+sso8SMUr8GDrivQINSN68Qpy3KyqdXTVlenkMKGTtWGPx9ENt06J+ZRckUp6Vc89kfOWBq0M3bj4sEA==" saltValue="D+crjr6RH52oIMVmu9PK8k+l5zkiVUZ+VebHkhwz9J5o5Q47N7ON81aDncMh6Fz4xomxUIXrBJst1aeGuflbcw==" spinCount="100000" sheet="1" objects="1" scenarios="1" formatColumns="0" formatRows="0" autoFilter="0"/>
  <autoFilter ref="C122:K281" xr:uid="{00000000-0009-0000-0000-000004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9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0" t="str">
        <f>'Rekapitulace stavby'!K6</f>
        <v>Stavební úpravy komunikace v ul. U Světa a parkoviště v ul. Sportovní v Třeboni</v>
      </c>
      <c r="F7" s="231"/>
      <c r="G7" s="231"/>
      <c r="H7" s="231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192" t="s">
        <v>1496</v>
      </c>
      <c r="F9" s="232"/>
      <c r="G9" s="232"/>
      <c r="H9" s="23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5. 6. 2025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ROUND(J121,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ROUND((SUM(BE121:BE218)),  2)</f>
        <v>0</v>
      </c>
      <c r="I33" s="92">
        <v>0.21</v>
      </c>
      <c r="J33" s="91">
        <f>ROUND(((SUM(BE121:BE218))*I33),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ROUND((SUM(BF121:BF218)),  2)</f>
        <v>0</v>
      </c>
      <c r="I34" s="92">
        <v>0.15</v>
      </c>
      <c r="J34" s="91">
        <f>ROUND(((SUM(BF121:BF218))*I34),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ROUND((SUM(BG121:BG218)),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ROUND((SUM(BH121:BH218)),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ROUND((SUM(BI121:BI218)),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0" t="str">
        <f>E7</f>
        <v>Stavební úpravy komunikace v ul. U Světa a parkoviště v ul. Sportovní v Třeboni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192" t="str">
        <f>E9</f>
        <v>302 - Dešťové kanalizační přípojky</v>
      </c>
      <c r="F87" s="232"/>
      <c r="G87" s="232"/>
      <c r="H87" s="23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5. 6. 2025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J121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237</v>
      </c>
      <c r="E97" s="106"/>
      <c r="F97" s="106"/>
      <c r="G97" s="106"/>
      <c r="H97" s="106"/>
      <c r="I97" s="106"/>
      <c r="J97" s="107">
        <f>J122</f>
        <v>0</v>
      </c>
      <c r="L97" s="104"/>
    </row>
    <row r="98" spans="2:12" s="9" customFormat="1" ht="19.95" customHeight="1">
      <c r="B98" s="108"/>
      <c r="D98" s="109" t="s">
        <v>238</v>
      </c>
      <c r="E98" s="110"/>
      <c r="F98" s="110"/>
      <c r="G98" s="110"/>
      <c r="H98" s="110"/>
      <c r="I98" s="110"/>
      <c r="J98" s="111">
        <f>J123</f>
        <v>0</v>
      </c>
      <c r="L98" s="108"/>
    </row>
    <row r="99" spans="2:12" s="9" customFormat="1" ht="19.95" customHeight="1">
      <c r="B99" s="108"/>
      <c r="D99" s="109" t="s">
        <v>240</v>
      </c>
      <c r="E99" s="110"/>
      <c r="F99" s="110"/>
      <c r="G99" s="110"/>
      <c r="H99" s="110"/>
      <c r="I99" s="110"/>
      <c r="J99" s="111">
        <f>J178</f>
        <v>0</v>
      </c>
      <c r="L99" s="108"/>
    </row>
    <row r="100" spans="2:12" s="9" customFormat="1" ht="19.95" customHeight="1">
      <c r="B100" s="108"/>
      <c r="D100" s="109" t="s">
        <v>242</v>
      </c>
      <c r="E100" s="110"/>
      <c r="F100" s="110"/>
      <c r="G100" s="110"/>
      <c r="H100" s="110"/>
      <c r="I100" s="110"/>
      <c r="J100" s="111">
        <f>J188</f>
        <v>0</v>
      </c>
      <c r="L100" s="108"/>
    </row>
    <row r="101" spans="2:12" s="9" customFormat="1" ht="19.95" customHeight="1">
      <c r="B101" s="108"/>
      <c r="D101" s="109" t="s">
        <v>245</v>
      </c>
      <c r="E101" s="110"/>
      <c r="F101" s="110"/>
      <c r="G101" s="110"/>
      <c r="H101" s="110"/>
      <c r="I101" s="110"/>
      <c r="J101" s="111">
        <f>J216</f>
        <v>0</v>
      </c>
      <c r="L101" s="108"/>
    </row>
    <row r="102" spans="2:12" s="1" customFormat="1" ht="21.75" customHeight="1">
      <c r="B102" s="32"/>
      <c r="L102" s="32"/>
    </row>
    <row r="103" spans="2:12" s="1" customFormat="1" ht="6.9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" customHeight="1">
      <c r="B108" s="32"/>
      <c r="C108" s="21" t="s">
        <v>119</v>
      </c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30" t="str">
        <f>E7</f>
        <v>Stavební úpravy komunikace v ul. U Světa a parkoviště v ul. Sportovní v Třeboni</v>
      </c>
      <c r="F111" s="231"/>
      <c r="G111" s="231"/>
      <c r="H111" s="231"/>
      <c r="L111" s="32"/>
    </row>
    <row r="112" spans="2:12" s="1" customFormat="1" ht="12" customHeight="1">
      <c r="B112" s="32"/>
      <c r="C112" s="27" t="s">
        <v>105</v>
      </c>
      <c r="L112" s="32"/>
    </row>
    <row r="113" spans="2:65" s="1" customFormat="1" ht="16.5" customHeight="1">
      <c r="B113" s="32"/>
      <c r="E113" s="192" t="str">
        <f>E9</f>
        <v>302 - Dešťové kanalizační přípojky</v>
      </c>
      <c r="F113" s="232"/>
      <c r="G113" s="232"/>
      <c r="H113" s="232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Třeboň</v>
      </c>
      <c r="I115" s="27" t="s">
        <v>22</v>
      </c>
      <c r="J115" s="52" t="str">
        <f>IF(J12="","",J12)</f>
        <v>5. 6. 2025</v>
      </c>
      <c r="L115" s="32"/>
    </row>
    <row r="116" spans="2:65" s="1" customFormat="1" ht="6.9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E15</f>
        <v>Město Třeboň</v>
      </c>
      <c r="I117" s="27" t="s">
        <v>30</v>
      </c>
      <c r="J117" s="30" t="str">
        <f>E21</f>
        <v>WAY project s.r.o.</v>
      </c>
      <c r="L117" s="32"/>
    </row>
    <row r="118" spans="2:65" s="1" customFormat="1" ht="15.15" customHeight="1">
      <c r="B118" s="32"/>
      <c r="C118" s="27" t="s">
        <v>28</v>
      </c>
      <c r="F118" s="25" t="str">
        <f>IF(E18="","",E18)</f>
        <v>Vyplň údaj</v>
      </c>
      <c r="I118" s="27" t="s">
        <v>34</v>
      </c>
      <c r="J118" s="30" t="str">
        <f>E24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2"/>
      <c r="C120" s="113" t="s">
        <v>120</v>
      </c>
      <c r="D120" s="114" t="s">
        <v>62</v>
      </c>
      <c r="E120" s="114" t="s">
        <v>58</v>
      </c>
      <c r="F120" s="114" t="s">
        <v>59</v>
      </c>
      <c r="G120" s="114" t="s">
        <v>121</v>
      </c>
      <c r="H120" s="114" t="s">
        <v>122</v>
      </c>
      <c r="I120" s="114" t="s">
        <v>123</v>
      </c>
      <c r="J120" s="114" t="s">
        <v>109</v>
      </c>
      <c r="K120" s="115" t="s">
        <v>124</v>
      </c>
      <c r="L120" s="112"/>
      <c r="M120" s="59" t="s">
        <v>1</v>
      </c>
      <c r="N120" s="60" t="s">
        <v>41</v>
      </c>
      <c r="O120" s="60" t="s">
        <v>125</v>
      </c>
      <c r="P120" s="60" t="s">
        <v>126</v>
      </c>
      <c r="Q120" s="60" t="s">
        <v>127</v>
      </c>
      <c r="R120" s="60" t="s">
        <v>128</v>
      </c>
      <c r="S120" s="60" t="s">
        <v>129</v>
      </c>
      <c r="T120" s="61" t="s">
        <v>130</v>
      </c>
    </row>
    <row r="121" spans="2:65" s="1" customFormat="1" ht="22.8" customHeight="1">
      <c r="B121" s="32"/>
      <c r="C121" s="64" t="s">
        <v>131</v>
      </c>
      <c r="J121" s="116">
        <f>BK121</f>
        <v>0</v>
      </c>
      <c r="L121" s="32"/>
      <c r="M121" s="62"/>
      <c r="N121" s="53"/>
      <c r="O121" s="53"/>
      <c r="P121" s="117">
        <f>P122</f>
        <v>0</v>
      </c>
      <c r="Q121" s="53"/>
      <c r="R121" s="117">
        <f>R122</f>
        <v>32.933709999999998</v>
      </c>
      <c r="S121" s="53"/>
      <c r="T121" s="118">
        <f>T122</f>
        <v>0</v>
      </c>
      <c r="AT121" s="17" t="s">
        <v>76</v>
      </c>
      <c r="AU121" s="17" t="s">
        <v>111</v>
      </c>
      <c r="BK121" s="119">
        <f>BK122</f>
        <v>0</v>
      </c>
    </row>
    <row r="122" spans="2:65" s="11" customFormat="1" ht="25.95" customHeight="1">
      <c r="B122" s="120"/>
      <c r="D122" s="121" t="s">
        <v>76</v>
      </c>
      <c r="E122" s="122" t="s">
        <v>246</v>
      </c>
      <c r="F122" s="122" t="s">
        <v>247</v>
      </c>
      <c r="I122" s="123"/>
      <c r="J122" s="124">
        <f>BK122</f>
        <v>0</v>
      </c>
      <c r="L122" s="120"/>
      <c r="M122" s="125"/>
      <c r="P122" s="126">
        <f>P123+P178+P188+P216</f>
        <v>0</v>
      </c>
      <c r="R122" s="126">
        <f>R123+R178+R188+R216</f>
        <v>32.933709999999998</v>
      </c>
      <c r="T122" s="127">
        <f>T123+T178+T188+T216</f>
        <v>0</v>
      </c>
      <c r="AR122" s="121" t="s">
        <v>85</v>
      </c>
      <c r="AT122" s="128" t="s">
        <v>76</v>
      </c>
      <c r="AU122" s="128" t="s">
        <v>77</v>
      </c>
      <c r="AY122" s="121" t="s">
        <v>135</v>
      </c>
      <c r="BK122" s="129">
        <f>BK123+BK178+BK188+BK216</f>
        <v>0</v>
      </c>
    </row>
    <row r="123" spans="2:65" s="11" customFormat="1" ht="22.8" customHeight="1">
      <c r="B123" s="120"/>
      <c r="D123" s="121" t="s">
        <v>76</v>
      </c>
      <c r="E123" s="130" t="s">
        <v>85</v>
      </c>
      <c r="F123" s="130" t="s">
        <v>248</v>
      </c>
      <c r="I123" s="123"/>
      <c r="J123" s="131">
        <f>BK123</f>
        <v>0</v>
      </c>
      <c r="L123" s="120"/>
      <c r="M123" s="125"/>
      <c r="P123" s="126">
        <f>SUM(P124:P177)</f>
        <v>0</v>
      </c>
      <c r="R123" s="126">
        <f>SUM(R124:R177)</f>
        <v>32.559579999999997</v>
      </c>
      <c r="T123" s="127">
        <f>SUM(T124:T177)</f>
        <v>0</v>
      </c>
      <c r="AR123" s="121" t="s">
        <v>85</v>
      </c>
      <c r="AT123" s="128" t="s">
        <v>76</v>
      </c>
      <c r="AU123" s="128" t="s">
        <v>85</v>
      </c>
      <c r="AY123" s="121" t="s">
        <v>135</v>
      </c>
      <c r="BK123" s="129">
        <f>SUM(BK124:BK177)</f>
        <v>0</v>
      </c>
    </row>
    <row r="124" spans="2:65" s="1" customFormat="1" ht="21.75" customHeight="1">
      <c r="B124" s="32"/>
      <c r="C124" s="132" t="s">
        <v>85</v>
      </c>
      <c r="D124" s="132" t="s">
        <v>141</v>
      </c>
      <c r="E124" s="133" t="s">
        <v>356</v>
      </c>
      <c r="F124" s="134" t="s">
        <v>357</v>
      </c>
      <c r="G124" s="135" t="s">
        <v>337</v>
      </c>
      <c r="H124" s="136">
        <v>22.28</v>
      </c>
      <c r="I124" s="137"/>
      <c r="J124" s="138">
        <f>ROUND(I124*H124,2)</f>
        <v>0</v>
      </c>
      <c r="K124" s="134" t="s">
        <v>145</v>
      </c>
      <c r="L124" s="32"/>
      <c r="M124" s="139" t="s">
        <v>1</v>
      </c>
      <c r="N124" s="140" t="s">
        <v>42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134</v>
      </c>
      <c r="AT124" s="143" t="s">
        <v>141</v>
      </c>
      <c r="AU124" s="143" t="s">
        <v>87</v>
      </c>
      <c r="AY124" s="17" t="s">
        <v>135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7" t="s">
        <v>85</v>
      </c>
      <c r="BK124" s="144">
        <f>ROUND(I124*H124,2)</f>
        <v>0</v>
      </c>
      <c r="BL124" s="17" t="s">
        <v>134</v>
      </c>
      <c r="BM124" s="143" t="s">
        <v>1497</v>
      </c>
    </row>
    <row r="125" spans="2:65" s="1" customFormat="1" ht="19.2">
      <c r="B125" s="32"/>
      <c r="D125" s="145" t="s">
        <v>148</v>
      </c>
      <c r="F125" s="146" t="s">
        <v>359</v>
      </c>
      <c r="I125" s="147"/>
      <c r="L125" s="32"/>
      <c r="M125" s="148"/>
      <c r="T125" s="56"/>
      <c r="AT125" s="17" t="s">
        <v>148</v>
      </c>
      <c r="AU125" s="17" t="s">
        <v>87</v>
      </c>
    </row>
    <row r="126" spans="2:65" s="13" customFormat="1" ht="10.199999999999999">
      <c r="B126" s="155"/>
      <c r="D126" s="145" t="s">
        <v>149</v>
      </c>
      <c r="E126" s="156" t="s">
        <v>1</v>
      </c>
      <c r="F126" s="157" t="s">
        <v>1498</v>
      </c>
      <c r="H126" s="158">
        <v>22.28</v>
      </c>
      <c r="I126" s="159"/>
      <c r="L126" s="155"/>
      <c r="M126" s="160"/>
      <c r="T126" s="161"/>
      <c r="AT126" s="156" t="s">
        <v>149</v>
      </c>
      <c r="AU126" s="156" t="s">
        <v>87</v>
      </c>
      <c r="AV126" s="13" t="s">
        <v>87</v>
      </c>
      <c r="AW126" s="13" t="s">
        <v>33</v>
      </c>
      <c r="AX126" s="13" t="s">
        <v>85</v>
      </c>
      <c r="AY126" s="156" t="s">
        <v>135</v>
      </c>
    </row>
    <row r="127" spans="2:65" s="12" customFormat="1" ht="10.199999999999999">
      <c r="B127" s="149"/>
      <c r="D127" s="145" t="s">
        <v>149</v>
      </c>
      <c r="E127" s="150" t="s">
        <v>1</v>
      </c>
      <c r="F127" s="151" t="s">
        <v>1332</v>
      </c>
      <c r="H127" s="150" t="s">
        <v>1</v>
      </c>
      <c r="I127" s="152"/>
      <c r="L127" s="149"/>
      <c r="M127" s="153"/>
      <c r="T127" s="154"/>
      <c r="AT127" s="150" t="s">
        <v>149</v>
      </c>
      <c r="AU127" s="150" t="s">
        <v>87</v>
      </c>
      <c r="AV127" s="12" t="s">
        <v>85</v>
      </c>
      <c r="AW127" s="12" t="s">
        <v>33</v>
      </c>
      <c r="AX127" s="12" t="s">
        <v>77</v>
      </c>
      <c r="AY127" s="150" t="s">
        <v>135</v>
      </c>
    </row>
    <row r="128" spans="2:65" s="12" customFormat="1" ht="10.199999999999999">
      <c r="B128" s="149"/>
      <c r="D128" s="145" t="s">
        <v>149</v>
      </c>
      <c r="E128" s="150" t="s">
        <v>1</v>
      </c>
      <c r="F128" s="151" t="s">
        <v>1499</v>
      </c>
      <c r="H128" s="150" t="s">
        <v>1</v>
      </c>
      <c r="I128" s="152"/>
      <c r="L128" s="149"/>
      <c r="M128" s="153"/>
      <c r="T128" s="154"/>
      <c r="AT128" s="150" t="s">
        <v>149</v>
      </c>
      <c r="AU128" s="150" t="s">
        <v>87</v>
      </c>
      <c r="AV128" s="12" t="s">
        <v>85</v>
      </c>
      <c r="AW128" s="12" t="s">
        <v>33</v>
      </c>
      <c r="AX128" s="12" t="s">
        <v>77</v>
      </c>
      <c r="AY128" s="150" t="s">
        <v>135</v>
      </c>
    </row>
    <row r="129" spans="2:65" s="1" customFormat="1" ht="16.5" customHeight="1">
      <c r="B129" s="32"/>
      <c r="C129" s="132" t="s">
        <v>87</v>
      </c>
      <c r="D129" s="132" t="s">
        <v>141</v>
      </c>
      <c r="E129" s="133" t="s">
        <v>1334</v>
      </c>
      <c r="F129" s="134" t="s">
        <v>1335</v>
      </c>
      <c r="G129" s="135" t="s">
        <v>337</v>
      </c>
      <c r="H129" s="136">
        <v>2.2280000000000002</v>
      </c>
      <c r="I129" s="137"/>
      <c r="J129" s="138">
        <f>ROUND(I129*H129,2)</f>
        <v>0</v>
      </c>
      <c r="K129" s="134" t="s">
        <v>145</v>
      </c>
      <c r="L129" s="32"/>
      <c r="M129" s="139" t="s">
        <v>1</v>
      </c>
      <c r="N129" s="140" t="s">
        <v>42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134</v>
      </c>
      <c r="AT129" s="143" t="s">
        <v>141</v>
      </c>
      <c r="AU129" s="143" t="s">
        <v>87</v>
      </c>
      <c r="AY129" s="17" t="s">
        <v>135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85</v>
      </c>
      <c r="BK129" s="144">
        <f>ROUND(I129*H129,2)</f>
        <v>0</v>
      </c>
      <c r="BL129" s="17" t="s">
        <v>134</v>
      </c>
      <c r="BM129" s="143" t="s">
        <v>1500</v>
      </c>
    </row>
    <row r="130" spans="2:65" s="1" customFormat="1" ht="19.2">
      <c r="B130" s="32"/>
      <c r="D130" s="145" t="s">
        <v>148</v>
      </c>
      <c r="F130" s="146" t="s">
        <v>1337</v>
      </c>
      <c r="I130" s="147"/>
      <c r="L130" s="32"/>
      <c r="M130" s="148"/>
      <c r="T130" s="56"/>
      <c r="AT130" s="17" t="s">
        <v>148</v>
      </c>
      <c r="AU130" s="17" t="s">
        <v>87</v>
      </c>
    </row>
    <row r="131" spans="2:65" s="12" customFormat="1" ht="10.199999999999999">
      <c r="B131" s="149"/>
      <c r="D131" s="145" t="s">
        <v>149</v>
      </c>
      <c r="E131" s="150" t="s">
        <v>1</v>
      </c>
      <c r="F131" s="151" t="s">
        <v>1338</v>
      </c>
      <c r="H131" s="150" t="s">
        <v>1</v>
      </c>
      <c r="I131" s="152"/>
      <c r="L131" s="149"/>
      <c r="M131" s="153"/>
      <c r="T131" s="154"/>
      <c r="AT131" s="150" t="s">
        <v>149</v>
      </c>
      <c r="AU131" s="150" t="s">
        <v>87</v>
      </c>
      <c r="AV131" s="12" t="s">
        <v>85</v>
      </c>
      <c r="AW131" s="12" t="s">
        <v>33</v>
      </c>
      <c r="AX131" s="12" t="s">
        <v>77</v>
      </c>
      <c r="AY131" s="150" t="s">
        <v>135</v>
      </c>
    </row>
    <row r="132" spans="2:65" s="13" customFormat="1" ht="10.199999999999999">
      <c r="B132" s="155"/>
      <c r="D132" s="145" t="s">
        <v>149</v>
      </c>
      <c r="E132" s="156" t="s">
        <v>1</v>
      </c>
      <c r="F132" s="157" t="s">
        <v>1501</v>
      </c>
      <c r="H132" s="158">
        <v>2.2280000000000002</v>
      </c>
      <c r="I132" s="159"/>
      <c r="L132" s="155"/>
      <c r="M132" s="160"/>
      <c r="T132" s="161"/>
      <c r="AT132" s="156" t="s">
        <v>149</v>
      </c>
      <c r="AU132" s="156" t="s">
        <v>87</v>
      </c>
      <c r="AV132" s="13" t="s">
        <v>87</v>
      </c>
      <c r="AW132" s="13" t="s">
        <v>33</v>
      </c>
      <c r="AX132" s="13" t="s">
        <v>85</v>
      </c>
      <c r="AY132" s="156" t="s">
        <v>135</v>
      </c>
    </row>
    <row r="133" spans="2:65" s="1" customFormat="1" ht="16.5" customHeight="1">
      <c r="B133" s="32"/>
      <c r="C133" s="132" t="s">
        <v>157</v>
      </c>
      <c r="D133" s="132" t="s">
        <v>141</v>
      </c>
      <c r="E133" s="133" t="s">
        <v>369</v>
      </c>
      <c r="F133" s="134" t="s">
        <v>370</v>
      </c>
      <c r="G133" s="135" t="s">
        <v>251</v>
      </c>
      <c r="H133" s="136">
        <v>49.5</v>
      </c>
      <c r="I133" s="137"/>
      <c r="J133" s="138">
        <f>ROUND(I133*H133,2)</f>
        <v>0</v>
      </c>
      <c r="K133" s="134" t="s">
        <v>145</v>
      </c>
      <c r="L133" s="32"/>
      <c r="M133" s="139" t="s">
        <v>1</v>
      </c>
      <c r="N133" s="140" t="s">
        <v>42</v>
      </c>
      <c r="P133" s="141">
        <f>O133*H133</f>
        <v>0</v>
      </c>
      <c r="Q133" s="141">
        <v>8.4000000000000003E-4</v>
      </c>
      <c r="R133" s="141">
        <f>Q133*H133</f>
        <v>4.1579999999999999E-2</v>
      </c>
      <c r="S133" s="141">
        <v>0</v>
      </c>
      <c r="T133" s="142">
        <f>S133*H133</f>
        <v>0</v>
      </c>
      <c r="AR133" s="143" t="s">
        <v>134</v>
      </c>
      <c r="AT133" s="143" t="s">
        <v>141</v>
      </c>
      <c r="AU133" s="143" t="s">
        <v>87</v>
      </c>
      <c r="AY133" s="17" t="s">
        <v>135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85</v>
      </c>
      <c r="BK133" s="144">
        <f>ROUND(I133*H133,2)</f>
        <v>0</v>
      </c>
      <c r="BL133" s="17" t="s">
        <v>134</v>
      </c>
      <c r="BM133" s="143" t="s">
        <v>1502</v>
      </c>
    </row>
    <row r="134" spans="2:65" s="1" customFormat="1" ht="10.199999999999999">
      <c r="B134" s="32"/>
      <c r="D134" s="145" t="s">
        <v>148</v>
      </c>
      <c r="F134" s="146" t="s">
        <v>372</v>
      </c>
      <c r="I134" s="147"/>
      <c r="L134" s="32"/>
      <c r="M134" s="148"/>
      <c r="T134" s="56"/>
      <c r="AT134" s="17" t="s">
        <v>148</v>
      </c>
      <c r="AU134" s="17" t="s">
        <v>87</v>
      </c>
    </row>
    <row r="135" spans="2:65" s="12" customFormat="1" ht="10.199999999999999">
      <c r="B135" s="149"/>
      <c r="D135" s="145" t="s">
        <v>149</v>
      </c>
      <c r="E135" s="150" t="s">
        <v>1</v>
      </c>
      <c r="F135" s="151" t="s">
        <v>1503</v>
      </c>
      <c r="H135" s="150" t="s">
        <v>1</v>
      </c>
      <c r="I135" s="152"/>
      <c r="L135" s="149"/>
      <c r="M135" s="153"/>
      <c r="T135" s="154"/>
      <c r="AT135" s="150" t="s">
        <v>149</v>
      </c>
      <c r="AU135" s="150" t="s">
        <v>87</v>
      </c>
      <c r="AV135" s="12" t="s">
        <v>85</v>
      </c>
      <c r="AW135" s="12" t="s">
        <v>33</v>
      </c>
      <c r="AX135" s="12" t="s">
        <v>77</v>
      </c>
      <c r="AY135" s="150" t="s">
        <v>135</v>
      </c>
    </row>
    <row r="136" spans="2:65" s="13" customFormat="1" ht="10.199999999999999">
      <c r="B136" s="155"/>
      <c r="D136" s="145" t="s">
        <v>149</v>
      </c>
      <c r="E136" s="156" t="s">
        <v>1</v>
      </c>
      <c r="F136" s="157" t="s">
        <v>1504</v>
      </c>
      <c r="H136" s="158">
        <v>49.5</v>
      </c>
      <c r="I136" s="159"/>
      <c r="L136" s="155"/>
      <c r="M136" s="160"/>
      <c r="T136" s="161"/>
      <c r="AT136" s="156" t="s">
        <v>149</v>
      </c>
      <c r="AU136" s="156" t="s">
        <v>87</v>
      </c>
      <c r="AV136" s="13" t="s">
        <v>87</v>
      </c>
      <c r="AW136" s="13" t="s">
        <v>33</v>
      </c>
      <c r="AX136" s="13" t="s">
        <v>85</v>
      </c>
      <c r="AY136" s="156" t="s">
        <v>135</v>
      </c>
    </row>
    <row r="137" spans="2:65" s="1" customFormat="1" ht="16.5" customHeight="1">
      <c r="B137" s="32"/>
      <c r="C137" s="132" t="s">
        <v>134</v>
      </c>
      <c r="D137" s="132" t="s">
        <v>141</v>
      </c>
      <c r="E137" s="133" t="s">
        <v>375</v>
      </c>
      <c r="F137" s="134" t="s">
        <v>376</v>
      </c>
      <c r="G137" s="135" t="s">
        <v>251</v>
      </c>
      <c r="H137" s="136">
        <v>49.5</v>
      </c>
      <c r="I137" s="137"/>
      <c r="J137" s="138">
        <f>ROUND(I137*H137,2)</f>
        <v>0</v>
      </c>
      <c r="K137" s="134" t="s">
        <v>145</v>
      </c>
      <c r="L137" s="32"/>
      <c r="M137" s="139" t="s">
        <v>1</v>
      </c>
      <c r="N137" s="140" t="s">
        <v>42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134</v>
      </c>
      <c r="AT137" s="143" t="s">
        <v>141</v>
      </c>
      <c r="AU137" s="143" t="s">
        <v>87</v>
      </c>
      <c r="AY137" s="17" t="s">
        <v>135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7" t="s">
        <v>85</v>
      </c>
      <c r="BK137" s="144">
        <f>ROUND(I137*H137,2)</f>
        <v>0</v>
      </c>
      <c r="BL137" s="17" t="s">
        <v>134</v>
      </c>
      <c r="BM137" s="143" t="s">
        <v>1505</v>
      </c>
    </row>
    <row r="138" spans="2:65" s="1" customFormat="1" ht="19.2">
      <c r="B138" s="32"/>
      <c r="D138" s="145" t="s">
        <v>148</v>
      </c>
      <c r="F138" s="146" t="s">
        <v>378</v>
      </c>
      <c r="I138" s="147"/>
      <c r="L138" s="32"/>
      <c r="M138" s="148"/>
      <c r="T138" s="56"/>
      <c r="AT138" s="17" t="s">
        <v>148</v>
      </c>
      <c r="AU138" s="17" t="s">
        <v>87</v>
      </c>
    </row>
    <row r="139" spans="2:65" s="13" customFormat="1" ht="10.199999999999999">
      <c r="B139" s="155"/>
      <c r="D139" s="145" t="s">
        <v>149</v>
      </c>
      <c r="E139" s="156" t="s">
        <v>1</v>
      </c>
      <c r="F139" s="157" t="s">
        <v>1506</v>
      </c>
      <c r="H139" s="158">
        <v>49.5</v>
      </c>
      <c r="I139" s="159"/>
      <c r="L139" s="155"/>
      <c r="M139" s="160"/>
      <c r="T139" s="161"/>
      <c r="AT139" s="156" t="s">
        <v>149</v>
      </c>
      <c r="AU139" s="156" t="s">
        <v>87</v>
      </c>
      <c r="AV139" s="13" t="s">
        <v>87</v>
      </c>
      <c r="AW139" s="13" t="s">
        <v>33</v>
      </c>
      <c r="AX139" s="13" t="s">
        <v>85</v>
      </c>
      <c r="AY139" s="156" t="s">
        <v>135</v>
      </c>
    </row>
    <row r="140" spans="2:65" s="1" customFormat="1" ht="21.75" customHeight="1">
      <c r="B140" s="32"/>
      <c r="C140" s="132" t="s">
        <v>138</v>
      </c>
      <c r="D140" s="132" t="s">
        <v>141</v>
      </c>
      <c r="E140" s="133" t="s">
        <v>388</v>
      </c>
      <c r="F140" s="134" t="s">
        <v>389</v>
      </c>
      <c r="G140" s="135" t="s">
        <v>337</v>
      </c>
      <c r="H140" s="136">
        <v>22.28</v>
      </c>
      <c r="I140" s="137"/>
      <c r="J140" s="138">
        <f>ROUND(I140*H140,2)</f>
        <v>0</v>
      </c>
      <c r="K140" s="134" t="s">
        <v>145</v>
      </c>
      <c r="L140" s="32"/>
      <c r="M140" s="139" t="s">
        <v>1</v>
      </c>
      <c r="N140" s="140" t="s">
        <v>42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134</v>
      </c>
      <c r="AT140" s="143" t="s">
        <v>141</v>
      </c>
      <c r="AU140" s="143" t="s">
        <v>87</v>
      </c>
      <c r="AY140" s="17" t="s">
        <v>135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7" t="s">
        <v>85</v>
      </c>
      <c r="BK140" s="144">
        <f>ROUND(I140*H140,2)</f>
        <v>0</v>
      </c>
      <c r="BL140" s="17" t="s">
        <v>134</v>
      </c>
      <c r="BM140" s="143" t="s">
        <v>1507</v>
      </c>
    </row>
    <row r="141" spans="2:65" s="1" customFormat="1" ht="19.2">
      <c r="B141" s="32"/>
      <c r="D141" s="145" t="s">
        <v>148</v>
      </c>
      <c r="F141" s="146" t="s">
        <v>391</v>
      </c>
      <c r="I141" s="147"/>
      <c r="L141" s="32"/>
      <c r="M141" s="148"/>
      <c r="T141" s="56"/>
      <c r="AT141" s="17" t="s">
        <v>148</v>
      </c>
      <c r="AU141" s="17" t="s">
        <v>87</v>
      </c>
    </row>
    <row r="142" spans="2:65" s="12" customFormat="1" ht="10.199999999999999">
      <c r="B142" s="149"/>
      <c r="D142" s="145" t="s">
        <v>149</v>
      </c>
      <c r="E142" s="150" t="s">
        <v>1</v>
      </c>
      <c r="F142" s="151" t="s">
        <v>393</v>
      </c>
      <c r="H142" s="150" t="s">
        <v>1</v>
      </c>
      <c r="I142" s="152"/>
      <c r="L142" s="149"/>
      <c r="M142" s="153"/>
      <c r="T142" s="154"/>
      <c r="AT142" s="150" t="s">
        <v>149</v>
      </c>
      <c r="AU142" s="150" t="s">
        <v>87</v>
      </c>
      <c r="AV142" s="12" t="s">
        <v>85</v>
      </c>
      <c r="AW142" s="12" t="s">
        <v>33</v>
      </c>
      <c r="AX142" s="12" t="s">
        <v>77</v>
      </c>
      <c r="AY142" s="150" t="s">
        <v>135</v>
      </c>
    </row>
    <row r="143" spans="2:65" s="13" customFormat="1" ht="10.199999999999999">
      <c r="B143" s="155"/>
      <c r="D143" s="145" t="s">
        <v>149</v>
      </c>
      <c r="E143" s="156" t="s">
        <v>1</v>
      </c>
      <c r="F143" s="157" t="s">
        <v>1508</v>
      </c>
      <c r="H143" s="158">
        <v>22.28</v>
      </c>
      <c r="I143" s="159"/>
      <c r="L143" s="155"/>
      <c r="M143" s="160"/>
      <c r="T143" s="161"/>
      <c r="AT143" s="156" t="s">
        <v>149</v>
      </c>
      <c r="AU143" s="156" t="s">
        <v>87</v>
      </c>
      <c r="AV143" s="13" t="s">
        <v>87</v>
      </c>
      <c r="AW143" s="13" t="s">
        <v>33</v>
      </c>
      <c r="AX143" s="13" t="s">
        <v>85</v>
      </c>
      <c r="AY143" s="156" t="s">
        <v>135</v>
      </c>
    </row>
    <row r="144" spans="2:65" s="1" customFormat="1" ht="24.15" customHeight="1">
      <c r="B144" s="32"/>
      <c r="C144" s="132" t="s">
        <v>173</v>
      </c>
      <c r="D144" s="132" t="s">
        <v>141</v>
      </c>
      <c r="E144" s="133" t="s">
        <v>400</v>
      </c>
      <c r="F144" s="134" t="s">
        <v>401</v>
      </c>
      <c r="G144" s="135" t="s">
        <v>337</v>
      </c>
      <c r="H144" s="136">
        <v>200.52</v>
      </c>
      <c r="I144" s="137"/>
      <c r="J144" s="138">
        <f>ROUND(I144*H144,2)</f>
        <v>0</v>
      </c>
      <c r="K144" s="134" t="s">
        <v>145</v>
      </c>
      <c r="L144" s="32"/>
      <c r="M144" s="139" t="s">
        <v>1</v>
      </c>
      <c r="N144" s="140" t="s">
        <v>42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134</v>
      </c>
      <c r="AT144" s="143" t="s">
        <v>141</v>
      </c>
      <c r="AU144" s="143" t="s">
        <v>87</v>
      </c>
      <c r="AY144" s="17" t="s">
        <v>135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134</v>
      </c>
      <c r="BM144" s="143" t="s">
        <v>1509</v>
      </c>
    </row>
    <row r="145" spans="2:65" s="1" customFormat="1" ht="28.8">
      <c r="B145" s="32"/>
      <c r="D145" s="145" t="s">
        <v>148</v>
      </c>
      <c r="F145" s="146" t="s">
        <v>403</v>
      </c>
      <c r="I145" s="147"/>
      <c r="L145" s="32"/>
      <c r="M145" s="148"/>
      <c r="T145" s="56"/>
      <c r="AT145" s="17" t="s">
        <v>148</v>
      </c>
      <c r="AU145" s="17" t="s">
        <v>87</v>
      </c>
    </row>
    <row r="146" spans="2:65" s="12" customFormat="1" ht="10.199999999999999">
      <c r="B146" s="149"/>
      <c r="D146" s="145" t="s">
        <v>149</v>
      </c>
      <c r="E146" s="150" t="s">
        <v>1</v>
      </c>
      <c r="F146" s="151" t="s">
        <v>393</v>
      </c>
      <c r="H146" s="150" t="s">
        <v>1</v>
      </c>
      <c r="I146" s="152"/>
      <c r="L146" s="149"/>
      <c r="M146" s="153"/>
      <c r="T146" s="154"/>
      <c r="AT146" s="150" t="s">
        <v>149</v>
      </c>
      <c r="AU146" s="150" t="s">
        <v>87</v>
      </c>
      <c r="AV146" s="12" t="s">
        <v>85</v>
      </c>
      <c r="AW146" s="12" t="s">
        <v>33</v>
      </c>
      <c r="AX146" s="12" t="s">
        <v>77</v>
      </c>
      <c r="AY146" s="150" t="s">
        <v>135</v>
      </c>
    </row>
    <row r="147" spans="2:65" s="13" customFormat="1" ht="10.199999999999999">
      <c r="B147" s="155"/>
      <c r="D147" s="145" t="s">
        <v>149</v>
      </c>
      <c r="E147" s="156" t="s">
        <v>1</v>
      </c>
      <c r="F147" s="157" t="s">
        <v>1510</v>
      </c>
      <c r="H147" s="158">
        <v>200.52</v>
      </c>
      <c r="I147" s="159"/>
      <c r="L147" s="155"/>
      <c r="M147" s="160"/>
      <c r="T147" s="161"/>
      <c r="AT147" s="156" t="s">
        <v>149</v>
      </c>
      <c r="AU147" s="156" t="s">
        <v>87</v>
      </c>
      <c r="AV147" s="13" t="s">
        <v>87</v>
      </c>
      <c r="AW147" s="13" t="s">
        <v>33</v>
      </c>
      <c r="AX147" s="13" t="s">
        <v>85</v>
      </c>
      <c r="AY147" s="156" t="s">
        <v>135</v>
      </c>
    </row>
    <row r="148" spans="2:65" s="1" customFormat="1" ht="16.5" customHeight="1">
      <c r="B148" s="32"/>
      <c r="C148" s="132" t="s">
        <v>180</v>
      </c>
      <c r="D148" s="132" t="s">
        <v>141</v>
      </c>
      <c r="E148" s="133" t="s">
        <v>406</v>
      </c>
      <c r="F148" s="134" t="s">
        <v>407</v>
      </c>
      <c r="G148" s="135" t="s">
        <v>408</v>
      </c>
      <c r="H148" s="136">
        <v>40.103999999999999</v>
      </c>
      <c r="I148" s="137"/>
      <c r="J148" s="138">
        <f>ROUND(I148*H148,2)</f>
        <v>0</v>
      </c>
      <c r="K148" s="134" t="s">
        <v>145</v>
      </c>
      <c r="L148" s="32"/>
      <c r="M148" s="139" t="s">
        <v>1</v>
      </c>
      <c r="N148" s="140" t="s">
        <v>42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134</v>
      </c>
      <c r="AT148" s="143" t="s">
        <v>141</v>
      </c>
      <c r="AU148" s="143" t="s">
        <v>87</v>
      </c>
      <c r="AY148" s="17" t="s">
        <v>135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7" t="s">
        <v>85</v>
      </c>
      <c r="BK148" s="144">
        <f>ROUND(I148*H148,2)</f>
        <v>0</v>
      </c>
      <c r="BL148" s="17" t="s">
        <v>134</v>
      </c>
      <c r="BM148" s="143" t="s">
        <v>1511</v>
      </c>
    </row>
    <row r="149" spans="2:65" s="1" customFormat="1" ht="19.2">
      <c r="B149" s="32"/>
      <c r="D149" s="145" t="s">
        <v>148</v>
      </c>
      <c r="F149" s="146" t="s">
        <v>410</v>
      </c>
      <c r="I149" s="147"/>
      <c r="L149" s="32"/>
      <c r="M149" s="148"/>
      <c r="T149" s="56"/>
      <c r="AT149" s="17" t="s">
        <v>148</v>
      </c>
      <c r="AU149" s="17" t="s">
        <v>87</v>
      </c>
    </row>
    <row r="150" spans="2:65" s="13" customFormat="1" ht="10.199999999999999">
      <c r="B150" s="155"/>
      <c r="D150" s="145" t="s">
        <v>149</v>
      </c>
      <c r="E150" s="156" t="s">
        <v>1</v>
      </c>
      <c r="F150" s="157" t="s">
        <v>1512</v>
      </c>
      <c r="H150" s="158">
        <v>40.103999999999999</v>
      </c>
      <c r="I150" s="159"/>
      <c r="L150" s="155"/>
      <c r="M150" s="160"/>
      <c r="T150" s="161"/>
      <c r="AT150" s="156" t="s">
        <v>149</v>
      </c>
      <c r="AU150" s="156" t="s">
        <v>87</v>
      </c>
      <c r="AV150" s="13" t="s">
        <v>87</v>
      </c>
      <c r="AW150" s="13" t="s">
        <v>33</v>
      </c>
      <c r="AX150" s="13" t="s">
        <v>85</v>
      </c>
      <c r="AY150" s="156" t="s">
        <v>135</v>
      </c>
    </row>
    <row r="151" spans="2:65" s="1" customFormat="1" ht="16.5" customHeight="1">
      <c r="B151" s="32"/>
      <c r="C151" s="132" t="s">
        <v>187</v>
      </c>
      <c r="D151" s="132" t="s">
        <v>141</v>
      </c>
      <c r="E151" s="133" t="s">
        <v>452</v>
      </c>
      <c r="F151" s="134" t="s">
        <v>453</v>
      </c>
      <c r="G151" s="135" t="s">
        <v>337</v>
      </c>
      <c r="H151" s="136">
        <v>6.8410000000000002</v>
      </c>
      <c r="I151" s="137"/>
      <c r="J151" s="138">
        <f>ROUND(I151*H151,2)</f>
        <v>0</v>
      </c>
      <c r="K151" s="134" t="s">
        <v>145</v>
      </c>
      <c r="L151" s="32"/>
      <c r="M151" s="139" t="s">
        <v>1</v>
      </c>
      <c r="N151" s="140" t="s">
        <v>42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134</v>
      </c>
      <c r="AT151" s="143" t="s">
        <v>141</v>
      </c>
      <c r="AU151" s="143" t="s">
        <v>87</v>
      </c>
      <c r="AY151" s="17" t="s">
        <v>135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7" t="s">
        <v>85</v>
      </c>
      <c r="BK151" s="144">
        <f>ROUND(I151*H151,2)</f>
        <v>0</v>
      </c>
      <c r="BL151" s="17" t="s">
        <v>134</v>
      </c>
      <c r="BM151" s="143" t="s">
        <v>1513</v>
      </c>
    </row>
    <row r="152" spans="2:65" s="1" customFormat="1" ht="19.2">
      <c r="B152" s="32"/>
      <c r="D152" s="145" t="s">
        <v>148</v>
      </c>
      <c r="F152" s="146" t="s">
        <v>455</v>
      </c>
      <c r="I152" s="147"/>
      <c r="L152" s="32"/>
      <c r="M152" s="148"/>
      <c r="T152" s="56"/>
      <c r="AT152" s="17" t="s">
        <v>148</v>
      </c>
      <c r="AU152" s="17" t="s">
        <v>87</v>
      </c>
    </row>
    <row r="153" spans="2:65" s="13" customFormat="1" ht="10.199999999999999">
      <c r="B153" s="155"/>
      <c r="D153" s="145" t="s">
        <v>149</v>
      </c>
      <c r="E153" s="156" t="s">
        <v>1</v>
      </c>
      <c r="F153" s="157" t="s">
        <v>1514</v>
      </c>
      <c r="H153" s="158">
        <v>22.28</v>
      </c>
      <c r="I153" s="159"/>
      <c r="L153" s="155"/>
      <c r="M153" s="160"/>
      <c r="T153" s="161"/>
      <c r="AT153" s="156" t="s">
        <v>149</v>
      </c>
      <c r="AU153" s="156" t="s">
        <v>87</v>
      </c>
      <c r="AV153" s="13" t="s">
        <v>87</v>
      </c>
      <c r="AW153" s="13" t="s">
        <v>33</v>
      </c>
      <c r="AX153" s="13" t="s">
        <v>77</v>
      </c>
      <c r="AY153" s="156" t="s">
        <v>135</v>
      </c>
    </row>
    <row r="154" spans="2:65" s="13" customFormat="1" ht="10.199999999999999">
      <c r="B154" s="155"/>
      <c r="D154" s="145" t="s">
        <v>149</v>
      </c>
      <c r="E154" s="156" t="s">
        <v>1</v>
      </c>
      <c r="F154" s="157" t="s">
        <v>1515</v>
      </c>
      <c r="H154" s="158">
        <v>-10.125</v>
      </c>
      <c r="I154" s="159"/>
      <c r="L154" s="155"/>
      <c r="M154" s="160"/>
      <c r="T154" s="161"/>
      <c r="AT154" s="156" t="s">
        <v>149</v>
      </c>
      <c r="AU154" s="156" t="s">
        <v>87</v>
      </c>
      <c r="AV154" s="13" t="s">
        <v>87</v>
      </c>
      <c r="AW154" s="13" t="s">
        <v>33</v>
      </c>
      <c r="AX154" s="13" t="s">
        <v>77</v>
      </c>
      <c r="AY154" s="156" t="s">
        <v>135</v>
      </c>
    </row>
    <row r="155" spans="2:65" s="12" customFormat="1" ht="10.199999999999999">
      <c r="B155" s="149"/>
      <c r="D155" s="145" t="s">
        <v>149</v>
      </c>
      <c r="E155" s="150" t="s">
        <v>1</v>
      </c>
      <c r="F155" s="151" t="s">
        <v>1516</v>
      </c>
      <c r="H155" s="150" t="s">
        <v>1</v>
      </c>
      <c r="I155" s="152"/>
      <c r="L155" s="149"/>
      <c r="M155" s="153"/>
      <c r="T155" s="154"/>
      <c r="AT155" s="150" t="s">
        <v>149</v>
      </c>
      <c r="AU155" s="150" t="s">
        <v>87</v>
      </c>
      <c r="AV155" s="12" t="s">
        <v>85</v>
      </c>
      <c r="AW155" s="12" t="s">
        <v>33</v>
      </c>
      <c r="AX155" s="12" t="s">
        <v>77</v>
      </c>
      <c r="AY155" s="150" t="s">
        <v>135</v>
      </c>
    </row>
    <row r="156" spans="2:65" s="13" customFormat="1" ht="10.199999999999999">
      <c r="B156" s="155"/>
      <c r="D156" s="145" t="s">
        <v>149</v>
      </c>
      <c r="E156" s="156" t="s">
        <v>1</v>
      </c>
      <c r="F156" s="157" t="s">
        <v>1517</v>
      </c>
      <c r="H156" s="158">
        <v>-2.0249999999999999</v>
      </c>
      <c r="I156" s="159"/>
      <c r="L156" s="155"/>
      <c r="M156" s="160"/>
      <c r="T156" s="161"/>
      <c r="AT156" s="156" t="s">
        <v>149</v>
      </c>
      <c r="AU156" s="156" t="s">
        <v>87</v>
      </c>
      <c r="AV156" s="13" t="s">
        <v>87</v>
      </c>
      <c r="AW156" s="13" t="s">
        <v>33</v>
      </c>
      <c r="AX156" s="13" t="s">
        <v>77</v>
      </c>
      <c r="AY156" s="156" t="s">
        <v>135</v>
      </c>
    </row>
    <row r="157" spans="2:65" s="12" customFormat="1" ht="10.199999999999999">
      <c r="B157" s="149"/>
      <c r="D157" s="145" t="s">
        <v>149</v>
      </c>
      <c r="E157" s="150" t="s">
        <v>1</v>
      </c>
      <c r="F157" s="151" t="s">
        <v>1355</v>
      </c>
      <c r="H157" s="150" t="s">
        <v>1</v>
      </c>
      <c r="I157" s="152"/>
      <c r="L157" s="149"/>
      <c r="M157" s="153"/>
      <c r="T157" s="154"/>
      <c r="AT157" s="150" t="s">
        <v>149</v>
      </c>
      <c r="AU157" s="150" t="s">
        <v>87</v>
      </c>
      <c r="AV157" s="12" t="s">
        <v>85</v>
      </c>
      <c r="AW157" s="12" t="s">
        <v>33</v>
      </c>
      <c r="AX157" s="12" t="s">
        <v>77</v>
      </c>
      <c r="AY157" s="150" t="s">
        <v>135</v>
      </c>
    </row>
    <row r="158" spans="2:65" s="13" customFormat="1" ht="10.199999999999999">
      <c r="B158" s="155"/>
      <c r="D158" s="145" t="s">
        <v>149</v>
      </c>
      <c r="E158" s="156" t="s">
        <v>1</v>
      </c>
      <c r="F158" s="157" t="s">
        <v>1518</v>
      </c>
      <c r="H158" s="158">
        <v>-3.0379999999999998</v>
      </c>
      <c r="I158" s="159"/>
      <c r="L158" s="155"/>
      <c r="M158" s="160"/>
      <c r="T158" s="161"/>
      <c r="AT158" s="156" t="s">
        <v>149</v>
      </c>
      <c r="AU158" s="156" t="s">
        <v>87</v>
      </c>
      <c r="AV158" s="13" t="s">
        <v>87</v>
      </c>
      <c r="AW158" s="13" t="s">
        <v>33</v>
      </c>
      <c r="AX158" s="13" t="s">
        <v>77</v>
      </c>
      <c r="AY158" s="156" t="s">
        <v>135</v>
      </c>
    </row>
    <row r="159" spans="2:65" s="12" customFormat="1" ht="10.199999999999999">
      <c r="B159" s="149"/>
      <c r="D159" s="145" t="s">
        <v>149</v>
      </c>
      <c r="E159" s="150" t="s">
        <v>1</v>
      </c>
      <c r="F159" s="151" t="s">
        <v>1519</v>
      </c>
      <c r="H159" s="150" t="s">
        <v>1</v>
      </c>
      <c r="I159" s="152"/>
      <c r="L159" s="149"/>
      <c r="M159" s="153"/>
      <c r="T159" s="154"/>
      <c r="AT159" s="150" t="s">
        <v>149</v>
      </c>
      <c r="AU159" s="150" t="s">
        <v>87</v>
      </c>
      <c r="AV159" s="12" t="s">
        <v>85</v>
      </c>
      <c r="AW159" s="12" t="s">
        <v>33</v>
      </c>
      <c r="AX159" s="12" t="s">
        <v>77</v>
      </c>
      <c r="AY159" s="150" t="s">
        <v>135</v>
      </c>
    </row>
    <row r="160" spans="2:65" s="13" customFormat="1" ht="10.199999999999999">
      <c r="B160" s="155"/>
      <c r="D160" s="145" t="s">
        <v>149</v>
      </c>
      <c r="E160" s="156" t="s">
        <v>1</v>
      </c>
      <c r="F160" s="157" t="s">
        <v>1520</v>
      </c>
      <c r="H160" s="158">
        <v>-0.251</v>
      </c>
      <c r="I160" s="159"/>
      <c r="L160" s="155"/>
      <c r="M160" s="160"/>
      <c r="T160" s="161"/>
      <c r="AT160" s="156" t="s">
        <v>149</v>
      </c>
      <c r="AU160" s="156" t="s">
        <v>87</v>
      </c>
      <c r="AV160" s="13" t="s">
        <v>87</v>
      </c>
      <c r="AW160" s="13" t="s">
        <v>33</v>
      </c>
      <c r="AX160" s="13" t="s">
        <v>77</v>
      </c>
      <c r="AY160" s="156" t="s">
        <v>135</v>
      </c>
    </row>
    <row r="161" spans="2:65" s="12" customFormat="1" ht="10.199999999999999">
      <c r="B161" s="149"/>
      <c r="D161" s="145" t="s">
        <v>149</v>
      </c>
      <c r="E161" s="150" t="s">
        <v>1</v>
      </c>
      <c r="F161" s="151" t="s">
        <v>1359</v>
      </c>
      <c r="H161" s="150" t="s">
        <v>1</v>
      </c>
      <c r="I161" s="152"/>
      <c r="L161" s="149"/>
      <c r="M161" s="153"/>
      <c r="T161" s="154"/>
      <c r="AT161" s="150" t="s">
        <v>149</v>
      </c>
      <c r="AU161" s="150" t="s">
        <v>87</v>
      </c>
      <c r="AV161" s="12" t="s">
        <v>85</v>
      </c>
      <c r="AW161" s="12" t="s">
        <v>33</v>
      </c>
      <c r="AX161" s="12" t="s">
        <v>77</v>
      </c>
      <c r="AY161" s="150" t="s">
        <v>135</v>
      </c>
    </row>
    <row r="162" spans="2:65" s="14" customFormat="1" ht="10.199999999999999">
      <c r="B162" s="165"/>
      <c r="D162" s="145" t="s">
        <v>149</v>
      </c>
      <c r="E162" s="166" t="s">
        <v>1</v>
      </c>
      <c r="F162" s="167" t="s">
        <v>257</v>
      </c>
      <c r="H162" s="168">
        <v>6.8410000000000002</v>
      </c>
      <c r="I162" s="169"/>
      <c r="L162" s="165"/>
      <c r="M162" s="170"/>
      <c r="T162" s="171"/>
      <c r="AT162" s="166" t="s">
        <v>149</v>
      </c>
      <c r="AU162" s="166" t="s">
        <v>87</v>
      </c>
      <c r="AV162" s="14" t="s">
        <v>134</v>
      </c>
      <c r="AW162" s="14" t="s">
        <v>33</v>
      </c>
      <c r="AX162" s="14" t="s">
        <v>85</v>
      </c>
      <c r="AY162" s="166" t="s">
        <v>135</v>
      </c>
    </row>
    <row r="163" spans="2:65" s="1" customFormat="1" ht="16.5" customHeight="1">
      <c r="B163" s="32"/>
      <c r="C163" s="172" t="s">
        <v>192</v>
      </c>
      <c r="D163" s="172" t="s">
        <v>427</v>
      </c>
      <c r="E163" s="173" t="s">
        <v>428</v>
      </c>
      <c r="F163" s="174" t="s">
        <v>429</v>
      </c>
      <c r="G163" s="175" t="s">
        <v>408</v>
      </c>
      <c r="H163" s="176">
        <v>13.682</v>
      </c>
      <c r="I163" s="177"/>
      <c r="J163" s="178">
        <f>ROUND(I163*H163,2)</f>
        <v>0</v>
      </c>
      <c r="K163" s="174" t="s">
        <v>145</v>
      </c>
      <c r="L163" s="179"/>
      <c r="M163" s="180" t="s">
        <v>1</v>
      </c>
      <c r="N163" s="181" t="s">
        <v>42</v>
      </c>
      <c r="P163" s="141">
        <f>O163*H163</f>
        <v>0</v>
      </c>
      <c r="Q163" s="141">
        <v>1</v>
      </c>
      <c r="R163" s="141">
        <f>Q163*H163</f>
        <v>13.682</v>
      </c>
      <c r="S163" s="141">
        <v>0</v>
      </c>
      <c r="T163" s="142">
        <f>S163*H163</f>
        <v>0</v>
      </c>
      <c r="AR163" s="143" t="s">
        <v>187</v>
      </c>
      <c r="AT163" s="143" t="s">
        <v>427</v>
      </c>
      <c r="AU163" s="143" t="s">
        <v>87</v>
      </c>
      <c r="AY163" s="17" t="s">
        <v>135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85</v>
      </c>
      <c r="BK163" s="144">
        <f>ROUND(I163*H163,2)</f>
        <v>0</v>
      </c>
      <c r="BL163" s="17" t="s">
        <v>134</v>
      </c>
      <c r="BM163" s="143" t="s">
        <v>1521</v>
      </c>
    </row>
    <row r="164" spans="2:65" s="1" customFormat="1" ht="10.199999999999999">
      <c r="B164" s="32"/>
      <c r="D164" s="145" t="s">
        <v>148</v>
      </c>
      <c r="F164" s="146" t="s">
        <v>429</v>
      </c>
      <c r="I164" s="147"/>
      <c r="L164" s="32"/>
      <c r="M164" s="148"/>
      <c r="T164" s="56"/>
      <c r="AT164" s="17" t="s">
        <v>148</v>
      </c>
      <c r="AU164" s="17" t="s">
        <v>87</v>
      </c>
    </row>
    <row r="165" spans="2:65" s="12" customFormat="1" ht="10.199999999999999">
      <c r="B165" s="149"/>
      <c r="D165" s="145" t="s">
        <v>149</v>
      </c>
      <c r="E165" s="150" t="s">
        <v>1</v>
      </c>
      <c r="F165" s="151" t="s">
        <v>1361</v>
      </c>
      <c r="H165" s="150" t="s">
        <v>1</v>
      </c>
      <c r="I165" s="152"/>
      <c r="L165" s="149"/>
      <c r="M165" s="153"/>
      <c r="T165" s="154"/>
      <c r="AT165" s="150" t="s">
        <v>149</v>
      </c>
      <c r="AU165" s="150" t="s">
        <v>87</v>
      </c>
      <c r="AV165" s="12" t="s">
        <v>85</v>
      </c>
      <c r="AW165" s="12" t="s">
        <v>33</v>
      </c>
      <c r="AX165" s="12" t="s">
        <v>77</v>
      </c>
      <c r="AY165" s="150" t="s">
        <v>135</v>
      </c>
    </row>
    <row r="166" spans="2:65" s="13" customFormat="1" ht="10.199999999999999">
      <c r="B166" s="155"/>
      <c r="D166" s="145" t="s">
        <v>149</v>
      </c>
      <c r="E166" s="156" t="s">
        <v>1</v>
      </c>
      <c r="F166" s="157" t="s">
        <v>1522</v>
      </c>
      <c r="H166" s="158">
        <v>13.682</v>
      </c>
      <c r="I166" s="159"/>
      <c r="L166" s="155"/>
      <c r="M166" s="160"/>
      <c r="T166" s="161"/>
      <c r="AT166" s="156" t="s">
        <v>149</v>
      </c>
      <c r="AU166" s="156" t="s">
        <v>87</v>
      </c>
      <c r="AV166" s="13" t="s">
        <v>87</v>
      </c>
      <c r="AW166" s="13" t="s">
        <v>33</v>
      </c>
      <c r="AX166" s="13" t="s">
        <v>85</v>
      </c>
      <c r="AY166" s="156" t="s">
        <v>135</v>
      </c>
    </row>
    <row r="167" spans="2:65" s="1" customFormat="1" ht="16.5" customHeight="1">
      <c r="B167" s="32"/>
      <c r="C167" s="132" t="s">
        <v>200</v>
      </c>
      <c r="D167" s="132" t="s">
        <v>141</v>
      </c>
      <c r="E167" s="133" t="s">
        <v>464</v>
      </c>
      <c r="F167" s="134" t="s">
        <v>465</v>
      </c>
      <c r="G167" s="135" t="s">
        <v>337</v>
      </c>
      <c r="H167" s="136">
        <v>9.4179999999999993</v>
      </c>
      <c r="I167" s="137"/>
      <c r="J167" s="138">
        <f>ROUND(I167*H167,2)</f>
        <v>0</v>
      </c>
      <c r="K167" s="134" t="s">
        <v>145</v>
      </c>
      <c r="L167" s="32"/>
      <c r="M167" s="139" t="s">
        <v>1</v>
      </c>
      <c r="N167" s="140" t="s">
        <v>42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134</v>
      </c>
      <c r="AT167" s="143" t="s">
        <v>141</v>
      </c>
      <c r="AU167" s="143" t="s">
        <v>87</v>
      </c>
      <c r="AY167" s="17" t="s">
        <v>135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85</v>
      </c>
      <c r="BK167" s="144">
        <f>ROUND(I167*H167,2)</f>
        <v>0</v>
      </c>
      <c r="BL167" s="17" t="s">
        <v>134</v>
      </c>
      <c r="BM167" s="143" t="s">
        <v>1523</v>
      </c>
    </row>
    <row r="168" spans="2:65" s="1" customFormat="1" ht="19.2">
      <c r="B168" s="32"/>
      <c r="D168" s="145" t="s">
        <v>148</v>
      </c>
      <c r="F168" s="146" t="s">
        <v>467</v>
      </c>
      <c r="I168" s="147"/>
      <c r="L168" s="32"/>
      <c r="M168" s="148"/>
      <c r="T168" s="56"/>
      <c r="AT168" s="17" t="s">
        <v>148</v>
      </c>
      <c r="AU168" s="17" t="s">
        <v>87</v>
      </c>
    </row>
    <row r="169" spans="2:65" s="12" customFormat="1" ht="10.199999999999999">
      <c r="B169" s="149"/>
      <c r="D169" s="145" t="s">
        <v>149</v>
      </c>
      <c r="E169" s="150" t="s">
        <v>1</v>
      </c>
      <c r="F169" s="151" t="s">
        <v>1524</v>
      </c>
      <c r="H169" s="150" t="s">
        <v>1</v>
      </c>
      <c r="I169" s="152"/>
      <c r="L169" s="149"/>
      <c r="M169" s="153"/>
      <c r="T169" s="154"/>
      <c r="AT169" s="150" t="s">
        <v>149</v>
      </c>
      <c r="AU169" s="150" t="s">
        <v>87</v>
      </c>
      <c r="AV169" s="12" t="s">
        <v>85</v>
      </c>
      <c r="AW169" s="12" t="s">
        <v>33</v>
      </c>
      <c r="AX169" s="12" t="s">
        <v>77</v>
      </c>
      <c r="AY169" s="150" t="s">
        <v>135</v>
      </c>
    </row>
    <row r="170" spans="2:65" s="13" customFormat="1" ht="10.199999999999999">
      <c r="B170" s="155"/>
      <c r="D170" s="145" t="s">
        <v>149</v>
      </c>
      <c r="E170" s="156" t="s">
        <v>1</v>
      </c>
      <c r="F170" s="157" t="s">
        <v>1525</v>
      </c>
      <c r="H170" s="158">
        <v>10.125</v>
      </c>
      <c r="I170" s="159"/>
      <c r="L170" s="155"/>
      <c r="M170" s="160"/>
      <c r="T170" s="161"/>
      <c r="AT170" s="156" t="s">
        <v>149</v>
      </c>
      <c r="AU170" s="156" t="s">
        <v>87</v>
      </c>
      <c r="AV170" s="13" t="s">
        <v>87</v>
      </c>
      <c r="AW170" s="13" t="s">
        <v>33</v>
      </c>
      <c r="AX170" s="13" t="s">
        <v>77</v>
      </c>
      <c r="AY170" s="156" t="s">
        <v>135</v>
      </c>
    </row>
    <row r="171" spans="2:65" s="15" customFormat="1" ht="10.199999999999999">
      <c r="B171" s="182"/>
      <c r="D171" s="145" t="s">
        <v>149</v>
      </c>
      <c r="E171" s="183" t="s">
        <v>1</v>
      </c>
      <c r="F171" s="184" t="s">
        <v>433</v>
      </c>
      <c r="H171" s="185">
        <v>10.125</v>
      </c>
      <c r="I171" s="186"/>
      <c r="L171" s="182"/>
      <c r="M171" s="187"/>
      <c r="T171" s="188"/>
      <c r="AT171" s="183" t="s">
        <v>149</v>
      </c>
      <c r="AU171" s="183" t="s">
        <v>87</v>
      </c>
      <c r="AV171" s="15" t="s">
        <v>157</v>
      </c>
      <c r="AW171" s="15" t="s">
        <v>33</v>
      </c>
      <c r="AX171" s="15" t="s">
        <v>77</v>
      </c>
      <c r="AY171" s="183" t="s">
        <v>135</v>
      </c>
    </row>
    <row r="172" spans="2:65" s="12" customFormat="1" ht="10.199999999999999">
      <c r="B172" s="149"/>
      <c r="D172" s="145" t="s">
        <v>149</v>
      </c>
      <c r="E172" s="150" t="s">
        <v>1</v>
      </c>
      <c r="F172" s="151" t="s">
        <v>471</v>
      </c>
      <c r="H172" s="150" t="s">
        <v>1</v>
      </c>
      <c r="I172" s="152"/>
      <c r="L172" s="149"/>
      <c r="M172" s="153"/>
      <c r="T172" s="154"/>
      <c r="AT172" s="150" t="s">
        <v>149</v>
      </c>
      <c r="AU172" s="150" t="s">
        <v>87</v>
      </c>
      <c r="AV172" s="12" t="s">
        <v>85</v>
      </c>
      <c r="AW172" s="12" t="s">
        <v>33</v>
      </c>
      <c r="AX172" s="12" t="s">
        <v>77</v>
      </c>
      <c r="AY172" s="150" t="s">
        <v>135</v>
      </c>
    </row>
    <row r="173" spans="2:65" s="13" customFormat="1" ht="10.199999999999999">
      <c r="B173" s="155"/>
      <c r="D173" s="145" t="s">
        <v>149</v>
      </c>
      <c r="E173" s="156" t="s">
        <v>1</v>
      </c>
      <c r="F173" s="157" t="s">
        <v>1526</v>
      </c>
      <c r="H173" s="158">
        <v>-0.70699999999999996</v>
      </c>
      <c r="I173" s="159"/>
      <c r="L173" s="155"/>
      <c r="M173" s="160"/>
      <c r="T173" s="161"/>
      <c r="AT173" s="156" t="s">
        <v>149</v>
      </c>
      <c r="AU173" s="156" t="s">
        <v>87</v>
      </c>
      <c r="AV173" s="13" t="s">
        <v>87</v>
      </c>
      <c r="AW173" s="13" t="s">
        <v>33</v>
      </c>
      <c r="AX173" s="13" t="s">
        <v>77</v>
      </c>
      <c r="AY173" s="156" t="s">
        <v>135</v>
      </c>
    </row>
    <row r="174" spans="2:65" s="14" customFormat="1" ht="10.199999999999999">
      <c r="B174" s="165"/>
      <c r="D174" s="145" t="s">
        <v>149</v>
      </c>
      <c r="E174" s="166" t="s">
        <v>1</v>
      </c>
      <c r="F174" s="167" t="s">
        <v>257</v>
      </c>
      <c r="H174" s="168">
        <v>9.4179999999999993</v>
      </c>
      <c r="I174" s="169"/>
      <c r="L174" s="165"/>
      <c r="M174" s="170"/>
      <c r="T174" s="171"/>
      <c r="AT174" s="166" t="s">
        <v>149</v>
      </c>
      <c r="AU174" s="166" t="s">
        <v>87</v>
      </c>
      <c r="AV174" s="14" t="s">
        <v>134</v>
      </c>
      <c r="AW174" s="14" t="s">
        <v>33</v>
      </c>
      <c r="AX174" s="14" t="s">
        <v>85</v>
      </c>
      <c r="AY174" s="166" t="s">
        <v>135</v>
      </c>
    </row>
    <row r="175" spans="2:65" s="1" customFormat="1" ht="16.5" customHeight="1">
      <c r="B175" s="32"/>
      <c r="C175" s="172" t="s">
        <v>207</v>
      </c>
      <c r="D175" s="172" t="s">
        <v>427</v>
      </c>
      <c r="E175" s="173" t="s">
        <v>475</v>
      </c>
      <c r="F175" s="174" t="s">
        <v>476</v>
      </c>
      <c r="G175" s="175" t="s">
        <v>408</v>
      </c>
      <c r="H175" s="176">
        <v>18.835999999999999</v>
      </c>
      <c r="I175" s="177"/>
      <c r="J175" s="178">
        <f>ROUND(I175*H175,2)</f>
        <v>0</v>
      </c>
      <c r="K175" s="174" t="s">
        <v>145</v>
      </c>
      <c r="L175" s="179"/>
      <c r="M175" s="180" t="s">
        <v>1</v>
      </c>
      <c r="N175" s="181" t="s">
        <v>42</v>
      </c>
      <c r="P175" s="141">
        <f>O175*H175</f>
        <v>0</v>
      </c>
      <c r="Q175" s="141">
        <v>1</v>
      </c>
      <c r="R175" s="141">
        <f>Q175*H175</f>
        <v>18.835999999999999</v>
      </c>
      <c r="S175" s="141">
        <v>0</v>
      </c>
      <c r="T175" s="142">
        <f>S175*H175</f>
        <v>0</v>
      </c>
      <c r="AR175" s="143" t="s">
        <v>187</v>
      </c>
      <c r="AT175" s="143" t="s">
        <v>427</v>
      </c>
      <c r="AU175" s="143" t="s">
        <v>87</v>
      </c>
      <c r="AY175" s="17" t="s">
        <v>135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7" t="s">
        <v>85</v>
      </c>
      <c r="BK175" s="144">
        <f>ROUND(I175*H175,2)</f>
        <v>0</v>
      </c>
      <c r="BL175" s="17" t="s">
        <v>134</v>
      </c>
      <c r="BM175" s="143" t="s">
        <v>1527</v>
      </c>
    </row>
    <row r="176" spans="2:65" s="1" customFormat="1" ht="10.199999999999999">
      <c r="B176" s="32"/>
      <c r="D176" s="145" t="s">
        <v>148</v>
      </c>
      <c r="F176" s="146" t="s">
        <v>476</v>
      </c>
      <c r="I176" s="147"/>
      <c r="L176" s="32"/>
      <c r="M176" s="148"/>
      <c r="T176" s="56"/>
      <c r="AT176" s="17" t="s">
        <v>148</v>
      </c>
      <c r="AU176" s="17" t="s">
        <v>87</v>
      </c>
    </row>
    <row r="177" spans="2:65" s="13" customFormat="1" ht="10.199999999999999">
      <c r="B177" s="155"/>
      <c r="D177" s="145" t="s">
        <v>149</v>
      </c>
      <c r="E177" s="156" t="s">
        <v>1</v>
      </c>
      <c r="F177" s="157" t="s">
        <v>1528</v>
      </c>
      <c r="H177" s="158">
        <v>18.835999999999999</v>
      </c>
      <c r="I177" s="159"/>
      <c r="L177" s="155"/>
      <c r="M177" s="160"/>
      <c r="T177" s="161"/>
      <c r="AT177" s="156" t="s">
        <v>149</v>
      </c>
      <c r="AU177" s="156" t="s">
        <v>87</v>
      </c>
      <c r="AV177" s="13" t="s">
        <v>87</v>
      </c>
      <c r="AW177" s="13" t="s">
        <v>33</v>
      </c>
      <c r="AX177" s="13" t="s">
        <v>85</v>
      </c>
      <c r="AY177" s="156" t="s">
        <v>135</v>
      </c>
    </row>
    <row r="178" spans="2:65" s="11" customFormat="1" ht="22.8" customHeight="1">
      <c r="B178" s="120"/>
      <c r="D178" s="121" t="s">
        <v>76</v>
      </c>
      <c r="E178" s="130" t="s">
        <v>134</v>
      </c>
      <c r="F178" s="130" t="s">
        <v>537</v>
      </c>
      <c r="I178" s="123"/>
      <c r="J178" s="131">
        <f>BK178</f>
        <v>0</v>
      </c>
      <c r="L178" s="120"/>
      <c r="M178" s="125"/>
      <c r="P178" s="126">
        <f>SUM(P179:P187)</f>
        <v>0</v>
      </c>
      <c r="R178" s="126">
        <f>SUM(R179:R187)</f>
        <v>0</v>
      </c>
      <c r="T178" s="127">
        <f>SUM(T179:T187)</f>
        <v>0</v>
      </c>
      <c r="AR178" s="121" t="s">
        <v>85</v>
      </c>
      <c r="AT178" s="128" t="s">
        <v>76</v>
      </c>
      <c r="AU178" s="128" t="s">
        <v>85</v>
      </c>
      <c r="AY178" s="121" t="s">
        <v>135</v>
      </c>
      <c r="BK178" s="129">
        <f>SUM(BK179:BK187)</f>
        <v>0</v>
      </c>
    </row>
    <row r="179" spans="2:65" s="1" customFormat="1" ht="16.5" customHeight="1">
      <c r="B179" s="32"/>
      <c r="C179" s="132" t="s">
        <v>213</v>
      </c>
      <c r="D179" s="132" t="s">
        <v>141</v>
      </c>
      <c r="E179" s="133" t="s">
        <v>1376</v>
      </c>
      <c r="F179" s="134" t="s">
        <v>1377</v>
      </c>
      <c r="G179" s="135" t="s">
        <v>337</v>
      </c>
      <c r="H179" s="136">
        <v>3.0379999999999998</v>
      </c>
      <c r="I179" s="137"/>
      <c r="J179" s="138">
        <f>ROUND(I179*H179,2)</f>
        <v>0</v>
      </c>
      <c r="K179" s="134" t="s">
        <v>145</v>
      </c>
      <c r="L179" s="32"/>
      <c r="M179" s="139" t="s">
        <v>1</v>
      </c>
      <c r="N179" s="140" t="s">
        <v>42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134</v>
      </c>
      <c r="AT179" s="143" t="s">
        <v>141</v>
      </c>
      <c r="AU179" s="143" t="s">
        <v>87</v>
      </c>
      <c r="AY179" s="17" t="s">
        <v>135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85</v>
      </c>
      <c r="BK179" s="144">
        <f>ROUND(I179*H179,2)</f>
        <v>0</v>
      </c>
      <c r="BL179" s="17" t="s">
        <v>134</v>
      </c>
      <c r="BM179" s="143" t="s">
        <v>1529</v>
      </c>
    </row>
    <row r="180" spans="2:65" s="1" customFormat="1" ht="10.199999999999999">
      <c r="B180" s="32"/>
      <c r="D180" s="145" t="s">
        <v>148</v>
      </c>
      <c r="F180" s="146" t="s">
        <v>1379</v>
      </c>
      <c r="I180" s="147"/>
      <c r="L180" s="32"/>
      <c r="M180" s="148"/>
      <c r="T180" s="56"/>
      <c r="AT180" s="17" t="s">
        <v>148</v>
      </c>
      <c r="AU180" s="17" t="s">
        <v>87</v>
      </c>
    </row>
    <row r="181" spans="2:65" s="12" customFormat="1" ht="10.199999999999999">
      <c r="B181" s="149"/>
      <c r="D181" s="145" t="s">
        <v>149</v>
      </c>
      <c r="E181" s="150" t="s">
        <v>1</v>
      </c>
      <c r="F181" s="151" t="s">
        <v>1380</v>
      </c>
      <c r="H181" s="150" t="s">
        <v>1</v>
      </c>
      <c r="I181" s="152"/>
      <c r="L181" s="149"/>
      <c r="M181" s="153"/>
      <c r="T181" s="154"/>
      <c r="AT181" s="150" t="s">
        <v>149</v>
      </c>
      <c r="AU181" s="150" t="s">
        <v>87</v>
      </c>
      <c r="AV181" s="12" t="s">
        <v>85</v>
      </c>
      <c r="AW181" s="12" t="s">
        <v>33</v>
      </c>
      <c r="AX181" s="12" t="s">
        <v>77</v>
      </c>
      <c r="AY181" s="150" t="s">
        <v>135</v>
      </c>
    </row>
    <row r="182" spans="2:65" s="12" customFormat="1" ht="10.199999999999999">
      <c r="B182" s="149"/>
      <c r="D182" s="145" t="s">
        <v>149</v>
      </c>
      <c r="E182" s="150" t="s">
        <v>1</v>
      </c>
      <c r="F182" s="151" t="s">
        <v>1381</v>
      </c>
      <c r="H182" s="150" t="s">
        <v>1</v>
      </c>
      <c r="I182" s="152"/>
      <c r="L182" s="149"/>
      <c r="M182" s="153"/>
      <c r="T182" s="154"/>
      <c r="AT182" s="150" t="s">
        <v>149</v>
      </c>
      <c r="AU182" s="150" t="s">
        <v>87</v>
      </c>
      <c r="AV182" s="12" t="s">
        <v>85</v>
      </c>
      <c r="AW182" s="12" t="s">
        <v>33</v>
      </c>
      <c r="AX182" s="12" t="s">
        <v>77</v>
      </c>
      <c r="AY182" s="150" t="s">
        <v>135</v>
      </c>
    </row>
    <row r="183" spans="2:65" s="13" customFormat="1" ht="10.199999999999999">
      <c r="B183" s="155"/>
      <c r="D183" s="145" t="s">
        <v>149</v>
      </c>
      <c r="E183" s="156" t="s">
        <v>1</v>
      </c>
      <c r="F183" s="157" t="s">
        <v>1530</v>
      </c>
      <c r="H183" s="158">
        <v>3.0379999999999998</v>
      </c>
      <c r="I183" s="159"/>
      <c r="L183" s="155"/>
      <c r="M183" s="160"/>
      <c r="T183" s="161"/>
      <c r="AT183" s="156" t="s">
        <v>149</v>
      </c>
      <c r="AU183" s="156" t="s">
        <v>87</v>
      </c>
      <c r="AV183" s="13" t="s">
        <v>87</v>
      </c>
      <c r="AW183" s="13" t="s">
        <v>33</v>
      </c>
      <c r="AX183" s="13" t="s">
        <v>85</v>
      </c>
      <c r="AY183" s="156" t="s">
        <v>135</v>
      </c>
    </row>
    <row r="184" spans="2:65" s="1" customFormat="1" ht="16.5" customHeight="1">
      <c r="B184" s="32"/>
      <c r="C184" s="132" t="s">
        <v>219</v>
      </c>
      <c r="D184" s="132" t="s">
        <v>141</v>
      </c>
      <c r="E184" s="133" t="s">
        <v>539</v>
      </c>
      <c r="F184" s="134" t="s">
        <v>540</v>
      </c>
      <c r="G184" s="135" t="s">
        <v>337</v>
      </c>
      <c r="H184" s="136">
        <v>2.0249999999999999</v>
      </c>
      <c r="I184" s="137"/>
      <c r="J184" s="138">
        <f>ROUND(I184*H184,2)</f>
        <v>0</v>
      </c>
      <c r="K184" s="134" t="s">
        <v>145</v>
      </c>
      <c r="L184" s="32"/>
      <c r="M184" s="139" t="s">
        <v>1</v>
      </c>
      <c r="N184" s="140" t="s">
        <v>42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134</v>
      </c>
      <c r="AT184" s="143" t="s">
        <v>141</v>
      </c>
      <c r="AU184" s="143" t="s">
        <v>87</v>
      </c>
      <c r="AY184" s="17" t="s">
        <v>135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7" t="s">
        <v>85</v>
      </c>
      <c r="BK184" s="144">
        <f>ROUND(I184*H184,2)</f>
        <v>0</v>
      </c>
      <c r="BL184" s="17" t="s">
        <v>134</v>
      </c>
      <c r="BM184" s="143" t="s">
        <v>1531</v>
      </c>
    </row>
    <row r="185" spans="2:65" s="1" customFormat="1" ht="10.199999999999999">
      <c r="B185" s="32"/>
      <c r="D185" s="145" t="s">
        <v>148</v>
      </c>
      <c r="F185" s="146" t="s">
        <v>542</v>
      </c>
      <c r="I185" s="147"/>
      <c r="L185" s="32"/>
      <c r="M185" s="148"/>
      <c r="T185" s="56"/>
      <c r="AT185" s="17" t="s">
        <v>148</v>
      </c>
      <c r="AU185" s="17" t="s">
        <v>87</v>
      </c>
    </row>
    <row r="186" spans="2:65" s="12" customFormat="1" ht="10.199999999999999">
      <c r="B186" s="149"/>
      <c r="D186" s="145" t="s">
        <v>149</v>
      </c>
      <c r="E186" s="150" t="s">
        <v>1</v>
      </c>
      <c r="F186" s="151" t="s">
        <v>1532</v>
      </c>
      <c r="H186" s="150" t="s">
        <v>1</v>
      </c>
      <c r="I186" s="152"/>
      <c r="L186" s="149"/>
      <c r="M186" s="153"/>
      <c r="T186" s="154"/>
      <c r="AT186" s="150" t="s">
        <v>149</v>
      </c>
      <c r="AU186" s="150" t="s">
        <v>87</v>
      </c>
      <c r="AV186" s="12" t="s">
        <v>85</v>
      </c>
      <c r="AW186" s="12" t="s">
        <v>33</v>
      </c>
      <c r="AX186" s="12" t="s">
        <v>77</v>
      </c>
      <c r="AY186" s="150" t="s">
        <v>135</v>
      </c>
    </row>
    <row r="187" spans="2:65" s="13" customFormat="1" ht="10.199999999999999">
      <c r="B187" s="155"/>
      <c r="D187" s="145" t="s">
        <v>149</v>
      </c>
      <c r="E187" s="156" t="s">
        <v>1</v>
      </c>
      <c r="F187" s="157" t="s">
        <v>1533</v>
      </c>
      <c r="H187" s="158">
        <v>2.0249999999999999</v>
      </c>
      <c r="I187" s="159"/>
      <c r="L187" s="155"/>
      <c r="M187" s="160"/>
      <c r="T187" s="161"/>
      <c r="AT187" s="156" t="s">
        <v>149</v>
      </c>
      <c r="AU187" s="156" t="s">
        <v>87</v>
      </c>
      <c r="AV187" s="13" t="s">
        <v>87</v>
      </c>
      <c r="AW187" s="13" t="s">
        <v>33</v>
      </c>
      <c r="AX187" s="13" t="s">
        <v>85</v>
      </c>
      <c r="AY187" s="156" t="s">
        <v>135</v>
      </c>
    </row>
    <row r="188" spans="2:65" s="11" customFormat="1" ht="22.8" customHeight="1">
      <c r="B188" s="120"/>
      <c r="D188" s="121" t="s">
        <v>76</v>
      </c>
      <c r="E188" s="130" t="s">
        <v>187</v>
      </c>
      <c r="F188" s="130" t="s">
        <v>739</v>
      </c>
      <c r="I188" s="123"/>
      <c r="J188" s="131">
        <f>BK188</f>
        <v>0</v>
      </c>
      <c r="L188" s="120"/>
      <c r="M188" s="125"/>
      <c r="P188" s="126">
        <f>SUM(P189:P215)</f>
        <v>0</v>
      </c>
      <c r="R188" s="126">
        <f>SUM(R189:R215)</f>
        <v>0.37412999999999996</v>
      </c>
      <c r="T188" s="127">
        <f>SUM(T189:T215)</f>
        <v>0</v>
      </c>
      <c r="AR188" s="121" t="s">
        <v>85</v>
      </c>
      <c r="AT188" s="128" t="s">
        <v>76</v>
      </c>
      <c r="AU188" s="128" t="s">
        <v>85</v>
      </c>
      <c r="AY188" s="121" t="s">
        <v>135</v>
      </c>
      <c r="BK188" s="129">
        <f>SUM(BK189:BK215)</f>
        <v>0</v>
      </c>
    </row>
    <row r="189" spans="2:65" s="1" customFormat="1" ht="16.5" customHeight="1">
      <c r="B189" s="32"/>
      <c r="C189" s="132" t="s">
        <v>226</v>
      </c>
      <c r="D189" s="132" t="s">
        <v>141</v>
      </c>
      <c r="E189" s="133" t="s">
        <v>753</v>
      </c>
      <c r="F189" s="134" t="s">
        <v>754</v>
      </c>
      <c r="G189" s="135" t="s">
        <v>306</v>
      </c>
      <c r="H189" s="136">
        <v>22.5</v>
      </c>
      <c r="I189" s="137"/>
      <c r="J189" s="138">
        <f>ROUND(I189*H189,2)</f>
        <v>0</v>
      </c>
      <c r="K189" s="134" t="s">
        <v>145</v>
      </c>
      <c r="L189" s="32"/>
      <c r="M189" s="139" t="s">
        <v>1</v>
      </c>
      <c r="N189" s="140" t="s">
        <v>42</v>
      </c>
      <c r="P189" s="141">
        <f>O189*H189</f>
        <v>0</v>
      </c>
      <c r="Q189" s="141">
        <v>1.0000000000000001E-5</v>
      </c>
      <c r="R189" s="141">
        <f>Q189*H189</f>
        <v>2.2500000000000002E-4</v>
      </c>
      <c r="S189" s="141">
        <v>0</v>
      </c>
      <c r="T189" s="142">
        <f>S189*H189</f>
        <v>0</v>
      </c>
      <c r="AR189" s="143" t="s">
        <v>134</v>
      </c>
      <c r="AT189" s="143" t="s">
        <v>141</v>
      </c>
      <c r="AU189" s="143" t="s">
        <v>87</v>
      </c>
      <c r="AY189" s="17" t="s">
        <v>135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7" t="s">
        <v>85</v>
      </c>
      <c r="BK189" s="144">
        <f>ROUND(I189*H189,2)</f>
        <v>0</v>
      </c>
      <c r="BL189" s="17" t="s">
        <v>134</v>
      </c>
      <c r="BM189" s="143" t="s">
        <v>1534</v>
      </c>
    </row>
    <row r="190" spans="2:65" s="1" customFormat="1" ht="10.199999999999999">
      <c r="B190" s="32"/>
      <c r="D190" s="145" t="s">
        <v>148</v>
      </c>
      <c r="F190" s="146" t="s">
        <v>756</v>
      </c>
      <c r="I190" s="147"/>
      <c r="L190" s="32"/>
      <c r="M190" s="148"/>
      <c r="T190" s="56"/>
      <c r="AT190" s="17" t="s">
        <v>148</v>
      </c>
      <c r="AU190" s="17" t="s">
        <v>87</v>
      </c>
    </row>
    <row r="191" spans="2:65" s="13" customFormat="1" ht="10.199999999999999">
      <c r="B191" s="155"/>
      <c r="D191" s="145" t="s">
        <v>149</v>
      </c>
      <c r="E191" s="156" t="s">
        <v>1</v>
      </c>
      <c r="F191" s="157" t="s">
        <v>1535</v>
      </c>
      <c r="H191" s="158">
        <v>22.5</v>
      </c>
      <c r="I191" s="159"/>
      <c r="L191" s="155"/>
      <c r="M191" s="160"/>
      <c r="T191" s="161"/>
      <c r="AT191" s="156" t="s">
        <v>149</v>
      </c>
      <c r="AU191" s="156" t="s">
        <v>87</v>
      </c>
      <c r="AV191" s="13" t="s">
        <v>87</v>
      </c>
      <c r="AW191" s="13" t="s">
        <v>33</v>
      </c>
      <c r="AX191" s="13" t="s">
        <v>85</v>
      </c>
      <c r="AY191" s="156" t="s">
        <v>135</v>
      </c>
    </row>
    <row r="192" spans="2:65" s="1" customFormat="1" ht="16.5" customHeight="1">
      <c r="B192" s="32"/>
      <c r="C192" s="172" t="s">
        <v>8</v>
      </c>
      <c r="D192" s="172" t="s">
        <v>427</v>
      </c>
      <c r="E192" s="173" t="s">
        <v>759</v>
      </c>
      <c r="F192" s="174" t="s">
        <v>760</v>
      </c>
      <c r="G192" s="175" t="s">
        <v>306</v>
      </c>
      <c r="H192" s="176">
        <v>23.175000000000001</v>
      </c>
      <c r="I192" s="177"/>
      <c r="J192" s="178">
        <f>ROUND(I192*H192,2)</f>
        <v>0</v>
      </c>
      <c r="K192" s="174" t="s">
        <v>145</v>
      </c>
      <c r="L192" s="179"/>
      <c r="M192" s="180" t="s">
        <v>1</v>
      </c>
      <c r="N192" s="181" t="s">
        <v>42</v>
      </c>
      <c r="P192" s="141">
        <f>O192*H192</f>
        <v>0</v>
      </c>
      <c r="Q192" s="141">
        <v>6.1999999999999998E-3</v>
      </c>
      <c r="R192" s="141">
        <f>Q192*H192</f>
        <v>0.14368500000000001</v>
      </c>
      <c r="S192" s="141">
        <v>0</v>
      </c>
      <c r="T192" s="142">
        <f>S192*H192</f>
        <v>0</v>
      </c>
      <c r="AR192" s="143" t="s">
        <v>187</v>
      </c>
      <c r="AT192" s="143" t="s">
        <v>427</v>
      </c>
      <c r="AU192" s="143" t="s">
        <v>87</v>
      </c>
      <c r="AY192" s="17" t="s">
        <v>135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7" t="s">
        <v>85</v>
      </c>
      <c r="BK192" s="144">
        <f>ROUND(I192*H192,2)</f>
        <v>0</v>
      </c>
      <c r="BL192" s="17" t="s">
        <v>134</v>
      </c>
      <c r="BM192" s="143" t="s">
        <v>1536</v>
      </c>
    </row>
    <row r="193" spans="2:65" s="1" customFormat="1" ht="10.199999999999999">
      <c r="B193" s="32"/>
      <c r="D193" s="145" t="s">
        <v>148</v>
      </c>
      <c r="F193" s="146" t="s">
        <v>760</v>
      </c>
      <c r="I193" s="147"/>
      <c r="L193" s="32"/>
      <c r="M193" s="148"/>
      <c r="T193" s="56"/>
      <c r="AT193" s="17" t="s">
        <v>148</v>
      </c>
      <c r="AU193" s="17" t="s">
        <v>87</v>
      </c>
    </row>
    <row r="194" spans="2:65" s="13" customFormat="1" ht="10.199999999999999">
      <c r="B194" s="155"/>
      <c r="D194" s="145" t="s">
        <v>149</v>
      </c>
      <c r="E194" s="156" t="s">
        <v>1</v>
      </c>
      <c r="F194" s="157" t="s">
        <v>1537</v>
      </c>
      <c r="H194" s="158">
        <v>22.5</v>
      </c>
      <c r="I194" s="159"/>
      <c r="L194" s="155"/>
      <c r="M194" s="160"/>
      <c r="T194" s="161"/>
      <c r="AT194" s="156" t="s">
        <v>149</v>
      </c>
      <c r="AU194" s="156" t="s">
        <v>87</v>
      </c>
      <c r="AV194" s="13" t="s">
        <v>87</v>
      </c>
      <c r="AW194" s="13" t="s">
        <v>33</v>
      </c>
      <c r="AX194" s="13" t="s">
        <v>85</v>
      </c>
      <c r="AY194" s="156" t="s">
        <v>135</v>
      </c>
    </row>
    <row r="195" spans="2:65" s="13" customFormat="1" ht="10.199999999999999">
      <c r="B195" s="155"/>
      <c r="D195" s="145" t="s">
        <v>149</v>
      </c>
      <c r="F195" s="157" t="s">
        <v>1538</v>
      </c>
      <c r="H195" s="158">
        <v>23.175000000000001</v>
      </c>
      <c r="I195" s="159"/>
      <c r="L195" s="155"/>
      <c r="M195" s="160"/>
      <c r="T195" s="161"/>
      <c r="AT195" s="156" t="s">
        <v>149</v>
      </c>
      <c r="AU195" s="156" t="s">
        <v>87</v>
      </c>
      <c r="AV195" s="13" t="s">
        <v>87</v>
      </c>
      <c r="AW195" s="13" t="s">
        <v>4</v>
      </c>
      <c r="AX195" s="13" t="s">
        <v>85</v>
      </c>
      <c r="AY195" s="156" t="s">
        <v>135</v>
      </c>
    </row>
    <row r="196" spans="2:65" s="1" customFormat="1" ht="21.75" customHeight="1">
      <c r="B196" s="32"/>
      <c r="C196" s="132" t="s">
        <v>342</v>
      </c>
      <c r="D196" s="132" t="s">
        <v>141</v>
      </c>
      <c r="E196" s="133" t="s">
        <v>778</v>
      </c>
      <c r="F196" s="134" t="s">
        <v>779</v>
      </c>
      <c r="G196" s="135" t="s">
        <v>548</v>
      </c>
      <c r="H196" s="136">
        <v>2</v>
      </c>
      <c r="I196" s="137"/>
      <c r="J196" s="138">
        <f>ROUND(I196*H196,2)</f>
        <v>0</v>
      </c>
      <c r="K196" s="134" t="s">
        <v>145</v>
      </c>
      <c r="L196" s="32"/>
      <c r="M196" s="139" t="s">
        <v>1</v>
      </c>
      <c r="N196" s="140" t="s">
        <v>42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134</v>
      </c>
      <c r="AT196" s="143" t="s">
        <v>141</v>
      </c>
      <c r="AU196" s="143" t="s">
        <v>87</v>
      </c>
      <c r="AY196" s="17" t="s">
        <v>135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85</v>
      </c>
      <c r="BK196" s="144">
        <f>ROUND(I196*H196,2)</f>
        <v>0</v>
      </c>
      <c r="BL196" s="17" t="s">
        <v>134</v>
      </c>
      <c r="BM196" s="143" t="s">
        <v>1539</v>
      </c>
    </row>
    <row r="197" spans="2:65" s="1" customFormat="1" ht="19.2">
      <c r="B197" s="32"/>
      <c r="D197" s="145" t="s">
        <v>148</v>
      </c>
      <c r="F197" s="146" t="s">
        <v>781</v>
      </c>
      <c r="I197" s="147"/>
      <c r="L197" s="32"/>
      <c r="M197" s="148"/>
      <c r="T197" s="56"/>
      <c r="AT197" s="17" t="s">
        <v>148</v>
      </c>
      <c r="AU197" s="17" t="s">
        <v>87</v>
      </c>
    </row>
    <row r="198" spans="2:65" s="12" customFormat="1" ht="10.199999999999999">
      <c r="B198" s="149"/>
      <c r="D198" s="145" t="s">
        <v>149</v>
      </c>
      <c r="E198" s="150" t="s">
        <v>1</v>
      </c>
      <c r="F198" s="151" t="s">
        <v>1540</v>
      </c>
      <c r="H198" s="150" t="s">
        <v>1</v>
      </c>
      <c r="I198" s="152"/>
      <c r="L198" s="149"/>
      <c r="M198" s="153"/>
      <c r="T198" s="154"/>
      <c r="AT198" s="150" t="s">
        <v>149</v>
      </c>
      <c r="AU198" s="150" t="s">
        <v>87</v>
      </c>
      <c r="AV198" s="12" t="s">
        <v>85</v>
      </c>
      <c r="AW198" s="12" t="s">
        <v>33</v>
      </c>
      <c r="AX198" s="12" t="s">
        <v>77</v>
      </c>
      <c r="AY198" s="150" t="s">
        <v>135</v>
      </c>
    </row>
    <row r="199" spans="2:65" s="13" customFormat="1" ht="10.199999999999999">
      <c r="B199" s="155"/>
      <c r="D199" s="145" t="s">
        <v>149</v>
      </c>
      <c r="E199" s="156" t="s">
        <v>1</v>
      </c>
      <c r="F199" s="157" t="s">
        <v>1541</v>
      </c>
      <c r="H199" s="158">
        <v>2</v>
      </c>
      <c r="I199" s="159"/>
      <c r="L199" s="155"/>
      <c r="M199" s="160"/>
      <c r="T199" s="161"/>
      <c r="AT199" s="156" t="s">
        <v>149</v>
      </c>
      <c r="AU199" s="156" t="s">
        <v>87</v>
      </c>
      <c r="AV199" s="13" t="s">
        <v>87</v>
      </c>
      <c r="AW199" s="13" t="s">
        <v>33</v>
      </c>
      <c r="AX199" s="13" t="s">
        <v>85</v>
      </c>
      <c r="AY199" s="156" t="s">
        <v>135</v>
      </c>
    </row>
    <row r="200" spans="2:65" s="12" customFormat="1" ht="10.199999999999999">
      <c r="B200" s="149"/>
      <c r="D200" s="145" t="s">
        <v>149</v>
      </c>
      <c r="E200" s="150" t="s">
        <v>1</v>
      </c>
      <c r="F200" s="151" t="s">
        <v>771</v>
      </c>
      <c r="H200" s="150" t="s">
        <v>1</v>
      </c>
      <c r="I200" s="152"/>
      <c r="L200" s="149"/>
      <c r="M200" s="153"/>
      <c r="T200" s="154"/>
      <c r="AT200" s="150" t="s">
        <v>149</v>
      </c>
      <c r="AU200" s="150" t="s">
        <v>87</v>
      </c>
      <c r="AV200" s="12" t="s">
        <v>85</v>
      </c>
      <c r="AW200" s="12" t="s">
        <v>33</v>
      </c>
      <c r="AX200" s="12" t="s">
        <v>77</v>
      </c>
      <c r="AY200" s="150" t="s">
        <v>135</v>
      </c>
    </row>
    <row r="201" spans="2:65" s="1" customFormat="1" ht="16.5" customHeight="1">
      <c r="B201" s="32"/>
      <c r="C201" s="172" t="s">
        <v>348</v>
      </c>
      <c r="D201" s="172" t="s">
        <v>427</v>
      </c>
      <c r="E201" s="173" t="s">
        <v>785</v>
      </c>
      <c r="F201" s="174" t="s">
        <v>786</v>
      </c>
      <c r="G201" s="175" t="s">
        <v>548</v>
      </c>
      <c r="H201" s="176">
        <v>2</v>
      </c>
      <c r="I201" s="177"/>
      <c r="J201" s="178">
        <f>ROUND(I201*H201,2)</f>
        <v>0</v>
      </c>
      <c r="K201" s="174" t="s">
        <v>145</v>
      </c>
      <c r="L201" s="179"/>
      <c r="M201" s="180" t="s">
        <v>1</v>
      </c>
      <c r="N201" s="181" t="s">
        <v>42</v>
      </c>
      <c r="P201" s="141">
        <f>O201*H201</f>
        <v>0</v>
      </c>
      <c r="Q201" s="141">
        <v>1.5E-3</v>
      </c>
      <c r="R201" s="141">
        <f>Q201*H201</f>
        <v>3.0000000000000001E-3</v>
      </c>
      <c r="S201" s="141">
        <v>0</v>
      </c>
      <c r="T201" s="142">
        <f>S201*H201</f>
        <v>0</v>
      </c>
      <c r="AR201" s="143" t="s">
        <v>187</v>
      </c>
      <c r="AT201" s="143" t="s">
        <v>427</v>
      </c>
      <c r="AU201" s="143" t="s">
        <v>87</v>
      </c>
      <c r="AY201" s="17" t="s">
        <v>135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7" t="s">
        <v>85</v>
      </c>
      <c r="BK201" s="144">
        <f>ROUND(I201*H201,2)</f>
        <v>0</v>
      </c>
      <c r="BL201" s="17" t="s">
        <v>134</v>
      </c>
      <c r="BM201" s="143" t="s">
        <v>1542</v>
      </c>
    </row>
    <row r="202" spans="2:65" s="1" customFormat="1" ht="10.199999999999999">
      <c r="B202" s="32"/>
      <c r="D202" s="145" t="s">
        <v>148</v>
      </c>
      <c r="F202" s="146" t="s">
        <v>786</v>
      </c>
      <c r="I202" s="147"/>
      <c r="L202" s="32"/>
      <c r="M202" s="148"/>
      <c r="T202" s="56"/>
      <c r="AT202" s="17" t="s">
        <v>148</v>
      </c>
      <c r="AU202" s="17" t="s">
        <v>87</v>
      </c>
    </row>
    <row r="203" spans="2:65" s="13" customFormat="1" ht="10.199999999999999">
      <c r="B203" s="155"/>
      <c r="D203" s="145" t="s">
        <v>149</v>
      </c>
      <c r="E203" s="156" t="s">
        <v>1</v>
      </c>
      <c r="F203" s="157" t="s">
        <v>1543</v>
      </c>
      <c r="H203" s="158">
        <v>2</v>
      </c>
      <c r="I203" s="159"/>
      <c r="L203" s="155"/>
      <c r="M203" s="160"/>
      <c r="T203" s="161"/>
      <c r="AT203" s="156" t="s">
        <v>149</v>
      </c>
      <c r="AU203" s="156" t="s">
        <v>87</v>
      </c>
      <c r="AV203" s="13" t="s">
        <v>87</v>
      </c>
      <c r="AW203" s="13" t="s">
        <v>33</v>
      </c>
      <c r="AX203" s="13" t="s">
        <v>85</v>
      </c>
      <c r="AY203" s="156" t="s">
        <v>135</v>
      </c>
    </row>
    <row r="204" spans="2:65" s="1" customFormat="1" ht="16.5" customHeight="1">
      <c r="B204" s="32"/>
      <c r="C204" s="132" t="s">
        <v>355</v>
      </c>
      <c r="D204" s="132" t="s">
        <v>141</v>
      </c>
      <c r="E204" s="133" t="s">
        <v>1544</v>
      </c>
      <c r="F204" s="134" t="s">
        <v>1545</v>
      </c>
      <c r="G204" s="135" t="s">
        <v>548</v>
      </c>
      <c r="H204" s="136">
        <v>2</v>
      </c>
      <c r="I204" s="137"/>
      <c r="J204" s="138">
        <f>ROUND(I204*H204,2)</f>
        <v>0</v>
      </c>
      <c r="K204" s="134" t="s">
        <v>145</v>
      </c>
      <c r="L204" s="32"/>
      <c r="M204" s="139" t="s">
        <v>1</v>
      </c>
      <c r="N204" s="140" t="s">
        <v>42</v>
      </c>
      <c r="P204" s="141">
        <f>O204*H204</f>
        <v>0</v>
      </c>
      <c r="Q204" s="141">
        <v>4.9050000000000003E-2</v>
      </c>
      <c r="R204" s="141">
        <f>Q204*H204</f>
        <v>9.8100000000000007E-2</v>
      </c>
      <c r="S204" s="141">
        <v>0</v>
      </c>
      <c r="T204" s="142">
        <f>S204*H204</f>
        <v>0</v>
      </c>
      <c r="AR204" s="143" t="s">
        <v>134</v>
      </c>
      <c r="AT204" s="143" t="s">
        <v>141</v>
      </c>
      <c r="AU204" s="143" t="s">
        <v>87</v>
      </c>
      <c r="AY204" s="17" t="s">
        <v>135</v>
      </c>
      <c r="BE204" s="144">
        <f>IF(N204="základní",J204,0)</f>
        <v>0</v>
      </c>
      <c r="BF204" s="144">
        <f>IF(N204="snížená",J204,0)</f>
        <v>0</v>
      </c>
      <c r="BG204" s="144">
        <f>IF(N204="zákl. přenesená",J204,0)</f>
        <v>0</v>
      </c>
      <c r="BH204" s="144">
        <f>IF(N204="sníž. přenesená",J204,0)</f>
        <v>0</v>
      </c>
      <c r="BI204" s="144">
        <f>IF(N204="nulová",J204,0)</f>
        <v>0</v>
      </c>
      <c r="BJ204" s="17" t="s">
        <v>85</v>
      </c>
      <c r="BK204" s="144">
        <f>ROUND(I204*H204,2)</f>
        <v>0</v>
      </c>
      <c r="BL204" s="17" t="s">
        <v>134</v>
      </c>
      <c r="BM204" s="143" t="s">
        <v>1546</v>
      </c>
    </row>
    <row r="205" spans="2:65" s="1" customFormat="1" ht="19.2">
      <c r="B205" s="32"/>
      <c r="D205" s="145" t="s">
        <v>148</v>
      </c>
      <c r="F205" s="146" t="s">
        <v>1547</v>
      </c>
      <c r="I205" s="147"/>
      <c r="L205" s="32"/>
      <c r="M205" s="148"/>
      <c r="T205" s="56"/>
      <c r="AT205" s="17" t="s">
        <v>148</v>
      </c>
      <c r="AU205" s="17" t="s">
        <v>87</v>
      </c>
    </row>
    <row r="206" spans="2:65" s="13" customFormat="1" ht="10.199999999999999">
      <c r="B206" s="155"/>
      <c r="D206" s="145" t="s">
        <v>149</v>
      </c>
      <c r="E206" s="156" t="s">
        <v>1</v>
      </c>
      <c r="F206" s="157" t="s">
        <v>1548</v>
      </c>
      <c r="H206" s="158">
        <v>2</v>
      </c>
      <c r="I206" s="159"/>
      <c r="L206" s="155"/>
      <c r="M206" s="160"/>
      <c r="T206" s="161"/>
      <c r="AT206" s="156" t="s">
        <v>149</v>
      </c>
      <c r="AU206" s="156" t="s">
        <v>87</v>
      </c>
      <c r="AV206" s="13" t="s">
        <v>87</v>
      </c>
      <c r="AW206" s="13" t="s">
        <v>33</v>
      </c>
      <c r="AX206" s="13" t="s">
        <v>85</v>
      </c>
      <c r="AY206" s="156" t="s">
        <v>135</v>
      </c>
    </row>
    <row r="207" spans="2:65" s="1" customFormat="1" ht="21.75" customHeight="1">
      <c r="B207" s="32"/>
      <c r="C207" s="132" t="s">
        <v>362</v>
      </c>
      <c r="D207" s="132" t="s">
        <v>141</v>
      </c>
      <c r="E207" s="133" t="s">
        <v>1549</v>
      </c>
      <c r="F207" s="134" t="s">
        <v>1550</v>
      </c>
      <c r="G207" s="135" t="s">
        <v>548</v>
      </c>
      <c r="H207" s="136">
        <v>2</v>
      </c>
      <c r="I207" s="137"/>
      <c r="J207" s="138">
        <f>ROUND(I207*H207,2)</f>
        <v>0</v>
      </c>
      <c r="K207" s="134" t="s">
        <v>145</v>
      </c>
      <c r="L207" s="32"/>
      <c r="M207" s="139" t="s">
        <v>1</v>
      </c>
      <c r="N207" s="140" t="s">
        <v>42</v>
      </c>
      <c r="P207" s="141">
        <f>O207*H207</f>
        <v>0</v>
      </c>
      <c r="Q207" s="141">
        <v>3.96E-3</v>
      </c>
      <c r="R207" s="141">
        <f>Q207*H207</f>
        <v>7.92E-3</v>
      </c>
      <c r="S207" s="141">
        <v>0</v>
      </c>
      <c r="T207" s="142">
        <f>S207*H207</f>
        <v>0</v>
      </c>
      <c r="AR207" s="143" t="s">
        <v>134</v>
      </c>
      <c r="AT207" s="143" t="s">
        <v>141</v>
      </c>
      <c r="AU207" s="143" t="s">
        <v>87</v>
      </c>
      <c r="AY207" s="17" t="s">
        <v>135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85</v>
      </c>
      <c r="BK207" s="144">
        <f>ROUND(I207*H207,2)</f>
        <v>0</v>
      </c>
      <c r="BL207" s="17" t="s">
        <v>134</v>
      </c>
      <c r="BM207" s="143" t="s">
        <v>1551</v>
      </c>
    </row>
    <row r="208" spans="2:65" s="1" customFormat="1" ht="19.2">
      <c r="B208" s="32"/>
      <c r="D208" s="145" t="s">
        <v>148</v>
      </c>
      <c r="F208" s="146" t="s">
        <v>1552</v>
      </c>
      <c r="I208" s="147"/>
      <c r="L208" s="32"/>
      <c r="M208" s="148"/>
      <c r="T208" s="56"/>
      <c r="AT208" s="17" t="s">
        <v>148</v>
      </c>
      <c r="AU208" s="17" t="s">
        <v>87</v>
      </c>
    </row>
    <row r="209" spans="2:65" s="13" customFormat="1" ht="10.199999999999999">
      <c r="B209" s="155"/>
      <c r="D209" s="145" t="s">
        <v>149</v>
      </c>
      <c r="E209" s="156" t="s">
        <v>1</v>
      </c>
      <c r="F209" s="157" t="s">
        <v>1548</v>
      </c>
      <c r="H209" s="158">
        <v>2</v>
      </c>
      <c r="I209" s="159"/>
      <c r="L209" s="155"/>
      <c r="M209" s="160"/>
      <c r="T209" s="161"/>
      <c r="AT209" s="156" t="s">
        <v>149</v>
      </c>
      <c r="AU209" s="156" t="s">
        <v>87</v>
      </c>
      <c r="AV209" s="13" t="s">
        <v>87</v>
      </c>
      <c r="AW209" s="13" t="s">
        <v>33</v>
      </c>
      <c r="AX209" s="13" t="s">
        <v>85</v>
      </c>
      <c r="AY209" s="156" t="s">
        <v>135</v>
      </c>
    </row>
    <row r="210" spans="2:65" s="1" customFormat="1" ht="16.5" customHeight="1">
      <c r="B210" s="32"/>
      <c r="C210" s="132" t="s">
        <v>368</v>
      </c>
      <c r="D210" s="132" t="s">
        <v>141</v>
      </c>
      <c r="E210" s="133" t="s">
        <v>1553</v>
      </c>
      <c r="F210" s="134" t="s">
        <v>1554</v>
      </c>
      <c r="G210" s="135" t="s">
        <v>548</v>
      </c>
      <c r="H210" s="136">
        <v>2</v>
      </c>
      <c r="I210" s="137"/>
      <c r="J210" s="138">
        <f>ROUND(I210*H210,2)</f>
        <v>0</v>
      </c>
      <c r="K210" s="134" t="s">
        <v>145</v>
      </c>
      <c r="L210" s="32"/>
      <c r="M210" s="139" t="s">
        <v>1</v>
      </c>
      <c r="N210" s="140" t="s">
        <v>42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134</v>
      </c>
      <c r="AT210" s="143" t="s">
        <v>141</v>
      </c>
      <c r="AU210" s="143" t="s">
        <v>87</v>
      </c>
      <c r="AY210" s="17" t="s">
        <v>135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7" t="s">
        <v>85</v>
      </c>
      <c r="BK210" s="144">
        <f>ROUND(I210*H210,2)</f>
        <v>0</v>
      </c>
      <c r="BL210" s="17" t="s">
        <v>134</v>
      </c>
      <c r="BM210" s="143" t="s">
        <v>1555</v>
      </c>
    </row>
    <row r="211" spans="2:65" s="1" customFormat="1" ht="19.2">
      <c r="B211" s="32"/>
      <c r="D211" s="145" t="s">
        <v>148</v>
      </c>
      <c r="F211" s="146" t="s">
        <v>1556</v>
      </c>
      <c r="I211" s="147"/>
      <c r="L211" s="32"/>
      <c r="M211" s="148"/>
      <c r="T211" s="56"/>
      <c r="AT211" s="17" t="s">
        <v>148</v>
      </c>
      <c r="AU211" s="17" t="s">
        <v>87</v>
      </c>
    </row>
    <row r="212" spans="2:65" s="13" customFormat="1" ht="10.199999999999999">
      <c r="B212" s="155"/>
      <c r="D212" s="145" t="s">
        <v>149</v>
      </c>
      <c r="E212" s="156" t="s">
        <v>1</v>
      </c>
      <c r="F212" s="157" t="s">
        <v>1548</v>
      </c>
      <c r="H212" s="158">
        <v>2</v>
      </c>
      <c r="I212" s="159"/>
      <c r="L212" s="155"/>
      <c r="M212" s="160"/>
      <c r="T212" s="161"/>
      <c r="AT212" s="156" t="s">
        <v>149</v>
      </c>
      <c r="AU212" s="156" t="s">
        <v>87</v>
      </c>
      <c r="AV212" s="13" t="s">
        <v>87</v>
      </c>
      <c r="AW212" s="13" t="s">
        <v>33</v>
      </c>
      <c r="AX212" s="13" t="s">
        <v>85</v>
      </c>
      <c r="AY212" s="156" t="s">
        <v>135</v>
      </c>
    </row>
    <row r="213" spans="2:65" s="1" customFormat="1" ht="21.75" customHeight="1">
      <c r="B213" s="32"/>
      <c r="C213" s="132" t="s">
        <v>7</v>
      </c>
      <c r="D213" s="132" t="s">
        <v>141</v>
      </c>
      <c r="E213" s="133" t="s">
        <v>1557</v>
      </c>
      <c r="F213" s="134" t="s">
        <v>1558</v>
      </c>
      <c r="G213" s="135" t="s">
        <v>548</v>
      </c>
      <c r="H213" s="136">
        <v>2</v>
      </c>
      <c r="I213" s="137"/>
      <c r="J213" s="138">
        <f>ROUND(I213*H213,2)</f>
        <v>0</v>
      </c>
      <c r="K213" s="134" t="s">
        <v>145</v>
      </c>
      <c r="L213" s="32"/>
      <c r="M213" s="139" t="s">
        <v>1</v>
      </c>
      <c r="N213" s="140" t="s">
        <v>42</v>
      </c>
      <c r="P213" s="141">
        <f>O213*H213</f>
        <v>0</v>
      </c>
      <c r="Q213" s="141">
        <v>6.0600000000000001E-2</v>
      </c>
      <c r="R213" s="141">
        <f>Q213*H213</f>
        <v>0.1212</v>
      </c>
      <c r="S213" s="141">
        <v>0</v>
      </c>
      <c r="T213" s="142">
        <f>S213*H213</f>
        <v>0</v>
      </c>
      <c r="AR213" s="143" t="s">
        <v>134</v>
      </c>
      <c r="AT213" s="143" t="s">
        <v>141</v>
      </c>
      <c r="AU213" s="143" t="s">
        <v>87</v>
      </c>
      <c r="AY213" s="17" t="s">
        <v>135</v>
      </c>
      <c r="BE213" s="144">
        <f>IF(N213="základní",J213,0)</f>
        <v>0</v>
      </c>
      <c r="BF213" s="144">
        <f>IF(N213="snížená",J213,0)</f>
        <v>0</v>
      </c>
      <c r="BG213" s="144">
        <f>IF(N213="zákl. přenesená",J213,0)</f>
        <v>0</v>
      </c>
      <c r="BH213" s="144">
        <f>IF(N213="sníž. přenesená",J213,0)</f>
        <v>0</v>
      </c>
      <c r="BI213" s="144">
        <f>IF(N213="nulová",J213,0)</f>
        <v>0</v>
      </c>
      <c r="BJ213" s="17" t="s">
        <v>85</v>
      </c>
      <c r="BK213" s="144">
        <f>ROUND(I213*H213,2)</f>
        <v>0</v>
      </c>
      <c r="BL213" s="17" t="s">
        <v>134</v>
      </c>
      <c r="BM213" s="143" t="s">
        <v>1559</v>
      </c>
    </row>
    <row r="214" spans="2:65" s="1" customFormat="1" ht="19.2">
      <c r="B214" s="32"/>
      <c r="D214" s="145" t="s">
        <v>148</v>
      </c>
      <c r="F214" s="146" t="s">
        <v>1560</v>
      </c>
      <c r="I214" s="147"/>
      <c r="L214" s="32"/>
      <c r="M214" s="148"/>
      <c r="T214" s="56"/>
      <c r="AT214" s="17" t="s">
        <v>148</v>
      </c>
      <c r="AU214" s="17" t="s">
        <v>87</v>
      </c>
    </row>
    <row r="215" spans="2:65" s="13" customFormat="1" ht="10.199999999999999">
      <c r="B215" s="155"/>
      <c r="D215" s="145" t="s">
        <v>149</v>
      </c>
      <c r="E215" s="156" t="s">
        <v>1</v>
      </c>
      <c r="F215" s="157" t="s">
        <v>1548</v>
      </c>
      <c r="H215" s="158">
        <v>2</v>
      </c>
      <c r="I215" s="159"/>
      <c r="L215" s="155"/>
      <c r="M215" s="160"/>
      <c r="T215" s="161"/>
      <c r="AT215" s="156" t="s">
        <v>149</v>
      </c>
      <c r="AU215" s="156" t="s">
        <v>87</v>
      </c>
      <c r="AV215" s="13" t="s">
        <v>87</v>
      </c>
      <c r="AW215" s="13" t="s">
        <v>33</v>
      </c>
      <c r="AX215" s="13" t="s">
        <v>85</v>
      </c>
      <c r="AY215" s="156" t="s">
        <v>135</v>
      </c>
    </row>
    <row r="216" spans="2:65" s="11" customFormat="1" ht="22.8" customHeight="1">
      <c r="B216" s="120"/>
      <c r="D216" s="121" t="s">
        <v>76</v>
      </c>
      <c r="E216" s="130" t="s">
        <v>1124</v>
      </c>
      <c r="F216" s="130" t="s">
        <v>1125</v>
      </c>
      <c r="I216" s="123"/>
      <c r="J216" s="131">
        <f>BK216</f>
        <v>0</v>
      </c>
      <c r="L216" s="120"/>
      <c r="M216" s="125"/>
      <c r="P216" s="126">
        <f>SUM(P217:P218)</f>
        <v>0</v>
      </c>
      <c r="R216" s="126">
        <f>SUM(R217:R218)</f>
        <v>0</v>
      </c>
      <c r="T216" s="127">
        <f>SUM(T217:T218)</f>
        <v>0</v>
      </c>
      <c r="AR216" s="121" t="s">
        <v>85</v>
      </c>
      <c r="AT216" s="128" t="s">
        <v>76</v>
      </c>
      <c r="AU216" s="128" t="s">
        <v>85</v>
      </c>
      <c r="AY216" s="121" t="s">
        <v>135</v>
      </c>
      <c r="BK216" s="129">
        <f>SUM(BK217:BK218)</f>
        <v>0</v>
      </c>
    </row>
    <row r="217" spans="2:65" s="1" customFormat="1" ht="16.5" customHeight="1">
      <c r="B217" s="32"/>
      <c r="C217" s="132" t="s">
        <v>380</v>
      </c>
      <c r="D217" s="132" t="s">
        <v>141</v>
      </c>
      <c r="E217" s="133" t="s">
        <v>1492</v>
      </c>
      <c r="F217" s="134" t="s">
        <v>1493</v>
      </c>
      <c r="G217" s="135" t="s">
        <v>408</v>
      </c>
      <c r="H217" s="136">
        <v>32.933999999999997</v>
      </c>
      <c r="I217" s="137"/>
      <c r="J217" s="138">
        <f>ROUND(I217*H217,2)</f>
        <v>0</v>
      </c>
      <c r="K217" s="134" t="s">
        <v>145</v>
      </c>
      <c r="L217" s="32"/>
      <c r="M217" s="139" t="s">
        <v>1</v>
      </c>
      <c r="N217" s="140" t="s">
        <v>42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134</v>
      </c>
      <c r="AT217" s="143" t="s">
        <v>141</v>
      </c>
      <c r="AU217" s="143" t="s">
        <v>87</v>
      </c>
      <c r="AY217" s="17" t="s">
        <v>135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85</v>
      </c>
      <c r="BK217" s="144">
        <f>ROUND(I217*H217,2)</f>
        <v>0</v>
      </c>
      <c r="BL217" s="17" t="s">
        <v>134</v>
      </c>
      <c r="BM217" s="143" t="s">
        <v>1561</v>
      </c>
    </row>
    <row r="218" spans="2:65" s="1" customFormat="1" ht="19.2">
      <c r="B218" s="32"/>
      <c r="D218" s="145" t="s">
        <v>148</v>
      </c>
      <c r="F218" s="146" t="s">
        <v>1495</v>
      </c>
      <c r="I218" s="147"/>
      <c r="L218" s="32"/>
      <c r="M218" s="189"/>
      <c r="N218" s="190"/>
      <c r="O218" s="190"/>
      <c r="P218" s="190"/>
      <c r="Q218" s="190"/>
      <c r="R218" s="190"/>
      <c r="S218" s="190"/>
      <c r="T218" s="191"/>
      <c r="AT218" s="17" t="s">
        <v>148</v>
      </c>
      <c r="AU218" s="17" t="s">
        <v>87</v>
      </c>
    </row>
    <row r="219" spans="2:65" s="1" customFormat="1" ht="6.9" customHeight="1">
      <c r="B219" s="44"/>
      <c r="C219" s="45"/>
      <c r="D219" s="45"/>
      <c r="E219" s="45"/>
      <c r="F219" s="45"/>
      <c r="G219" s="45"/>
      <c r="H219" s="45"/>
      <c r="I219" s="45"/>
      <c r="J219" s="45"/>
      <c r="K219" s="45"/>
      <c r="L219" s="32"/>
    </row>
  </sheetData>
  <sheetProtection algorithmName="SHA-512" hashValue="HIUDQGTH+Zk00PFn4+kyG3GRmWetVHicsqUCIR3ucUb6ygb1QQdbYXbJWphRiUYvzqx/gEQUH68Cc8dtn5xBqA==" saltValue="8nKcRScvLhiHbHGhvB9yM9Nw+6yCV/bQAQI72mWLHSKzjxXbMN91O7snnNdMXEKfRWDubEu5kr0jdcm8vglBjg==" spinCount="100000" sheet="1" objects="1" scenarios="1" formatColumns="0" formatRows="0" autoFilter="0"/>
  <autoFilter ref="C120:K218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4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7" t="s">
        <v>103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" customHeight="1">
      <c r="B4" s="20"/>
      <c r="D4" s="21" t="s">
        <v>104</v>
      </c>
      <c r="L4" s="20"/>
      <c r="M4" s="88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30" t="str">
        <f>'Rekapitulace stavby'!K6</f>
        <v>Stavební úpravy komunikace v ul. U Světa a parkoviště v ul. Sportovní v Třeboni</v>
      </c>
      <c r="F7" s="231"/>
      <c r="G7" s="231"/>
      <c r="H7" s="231"/>
      <c r="L7" s="20"/>
    </row>
    <row r="8" spans="2:46" s="1" customFormat="1" ht="12" customHeight="1">
      <c r="B8" s="32"/>
      <c r="D8" s="27" t="s">
        <v>105</v>
      </c>
      <c r="L8" s="32"/>
    </row>
    <row r="9" spans="2:46" s="1" customFormat="1" ht="16.5" customHeight="1">
      <c r="B9" s="32"/>
      <c r="E9" s="192" t="s">
        <v>1562</v>
      </c>
      <c r="F9" s="232"/>
      <c r="G9" s="232"/>
      <c r="H9" s="232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5. 6. 2025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3" t="str">
        <f>'Rekapitulace stavby'!E14</f>
        <v>Vyplň údaj</v>
      </c>
      <c r="F18" s="214"/>
      <c r="G18" s="214"/>
      <c r="H18" s="214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31</v>
      </c>
      <c r="L20" s="32"/>
    </row>
    <row r="21" spans="2:12" s="1" customFormat="1" ht="18" customHeight="1">
      <c r="B21" s="32"/>
      <c r="E21" s="25" t="s">
        <v>32</v>
      </c>
      <c r="I21" s="27" t="s">
        <v>27</v>
      </c>
      <c r="J21" s="25" t="s">
        <v>1</v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9"/>
      <c r="E27" s="219" t="s">
        <v>1</v>
      </c>
      <c r="F27" s="219"/>
      <c r="G27" s="219"/>
      <c r="H27" s="219"/>
      <c r="L27" s="89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" customHeight="1">
      <c r="B33" s="32"/>
      <c r="D33" s="55" t="s">
        <v>41</v>
      </c>
      <c r="E33" s="27" t="s">
        <v>42</v>
      </c>
      <c r="F33" s="91">
        <f>ROUND((SUM(BE124:BE339)),  2)</f>
        <v>0</v>
      </c>
      <c r="I33" s="92">
        <v>0.21</v>
      </c>
      <c r="J33" s="91">
        <f>ROUND(((SUM(BE124:BE339))*I33),  2)</f>
        <v>0</v>
      </c>
      <c r="L33" s="32"/>
    </row>
    <row r="34" spans="2:12" s="1" customFormat="1" ht="14.4" customHeight="1">
      <c r="B34" s="32"/>
      <c r="E34" s="27" t="s">
        <v>43</v>
      </c>
      <c r="F34" s="91">
        <f>ROUND((SUM(BF124:BF339)),  2)</f>
        <v>0</v>
      </c>
      <c r="I34" s="92">
        <v>0.15</v>
      </c>
      <c r="J34" s="91">
        <f>ROUND(((SUM(BF124:BF339))*I34),  2)</f>
        <v>0</v>
      </c>
      <c r="L34" s="32"/>
    </row>
    <row r="35" spans="2:12" s="1" customFormat="1" ht="14.4" hidden="1" customHeight="1">
      <c r="B35" s="32"/>
      <c r="E35" s="27" t="s">
        <v>44</v>
      </c>
      <c r="F35" s="91">
        <f>ROUND((SUM(BG124:BG339)),  2)</f>
        <v>0</v>
      </c>
      <c r="I35" s="92">
        <v>0.21</v>
      </c>
      <c r="J35" s="91">
        <f>0</f>
        <v>0</v>
      </c>
      <c r="L35" s="32"/>
    </row>
    <row r="36" spans="2:12" s="1" customFormat="1" ht="14.4" hidden="1" customHeight="1">
      <c r="B36" s="32"/>
      <c r="E36" s="27" t="s">
        <v>45</v>
      </c>
      <c r="F36" s="91">
        <f>ROUND((SUM(BH124:BH339)),  2)</f>
        <v>0</v>
      </c>
      <c r="I36" s="92">
        <v>0.15</v>
      </c>
      <c r="J36" s="91">
        <f>0</f>
        <v>0</v>
      </c>
      <c r="L36" s="32"/>
    </row>
    <row r="37" spans="2:12" s="1" customFormat="1" ht="14.4" hidden="1" customHeight="1">
      <c r="B37" s="32"/>
      <c r="E37" s="27" t="s">
        <v>46</v>
      </c>
      <c r="F37" s="91">
        <f>ROUND((SUM(BI124:BI339)),  2)</f>
        <v>0</v>
      </c>
      <c r="I37" s="92">
        <v>0</v>
      </c>
      <c r="J37" s="91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" customHeight="1">
      <c r="B40" s="32"/>
      <c r="L40" s="32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0.199999999999999">
      <c r="B51" s="20"/>
      <c r="L51" s="20"/>
    </row>
    <row r="52" spans="2:12" ht="10.199999999999999">
      <c r="B52" s="20"/>
      <c r="L52" s="20"/>
    </row>
    <row r="53" spans="2:12" ht="10.199999999999999">
      <c r="B53" s="20"/>
      <c r="L53" s="20"/>
    </row>
    <row r="54" spans="2:12" ht="10.199999999999999">
      <c r="B54" s="20"/>
      <c r="L54" s="20"/>
    </row>
    <row r="55" spans="2:12" ht="10.199999999999999">
      <c r="B55" s="20"/>
      <c r="L55" s="20"/>
    </row>
    <row r="56" spans="2:12" ht="10.199999999999999">
      <c r="B56" s="20"/>
      <c r="L56" s="20"/>
    </row>
    <row r="57" spans="2:12" ht="10.199999999999999">
      <c r="B57" s="20"/>
      <c r="L57" s="20"/>
    </row>
    <row r="58" spans="2:12" ht="10.199999999999999">
      <c r="B58" s="20"/>
      <c r="L58" s="20"/>
    </row>
    <row r="59" spans="2:12" ht="10.199999999999999">
      <c r="B59" s="20"/>
      <c r="L59" s="20"/>
    </row>
    <row r="60" spans="2:12" ht="10.199999999999999">
      <c r="B60" s="20"/>
      <c r="L60" s="20"/>
    </row>
    <row r="61" spans="2:12" s="1" customFormat="1" ht="13.2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0.199999999999999">
      <c r="B62" s="20"/>
      <c r="L62" s="20"/>
    </row>
    <row r="63" spans="2:12" ht="10.199999999999999">
      <c r="B63" s="20"/>
      <c r="L63" s="20"/>
    </row>
    <row r="64" spans="2:12" ht="10.199999999999999">
      <c r="B64" s="20"/>
      <c r="L64" s="20"/>
    </row>
    <row r="65" spans="2:12" s="1" customFormat="1" ht="13.2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0.199999999999999">
      <c r="B66" s="20"/>
      <c r="L66" s="20"/>
    </row>
    <row r="67" spans="2:12" ht="10.199999999999999">
      <c r="B67" s="20"/>
      <c r="L67" s="20"/>
    </row>
    <row r="68" spans="2:12" ht="10.199999999999999">
      <c r="B68" s="20"/>
      <c r="L68" s="20"/>
    </row>
    <row r="69" spans="2:12" ht="10.199999999999999">
      <c r="B69" s="20"/>
      <c r="L69" s="20"/>
    </row>
    <row r="70" spans="2:12" ht="10.199999999999999">
      <c r="B70" s="20"/>
      <c r="L70" s="20"/>
    </row>
    <row r="71" spans="2:12" ht="10.199999999999999">
      <c r="B71" s="20"/>
      <c r="L71" s="20"/>
    </row>
    <row r="72" spans="2:12" ht="10.199999999999999">
      <c r="B72" s="20"/>
      <c r="L72" s="20"/>
    </row>
    <row r="73" spans="2:12" ht="10.199999999999999">
      <c r="B73" s="20"/>
      <c r="L73" s="20"/>
    </row>
    <row r="74" spans="2:12" ht="10.199999999999999">
      <c r="B74" s="20"/>
      <c r="L74" s="20"/>
    </row>
    <row r="75" spans="2:12" ht="10.199999999999999">
      <c r="B75" s="20"/>
      <c r="L75" s="20"/>
    </row>
    <row r="76" spans="2:12" s="1" customFormat="1" ht="13.2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107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30" t="str">
        <f>E7</f>
        <v>Stavební úpravy komunikace v ul. U Světa a parkoviště v ul. Sportovní v Třeboni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105</v>
      </c>
      <c r="L86" s="32"/>
    </row>
    <row r="87" spans="2:47" s="1" customFormat="1" ht="16.5" customHeight="1">
      <c r="B87" s="32"/>
      <c r="E87" s="192" t="str">
        <f>E9</f>
        <v>401 - Veřejné osvětlení</v>
      </c>
      <c r="F87" s="232"/>
      <c r="G87" s="232"/>
      <c r="H87" s="23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Třeboň</v>
      </c>
      <c r="I89" s="27" t="s">
        <v>22</v>
      </c>
      <c r="J89" s="52" t="str">
        <f>IF(J12="","",J12)</f>
        <v>5. 6. 2025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>Město Třeboň</v>
      </c>
      <c r="I91" s="27" t="s">
        <v>30</v>
      </c>
      <c r="J91" s="30" t="str">
        <f>E21</f>
        <v>WAY project s.r.o.</v>
      </c>
      <c r="L91" s="32"/>
    </row>
    <row r="92" spans="2:47" s="1" customFormat="1" ht="15.15" customHeight="1">
      <c r="B92" s="32"/>
      <c r="C92" s="27" t="s">
        <v>28</v>
      </c>
      <c r="F92" s="25" t="str">
        <f>IF(E18="","",E18)</f>
        <v>Vyplň údaj</v>
      </c>
      <c r="I92" s="27" t="s">
        <v>34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108</v>
      </c>
      <c r="D94" s="93"/>
      <c r="E94" s="93"/>
      <c r="F94" s="93"/>
      <c r="G94" s="93"/>
      <c r="H94" s="93"/>
      <c r="I94" s="93"/>
      <c r="J94" s="102" t="s">
        <v>109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8" customHeight="1">
      <c r="B96" s="32"/>
      <c r="C96" s="103" t="s">
        <v>110</v>
      </c>
      <c r="J96" s="66">
        <f>J124</f>
        <v>0</v>
      </c>
      <c r="L96" s="32"/>
      <c r="AU96" s="17" t="s">
        <v>111</v>
      </c>
    </row>
    <row r="97" spans="2:12" s="8" customFormat="1" ht="24.9" customHeight="1">
      <c r="B97" s="104"/>
      <c r="D97" s="105" t="s">
        <v>1563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9" customFormat="1" ht="19.95" customHeight="1">
      <c r="B98" s="108"/>
      <c r="D98" s="109" t="s">
        <v>1564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8" customFormat="1" ht="24.9" customHeight="1">
      <c r="B99" s="104"/>
      <c r="D99" s="105" t="s">
        <v>1565</v>
      </c>
      <c r="E99" s="106"/>
      <c r="F99" s="106"/>
      <c r="G99" s="106"/>
      <c r="H99" s="106"/>
      <c r="I99" s="106"/>
      <c r="J99" s="107">
        <f>J139</f>
        <v>0</v>
      </c>
      <c r="L99" s="104"/>
    </row>
    <row r="100" spans="2:12" s="9" customFormat="1" ht="19.95" customHeight="1">
      <c r="B100" s="108"/>
      <c r="D100" s="109" t="s">
        <v>1566</v>
      </c>
      <c r="E100" s="110"/>
      <c r="F100" s="110"/>
      <c r="G100" s="110"/>
      <c r="H100" s="110"/>
      <c r="I100" s="110"/>
      <c r="J100" s="111">
        <f>J140</f>
        <v>0</v>
      </c>
      <c r="L100" s="108"/>
    </row>
    <row r="101" spans="2:12" s="9" customFormat="1" ht="19.95" customHeight="1">
      <c r="B101" s="108"/>
      <c r="D101" s="109" t="s">
        <v>1567</v>
      </c>
      <c r="E101" s="110"/>
      <c r="F101" s="110"/>
      <c r="G101" s="110"/>
      <c r="H101" s="110"/>
      <c r="I101" s="110"/>
      <c r="J101" s="111">
        <f>J226</f>
        <v>0</v>
      </c>
      <c r="L101" s="108"/>
    </row>
    <row r="102" spans="2:12" s="9" customFormat="1" ht="14.85" customHeight="1">
      <c r="B102" s="108"/>
      <c r="D102" s="109" t="s">
        <v>1568</v>
      </c>
      <c r="E102" s="110"/>
      <c r="F102" s="110"/>
      <c r="G102" s="110"/>
      <c r="H102" s="110"/>
      <c r="I102" s="110"/>
      <c r="J102" s="111">
        <f>J321</f>
        <v>0</v>
      </c>
      <c r="L102" s="108"/>
    </row>
    <row r="103" spans="2:12" s="8" customFormat="1" ht="24.9" customHeight="1">
      <c r="B103" s="104"/>
      <c r="D103" s="105" t="s">
        <v>113</v>
      </c>
      <c r="E103" s="106"/>
      <c r="F103" s="106"/>
      <c r="G103" s="106"/>
      <c r="H103" s="106"/>
      <c r="I103" s="106"/>
      <c r="J103" s="107">
        <f>J330</f>
        <v>0</v>
      </c>
      <c r="L103" s="104"/>
    </row>
    <row r="104" spans="2:12" s="9" customFormat="1" ht="19.95" customHeight="1">
      <c r="B104" s="108"/>
      <c r="D104" s="109" t="s">
        <v>114</v>
      </c>
      <c r="E104" s="110"/>
      <c r="F104" s="110"/>
      <c r="G104" s="110"/>
      <c r="H104" s="110"/>
      <c r="I104" s="110"/>
      <c r="J104" s="111">
        <f>J331</f>
        <v>0</v>
      </c>
      <c r="L104" s="108"/>
    </row>
    <row r="105" spans="2:12" s="1" customFormat="1" ht="21.75" customHeight="1">
      <c r="B105" s="32"/>
      <c r="L105" s="32"/>
    </row>
    <row r="106" spans="2:12" s="1" customFormat="1" ht="6.9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10" spans="2:12" s="1" customFormat="1" ht="6.9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" customHeight="1">
      <c r="B111" s="32"/>
      <c r="C111" s="21" t="s">
        <v>119</v>
      </c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30" t="str">
        <f>E7</f>
        <v>Stavební úpravy komunikace v ul. U Světa a parkoviště v ul. Sportovní v Třeboni</v>
      </c>
      <c r="F114" s="231"/>
      <c r="G114" s="231"/>
      <c r="H114" s="231"/>
      <c r="L114" s="32"/>
    </row>
    <row r="115" spans="2:65" s="1" customFormat="1" ht="12" customHeight="1">
      <c r="B115" s="32"/>
      <c r="C115" s="27" t="s">
        <v>105</v>
      </c>
      <c r="L115" s="32"/>
    </row>
    <row r="116" spans="2:65" s="1" customFormat="1" ht="16.5" customHeight="1">
      <c r="B116" s="32"/>
      <c r="E116" s="192" t="str">
        <f>E9</f>
        <v>401 - Veřejné osvětlení</v>
      </c>
      <c r="F116" s="232"/>
      <c r="G116" s="232"/>
      <c r="H116" s="232"/>
      <c r="L116" s="32"/>
    </row>
    <row r="117" spans="2:65" s="1" customFormat="1" ht="6.9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Třeboň</v>
      </c>
      <c r="I118" s="27" t="s">
        <v>22</v>
      </c>
      <c r="J118" s="52" t="str">
        <f>IF(J12="","",J12)</f>
        <v>5. 6. 2025</v>
      </c>
      <c r="L118" s="32"/>
    </row>
    <row r="119" spans="2:65" s="1" customFormat="1" ht="6.9" customHeight="1">
      <c r="B119" s="32"/>
      <c r="L119" s="32"/>
    </row>
    <row r="120" spans="2:65" s="1" customFormat="1" ht="15.15" customHeight="1">
      <c r="B120" s="32"/>
      <c r="C120" s="27" t="s">
        <v>24</v>
      </c>
      <c r="F120" s="25" t="str">
        <f>E15</f>
        <v>Město Třeboň</v>
      </c>
      <c r="I120" s="27" t="s">
        <v>30</v>
      </c>
      <c r="J120" s="30" t="str">
        <f>E21</f>
        <v>WAY project s.r.o.</v>
      </c>
      <c r="L120" s="32"/>
    </row>
    <row r="121" spans="2:65" s="1" customFormat="1" ht="15.15" customHeight="1">
      <c r="B121" s="32"/>
      <c r="C121" s="27" t="s">
        <v>28</v>
      </c>
      <c r="F121" s="25" t="str">
        <f>IF(E18="","",E18)</f>
        <v>Vyplň údaj</v>
      </c>
      <c r="I121" s="27" t="s">
        <v>34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2"/>
      <c r="C123" s="113" t="s">
        <v>120</v>
      </c>
      <c r="D123" s="114" t="s">
        <v>62</v>
      </c>
      <c r="E123" s="114" t="s">
        <v>58</v>
      </c>
      <c r="F123" s="114" t="s">
        <v>59</v>
      </c>
      <c r="G123" s="114" t="s">
        <v>121</v>
      </c>
      <c r="H123" s="114" t="s">
        <v>122</v>
      </c>
      <c r="I123" s="114" t="s">
        <v>123</v>
      </c>
      <c r="J123" s="114" t="s">
        <v>109</v>
      </c>
      <c r="K123" s="115" t="s">
        <v>124</v>
      </c>
      <c r="L123" s="112"/>
      <c r="M123" s="59" t="s">
        <v>1</v>
      </c>
      <c r="N123" s="60" t="s">
        <v>41</v>
      </c>
      <c r="O123" s="60" t="s">
        <v>125</v>
      </c>
      <c r="P123" s="60" t="s">
        <v>126</v>
      </c>
      <c r="Q123" s="60" t="s">
        <v>127</v>
      </c>
      <c r="R123" s="60" t="s">
        <v>128</v>
      </c>
      <c r="S123" s="60" t="s">
        <v>129</v>
      </c>
      <c r="T123" s="61" t="s">
        <v>130</v>
      </c>
    </row>
    <row r="124" spans="2:65" s="1" customFormat="1" ht="22.8" customHeight="1">
      <c r="B124" s="32"/>
      <c r="C124" s="64" t="s">
        <v>131</v>
      </c>
      <c r="J124" s="116">
        <f>BK124</f>
        <v>0</v>
      </c>
      <c r="L124" s="32"/>
      <c r="M124" s="62"/>
      <c r="N124" s="53"/>
      <c r="O124" s="53"/>
      <c r="P124" s="117">
        <f>P125+P139+P330</f>
        <v>0</v>
      </c>
      <c r="Q124" s="53"/>
      <c r="R124" s="117">
        <f>R125+R139+R330</f>
        <v>13.232289800000002</v>
      </c>
      <c r="S124" s="53"/>
      <c r="T124" s="118">
        <f>T125+T139+T330</f>
        <v>0</v>
      </c>
      <c r="AT124" s="17" t="s">
        <v>76</v>
      </c>
      <c r="AU124" s="17" t="s">
        <v>111</v>
      </c>
      <c r="BK124" s="119">
        <f>BK125+BK139+BK330</f>
        <v>0</v>
      </c>
    </row>
    <row r="125" spans="2:65" s="11" customFormat="1" ht="25.95" customHeight="1">
      <c r="B125" s="120"/>
      <c r="D125" s="121" t="s">
        <v>76</v>
      </c>
      <c r="E125" s="122" t="s">
        <v>1569</v>
      </c>
      <c r="F125" s="122" t="s">
        <v>1570</v>
      </c>
      <c r="I125" s="123"/>
      <c r="J125" s="124">
        <f>BK125</f>
        <v>0</v>
      </c>
      <c r="L125" s="120"/>
      <c r="M125" s="125"/>
      <c r="P125" s="126">
        <f>P126</f>
        <v>0</v>
      </c>
      <c r="R125" s="126">
        <f>R126</f>
        <v>0.15214999999999998</v>
      </c>
      <c r="T125" s="127">
        <f>T126</f>
        <v>0</v>
      </c>
      <c r="AR125" s="121" t="s">
        <v>87</v>
      </c>
      <c r="AT125" s="128" t="s">
        <v>76</v>
      </c>
      <c r="AU125" s="128" t="s">
        <v>77</v>
      </c>
      <c r="AY125" s="121" t="s">
        <v>135</v>
      </c>
      <c r="BK125" s="129">
        <f>BK126</f>
        <v>0</v>
      </c>
    </row>
    <row r="126" spans="2:65" s="11" customFormat="1" ht="22.8" customHeight="1">
      <c r="B126" s="120"/>
      <c r="D126" s="121" t="s">
        <v>76</v>
      </c>
      <c r="E126" s="130" t="s">
        <v>1571</v>
      </c>
      <c r="F126" s="130" t="s">
        <v>1572</v>
      </c>
      <c r="I126" s="123"/>
      <c r="J126" s="131">
        <f>BK126</f>
        <v>0</v>
      </c>
      <c r="L126" s="120"/>
      <c r="M126" s="125"/>
      <c r="P126" s="126">
        <f>SUM(P127:P138)</f>
        <v>0</v>
      </c>
      <c r="R126" s="126">
        <f>SUM(R127:R138)</f>
        <v>0.15214999999999998</v>
      </c>
      <c r="T126" s="127">
        <f>SUM(T127:T138)</f>
        <v>0</v>
      </c>
      <c r="AR126" s="121" t="s">
        <v>87</v>
      </c>
      <c r="AT126" s="128" t="s">
        <v>76</v>
      </c>
      <c r="AU126" s="128" t="s">
        <v>85</v>
      </c>
      <c r="AY126" s="121" t="s">
        <v>135</v>
      </c>
      <c r="BK126" s="129">
        <f>SUM(BK127:BK138)</f>
        <v>0</v>
      </c>
    </row>
    <row r="127" spans="2:65" s="1" customFormat="1" ht="16.5" customHeight="1">
      <c r="B127" s="32"/>
      <c r="C127" s="132" t="s">
        <v>85</v>
      </c>
      <c r="D127" s="132" t="s">
        <v>141</v>
      </c>
      <c r="E127" s="133" t="s">
        <v>1573</v>
      </c>
      <c r="F127" s="134" t="s">
        <v>1574</v>
      </c>
      <c r="G127" s="135" t="s">
        <v>306</v>
      </c>
      <c r="H127" s="136">
        <v>418</v>
      </c>
      <c r="I127" s="137"/>
      <c r="J127" s="138">
        <f>ROUND(I127*H127,2)</f>
        <v>0</v>
      </c>
      <c r="K127" s="134" t="s">
        <v>145</v>
      </c>
      <c r="L127" s="32"/>
      <c r="M127" s="139" t="s">
        <v>1</v>
      </c>
      <c r="N127" s="140" t="s">
        <v>42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342</v>
      </c>
      <c r="AT127" s="143" t="s">
        <v>141</v>
      </c>
      <c r="AU127" s="143" t="s">
        <v>87</v>
      </c>
      <c r="AY127" s="17" t="s">
        <v>135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85</v>
      </c>
      <c r="BK127" s="144">
        <f>ROUND(I127*H127,2)</f>
        <v>0</v>
      </c>
      <c r="BL127" s="17" t="s">
        <v>342</v>
      </c>
      <c r="BM127" s="143" t="s">
        <v>87</v>
      </c>
    </row>
    <row r="128" spans="2:65" s="1" customFormat="1" ht="10.199999999999999">
      <c r="B128" s="32"/>
      <c r="D128" s="145" t="s">
        <v>148</v>
      </c>
      <c r="F128" s="146" t="s">
        <v>1575</v>
      </c>
      <c r="I128" s="147"/>
      <c r="L128" s="32"/>
      <c r="M128" s="148"/>
      <c r="T128" s="56"/>
      <c r="AT128" s="17" t="s">
        <v>148</v>
      </c>
      <c r="AU128" s="17" t="s">
        <v>87</v>
      </c>
    </row>
    <row r="129" spans="2:65" s="13" customFormat="1" ht="10.199999999999999">
      <c r="B129" s="155"/>
      <c r="D129" s="145" t="s">
        <v>149</v>
      </c>
      <c r="E129" s="156" t="s">
        <v>1</v>
      </c>
      <c r="F129" s="157" t="s">
        <v>1576</v>
      </c>
      <c r="H129" s="158">
        <v>418</v>
      </c>
      <c r="I129" s="159"/>
      <c r="L129" s="155"/>
      <c r="M129" s="160"/>
      <c r="T129" s="161"/>
      <c r="AT129" s="156" t="s">
        <v>149</v>
      </c>
      <c r="AU129" s="156" t="s">
        <v>87</v>
      </c>
      <c r="AV129" s="13" t="s">
        <v>87</v>
      </c>
      <c r="AW129" s="13" t="s">
        <v>33</v>
      </c>
      <c r="AX129" s="13" t="s">
        <v>85</v>
      </c>
      <c r="AY129" s="156" t="s">
        <v>135</v>
      </c>
    </row>
    <row r="130" spans="2:65" s="1" customFormat="1" ht="16.5" customHeight="1">
      <c r="B130" s="32"/>
      <c r="C130" s="172" t="s">
        <v>87</v>
      </c>
      <c r="D130" s="172" t="s">
        <v>427</v>
      </c>
      <c r="E130" s="173" t="s">
        <v>1577</v>
      </c>
      <c r="F130" s="174" t="s">
        <v>1578</v>
      </c>
      <c r="G130" s="175" t="s">
        <v>306</v>
      </c>
      <c r="H130" s="176">
        <v>418</v>
      </c>
      <c r="I130" s="177"/>
      <c r="J130" s="178">
        <f>ROUND(I130*H130,2)</f>
        <v>0</v>
      </c>
      <c r="K130" s="174" t="s">
        <v>145</v>
      </c>
      <c r="L130" s="179"/>
      <c r="M130" s="180" t="s">
        <v>1</v>
      </c>
      <c r="N130" s="181" t="s">
        <v>42</v>
      </c>
      <c r="P130" s="141">
        <f>O130*H130</f>
        <v>0</v>
      </c>
      <c r="Q130" s="141">
        <v>2.5999999999999998E-4</v>
      </c>
      <c r="R130" s="141">
        <f>Q130*H130</f>
        <v>0.10867999999999998</v>
      </c>
      <c r="S130" s="141">
        <v>0</v>
      </c>
      <c r="T130" s="142">
        <f>S130*H130</f>
        <v>0</v>
      </c>
      <c r="AR130" s="143" t="s">
        <v>479</v>
      </c>
      <c r="AT130" s="143" t="s">
        <v>427</v>
      </c>
      <c r="AU130" s="143" t="s">
        <v>87</v>
      </c>
      <c r="AY130" s="17" t="s">
        <v>135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85</v>
      </c>
      <c r="BK130" s="144">
        <f>ROUND(I130*H130,2)</f>
        <v>0</v>
      </c>
      <c r="BL130" s="17" t="s">
        <v>342</v>
      </c>
      <c r="BM130" s="143" t="s">
        <v>134</v>
      </c>
    </row>
    <row r="131" spans="2:65" s="1" customFormat="1" ht="10.199999999999999">
      <c r="B131" s="32"/>
      <c r="D131" s="145" t="s">
        <v>148</v>
      </c>
      <c r="F131" s="146" t="s">
        <v>1578</v>
      </c>
      <c r="I131" s="147"/>
      <c r="L131" s="32"/>
      <c r="M131" s="148"/>
      <c r="T131" s="56"/>
      <c r="AT131" s="17" t="s">
        <v>148</v>
      </c>
      <c r="AU131" s="17" t="s">
        <v>87</v>
      </c>
    </row>
    <row r="132" spans="2:65" s="13" customFormat="1" ht="10.199999999999999">
      <c r="B132" s="155"/>
      <c r="D132" s="145" t="s">
        <v>149</v>
      </c>
      <c r="E132" s="156" t="s">
        <v>1</v>
      </c>
      <c r="F132" s="157" t="s">
        <v>1579</v>
      </c>
      <c r="H132" s="158">
        <v>418</v>
      </c>
      <c r="I132" s="159"/>
      <c r="L132" s="155"/>
      <c r="M132" s="160"/>
      <c r="T132" s="161"/>
      <c r="AT132" s="156" t="s">
        <v>149</v>
      </c>
      <c r="AU132" s="156" t="s">
        <v>87</v>
      </c>
      <c r="AV132" s="13" t="s">
        <v>87</v>
      </c>
      <c r="AW132" s="13" t="s">
        <v>33</v>
      </c>
      <c r="AX132" s="13" t="s">
        <v>85</v>
      </c>
      <c r="AY132" s="156" t="s">
        <v>135</v>
      </c>
    </row>
    <row r="133" spans="2:65" s="1" customFormat="1" ht="16.5" customHeight="1">
      <c r="B133" s="32"/>
      <c r="C133" s="132" t="s">
        <v>157</v>
      </c>
      <c r="D133" s="132" t="s">
        <v>141</v>
      </c>
      <c r="E133" s="133" t="s">
        <v>1580</v>
      </c>
      <c r="F133" s="134" t="s">
        <v>1581</v>
      </c>
      <c r="G133" s="135" t="s">
        <v>306</v>
      </c>
      <c r="H133" s="136">
        <v>63</v>
      </c>
      <c r="I133" s="137"/>
      <c r="J133" s="138">
        <f>ROUND(I133*H133,2)</f>
        <v>0</v>
      </c>
      <c r="K133" s="134" t="s">
        <v>145</v>
      </c>
      <c r="L133" s="32"/>
      <c r="M133" s="139" t="s">
        <v>1</v>
      </c>
      <c r="N133" s="140" t="s">
        <v>42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342</v>
      </c>
      <c r="AT133" s="143" t="s">
        <v>141</v>
      </c>
      <c r="AU133" s="143" t="s">
        <v>87</v>
      </c>
      <c r="AY133" s="17" t="s">
        <v>135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85</v>
      </c>
      <c r="BK133" s="144">
        <f>ROUND(I133*H133,2)</f>
        <v>0</v>
      </c>
      <c r="BL133" s="17" t="s">
        <v>342</v>
      </c>
      <c r="BM133" s="143" t="s">
        <v>173</v>
      </c>
    </row>
    <row r="134" spans="2:65" s="1" customFormat="1" ht="10.199999999999999">
      <c r="B134" s="32"/>
      <c r="D134" s="145" t="s">
        <v>148</v>
      </c>
      <c r="F134" s="146" t="s">
        <v>1582</v>
      </c>
      <c r="I134" s="147"/>
      <c r="L134" s="32"/>
      <c r="M134" s="148"/>
      <c r="T134" s="56"/>
      <c r="AT134" s="17" t="s">
        <v>148</v>
      </c>
      <c r="AU134" s="17" t="s">
        <v>87</v>
      </c>
    </row>
    <row r="135" spans="2:65" s="13" customFormat="1" ht="10.199999999999999">
      <c r="B135" s="155"/>
      <c r="D135" s="145" t="s">
        <v>149</v>
      </c>
      <c r="E135" s="156" t="s">
        <v>1</v>
      </c>
      <c r="F135" s="157" t="s">
        <v>1583</v>
      </c>
      <c r="H135" s="158">
        <v>63</v>
      </c>
      <c r="I135" s="159"/>
      <c r="L135" s="155"/>
      <c r="M135" s="160"/>
      <c r="T135" s="161"/>
      <c r="AT135" s="156" t="s">
        <v>149</v>
      </c>
      <c r="AU135" s="156" t="s">
        <v>87</v>
      </c>
      <c r="AV135" s="13" t="s">
        <v>87</v>
      </c>
      <c r="AW135" s="13" t="s">
        <v>33</v>
      </c>
      <c r="AX135" s="13" t="s">
        <v>85</v>
      </c>
      <c r="AY135" s="156" t="s">
        <v>135</v>
      </c>
    </row>
    <row r="136" spans="2:65" s="1" customFormat="1" ht="16.5" customHeight="1">
      <c r="B136" s="32"/>
      <c r="C136" s="172" t="s">
        <v>134</v>
      </c>
      <c r="D136" s="172" t="s">
        <v>427</v>
      </c>
      <c r="E136" s="173" t="s">
        <v>1584</v>
      </c>
      <c r="F136" s="174" t="s">
        <v>1585</v>
      </c>
      <c r="G136" s="175" t="s">
        <v>306</v>
      </c>
      <c r="H136" s="176">
        <v>63</v>
      </c>
      <c r="I136" s="177"/>
      <c r="J136" s="178">
        <f>ROUND(I136*H136,2)</f>
        <v>0</v>
      </c>
      <c r="K136" s="174" t="s">
        <v>145</v>
      </c>
      <c r="L136" s="179"/>
      <c r="M136" s="180" t="s">
        <v>1</v>
      </c>
      <c r="N136" s="181" t="s">
        <v>42</v>
      </c>
      <c r="P136" s="141">
        <f>O136*H136</f>
        <v>0</v>
      </c>
      <c r="Q136" s="141">
        <v>6.8999999999999997E-4</v>
      </c>
      <c r="R136" s="141">
        <f>Q136*H136</f>
        <v>4.3469999999999995E-2</v>
      </c>
      <c r="S136" s="141">
        <v>0</v>
      </c>
      <c r="T136" s="142">
        <f>S136*H136</f>
        <v>0</v>
      </c>
      <c r="AR136" s="143" t="s">
        <v>479</v>
      </c>
      <c r="AT136" s="143" t="s">
        <v>427</v>
      </c>
      <c r="AU136" s="143" t="s">
        <v>87</v>
      </c>
      <c r="AY136" s="17" t="s">
        <v>135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7" t="s">
        <v>85</v>
      </c>
      <c r="BK136" s="144">
        <f>ROUND(I136*H136,2)</f>
        <v>0</v>
      </c>
      <c r="BL136" s="17" t="s">
        <v>342</v>
      </c>
      <c r="BM136" s="143" t="s">
        <v>187</v>
      </c>
    </row>
    <row r="137" spans="2:65" s="1" customFormat="1" ht="10.199999999999999">
      <c r="B137" s="32"/>
      <c r="D137" s="145" t="s">
        <v>148</v>
      </c>
      <c r="F137" s="146" t="s">
        <v>1585</v>
      </c>
      <c r="I137" s="147"/>
      <c r="L137" s="32"/>
      <c r="M137" s="148"/>
      <c r="T137" s="56"/>
      <c r="AT137" s="17" t="s">
        <v>148</v>
      </c>
      <c r="AU137" s="17" t="s">
        <v>87</v>
      </c>
    </row>
    <row r="138" spans="2:65" s="13" customFormat="1" ht="10.199999999999999">
      <c r="B138" s="155"/>
      <c r="D138" s="145" t="s">
        <v>149</v>
      </c>
      <c r="E138" s="156" t="s">
        <v>1</v>
      </c>
      <c r="F138" s="157" t="s">
        <v>1586</v>
      </c>
      <c r="H138" s="158">
        <v>63</v>
      </c>
      <c r="I138" s="159"/>
      <c r="L138" s="155"/>
      <c r="M138" s="160"/>
      <c r="T138" s="161"/>
      <c r="AT138" s="156" t="s">
        <v>149</v>
      </c>
      <c r="AU138" s="156" t="s">
        <v>87</v>
      </c>
      <c r="AV138" s="13" t="s">
        <v>87</v>
      </c>
      <c r="AW138" s="13" t="s">
        <v>33</v>
      </c>
      <c r="AX138" s="13" t="s">
        <v>85</v>
      </c>
      <c r="AY138" s="156" t="s">
        <v>135</v>
      </c>
    </row>
    <row r="139" spans="2:65" s="11" customFormat="1" ht="25.95" customHeight="1">
      <c r="B139" s="120"/>
      <c r="D139" s="121" t="s">
        <v>76</v>
      </c>
      <c r="E139" s="122" t="s">
        <v>427</v>
      </c>
      <c r="F139" s="122" t="s">
        <v>1587</v>
      </c>
      <c r="I139" s="123"/>
      <c r="J139" s="124">
        <f>BK139</f>
        <v>0</v>
      </c>
      <c r="L139" s="120"/>
      <c r="M139" s="125"/>
      <c r="P139" s="126">
        <f>P140+P226</f>
        <v>0</v>
      </c>
      <c r="R139" s="126">
        <f>R140+R226</f>
        <v>13.080139800000001</v>
      </c>
      <c r="T139" s="127">
        <f>T140+T226</f>
        <v>0</v>
      </c>
      <c r="AR139" s="121" t="s">
        <v>157</v>
      </c>
      <c r="AT139" s="128" t="s">
        <v>76</v>
      </c>
      <c r="AU139" s="128" t="s">
        <v>77</v>
      </c>
      <c r="AY139" s="121" t="s">
        <v>135</v>
      </c>
      <c r="BK139" s="129">
        <f>BK140+BK226</f>
        <v>0</v>
      </c>
    </row>
    <row r="140" spans="2:65" s="11" customFormat="1" ht="22.8" customHeight="1">
      <c r="B140" s="120"/>
      <c r="D140" s="121" t="s">
        <v>76</v>
      </c>
      <c r="E140" s="130" t="s">
        <v>1588</v>
      </c>
      <c r="F140" s="130" t="s">
        <v>1589</v>
      </c>
      <c r="I140" s="123"/>
      <c r="J140" s="131">
        <f>BK140</f>
        <v>0</v>
      </c>
      <c r="L140" s="120"/>
      <c r="M140" s="125"/>
      <c r="P140" s="126">
        <f>SUM(P141:P225)</f>
        <v>0</v>
      </c>
      <c r="R140" s="126">
        <f>SUM(R141:R225)</f>
        <v>1.2354579999999999</v>
      </c>
      <c r="T140" s="127">
        <f>SUM(T141:T225)</f>
        <v>0</v>
      </c>
      <c r="AR140" s="121" t="s">
        <v>157</v>
      </c>
      <c r="AT140" s="128" t="s">
        <v>76</v>
      </c>
      <c r="AU140" s="128" t="s">
        <v>85</v>
      </c>
      <c r="AY140" s="121" t="s">
        <v>135</v>
      </c>
      <c r="BK140" s="129">
        <f>SUM(BK141:BK225)</f>
        <v>0</v>
      </c>
    </row>
    <row r="141" spans="2:65" s="1" customFormat="1" ht="24.15" customHeight="1">
      <c r="B141" s="32"/>
      <c r="C141" s="132" t="s">
        <v>138</v>
      </c>
      <c r="D141" s="132" t="s">
        <v>141</v>
      </c>
      <c r="E141" s="133" t="s">
        <v>1590</v>
      </c>
      <c r="F141" s="134" t="s">
        <v>1591</v>
      </c>
      <c r="G141" s="135" t="s">
        <v>548</v>
      </c>
      <c r="H141" s="136">
        <v>1</v>
      </c>
      <c r="I141" s="137"/>
      <c r="J141" s="138">
        <f>ROUND(I141*H141,2)</f>
        <v>0</v>
      </c>
      <c r="K141" s="134" t="s">
        <v>145</v>
      </c>
      <c r="L141" s="32"/>
      <c r="M141" s="139" t="s">
        <v>1</v>
      </c>
      <c r="N141" s="140" t="s">
        <v>42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721</v>
      </c>
      <c r="AT141" s="143" t="s">
        <v>141</v>
      </c>
      <c r="AU141" s="143" t="s">
        <v>87</v>
      </c>
      <c r="AY141" s="17" t="s">
        <v>135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85</v>
      </c>
      <c r="BK141" s="144">
        <f>ROUND(I141*H141,2)</f>
        <v>0</v>
      </c>
      <c r="BL141" s="17" t="s">
        <v>721</v>
      </c>
      <c r="BM141" s="143" t="s">
        <v>1592</v>
      </c>
    </row>
    <row r="142" spans="2:65" s="1" customFormat="1" ht="10.199999999999999">
      <c r="B142" s="32"/>
      <c r="D142" s="145" t="s">
        <v>148</v>
      </c>
      <c r="F142" s="146" t="s">
        <v>1593</v>
      </c>
      <c r="I142" s="147"/>
      <c r="L142" s="32"/>
      <c r="M142" s="148"/>
      <c r="T142" s="56"/>
      <c r="AT142" s="17" t="s">
        <v>148</v>
      </c>
      <c r="AU142" s="17" t="s">
        <v>87</v>
      </c>
    </row>
    <row r="143" spans="2:65" s="13" customFormat="1" ht="10.199999999999999">
      <c r="B143" s="155"/>
      <c r="D143" s="145" t="s">
        <v>149</v>
      </c>
      <c r="E143" s="156" t="s">
        <v>1</v>
      </c>
      <c r="F143" s="157" t="s">
        <v>1594</v>
      </c>
      <c r="H143" s="158">
        <v>1</v>
      </c>
      <c r="I143" s="159"/>
      <c r="L143" s="155"/>
      <c r="M143" s="160"/>
      <c r="T143" s="161"/>
      <c r="AT143" s="156" t="s">
        <v>149</v>
      </c>
      <c r="AU143" s="156" t="s">
        <v>87</v>
      </c>
      <c r="AV143" s="13" t="s">
        <v>87</v>
      </c>
      <c r="AW143" s="13" t="s">
        <v>33</v>
      </c>
      <c r="AX143" s="13" t="s">
        <v>85</v>
      </c>
      <c r="AY143" s="156" t="s">
        <v>135</v>
      </c>
    </row>
    <row r="144" spans="2:65" s="1" customFormat="1" ht="24.15" customHeight="1">
      <c r="B144" s="32"/>
      <c r="C144" s="172" t="s">
        <v>173</v>
      </c>
      <c r="D144" s="172" t="s">
        <v>427</v>
      </c>
      <c r="E144" s="173" t="s">
        <v>1595</v>
      </c>
      <c r="F144" s="174" t="s">
        <v>1596</v>
      </c>
      <c r="G144" s="175" t="s">
        <v>548</v>
      </c>
      <c r="H144" s="176">
        <v>1</v>
      </c>
      <c r="I144" s="177"/>
      <c r="J144" s="178">
        <f>ROUND(I144*H144,2)</f>
        <v>0</v>
      </c>
      <c r="K144" s="174" t="s">
        <v>145</v>
      </c>
      <c r="L144" s="179"/>
      <c r="M144" s="180" t="s">
        <v>1</v>
      </c>
      <c r="N144" s="181" t="s">
        <v>42</v>
      </c>
      <c r="P144" s="141">
        <f>O144*H144</f>
        <v>0</v>
      </c>
      <c r="Q144" s="141">
        <v>1.6E-2</v>
      </c>
      <c r="R144" s="141">
        <f>Q144*H144</f>
        <v>1.6E-2</v>
      </c>
      <c r="S144" s="141">
        <v>0</v>
      </c>
      <c r="T144" s="142">
        <f>S144*H144</f>
        <v>0</v>
      </c>
      <c r="AR144" s="143" t="s">
        <v>1597</v>
      </c>
      <c r="AT144" s="143" t="s">
        <v>427</v>
      </c>
      <c r="AU144" s="143" t="s">
        <v>87</v>
      </c>
      <c r="AY144" s="17" t="s">
        <v>135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85</v>
      </c>
      <c r="BK144" s="144">
        <f>ROUND(I144*H144,2)</f>
        <v>0</v>
      </c>
      <c r="BL144" s="17" t="s">
        <v>1597</v>
      </c>
      <c r="BM144" s="143" t="s">
        <v>1598</v>
      </c>
    </row>
    <row r="145" spans="2:65" s="1" customFormat="1" ht="19.2">
      <c r="B145" s="32"/>
      <c r="D145" s="145" t="s">
        <v>148</v>
      </c>
      <c r="F145" s="146" t="s">
        <v>1596</v>
      </c>
      <c r="I145" s="147"/>
      <c r="L145" s="32"/>
      <c r="M145" s="148"/>
      <c r="T145" s="56"/>
      <c r="AT145" s="17" t="s">
        <v>148</v>
      </c>
      <c r="AU145" s="17" t="s">
        <v>87</v>
      </c>
    </row>
    <row r="146" spans="2:65" s="1" customFormat="1" ht="16.5" customHeight="1">
      <c r="B146" s="32"/>
      <c r="C146" s="132" t="s">
        <v>180</v>
      </c>
      <c r="D146" s="132" t="s">
        <v>141</v>
      </c>
      <c r="E146" s="133" t="s">
        <v>1599</v>
      </c>
      <c r="F146" s="134" t="s">
        <v>1600</v>
      </c>
      <c r="G146" s="135" t="s">
        <v>548</v>
      </c>
      <c r="H146" s="136">
        <v>12</v>
      </c>
      <c r="I146" s="137"/>
      <c r="J146" s="138">
        <f>ROUND(I146*H146,2)</f>
        <v>0</v>
      </c>
      <c r="K146" s="134" t="s">
        <v>145</v>
      </c>
      <c r="L146" s="32"/>
      <c r="M146" s="139" t="s">
        <v>1</v>
      </c>
      <c r="N146" s="140" t="s">
        <v>42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721</v>
      </c>
      <c r="AT146" s="143" t="s">
        <v>141</v>
      </c>
      <c r="AU146" s="143" t="s">
        <v>87</v>
      </c>
      <c r="AY146" s="17" t="s">
        <v>135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85</v>
      </c>
      <c r="BK146" s="144">
        <f>ROUND(I146*H146,2)</f>
        <v>0</v>
      </c>
      <c r="BL146" s="17" t="s">
        <v>721</v>
      </c>
      <c r="BM146" s="143" t="s">
        <v>200</v>
      </c>
    </row>
    <row r="147" spans="2:65" s="1" customFormat="1" ht="10.199999999999999">
      <c r="B147" s="32"/>
      <c r="D147" s="145" t="s">
        <v>148</v>
      </c>
      <c r="F147" s="146" t="s">
        <v>1600</v>
      </c>
      <c r="I147" s="147"/>
      <c r="L147" s="32"/>
      <c r="M147" s="148"/>
      <c r="T147" s="56"/>
      <c r="AT147" s="17" t="s">
        <v>148</v>
      </c>
      <c r="AU147" s="17" t="s">
        <v>87</v>
      </c>
    </row>
    <row r="148" spans="2:65" s="13" customFormat="1" ht="10.199999999999999">
      <c r="B148" s="155"/>
      <c r="D148" s="145" t="s">
        <v>149</v>
      </c>
      <c r="E148" s="156" t="s">
        <v>1</v>
      </c>
      <c r="F148" s="157" t="s">
        <v>1601</v>
      </c>
      <c r="H148" s="158">
        <v>12</v>
      </c>
      <c r="I148" s="159"/>
      <c r="L148" s="155"/>
      <c r="M148" s="160"/>
      <c r="T148" s="161"/>
      <c r="AT148" s="156" t="s">
        <v>149</v>
      </c>
      <c r="AU148" s="156" t="s">
        <v>87</v>
      </c>
      <c r="AV148" s="13" t="s">
        <v>87</v>
      </c>
      <c r="AW148" s="13" t="s">
        <v>33</v>
      </c>
      <c r="AX148" s="13" t="s">
        <v>85</v>
      </c>
      <c r="AY148" s="156" t="s">
        <v>135</v>
      </c>
    </row>
    <row r="149" spans="2:65" s="1" customFormat="1" ht="16.5" customHeight="1">
      <c r="B149" s="32"/>
      <c r="C149" s="172" t="s">
        <v>187</v>
      </c>
      <c r="D149" s="172" t="s">
        <v>427</v>
      </c>
      <c r="E149" s="173" t="s">
        <v>1602</v>
      </c>
      <c r="F149" s="174" t="s">
        <v>1603</v>
      </c>
      <c r="G149" s="175" t="s">
        <v>548</v>
      </c>
      <c r="H149" s="176">
        <v>12</v>
      </c>
      <c r="I149" s="177"/>
      <c r="J149" s="178">
        <f>ROUND(I149*H149,2)</f>
        <v>0</v>
      </c>
      <c r="K149" s="174" t="s">
        <v>145</v>
      </c>
      <c r="L149" s="179"/>
      <c r="M149" s="180" t="s">
        <v>1</v>
      </c>
      <c r="N149" s="181" t="s">
        <v>42</v>
      </c>
      <c r="P149" s="141">
        <f>O149*H149</f>
        <v>0</v>
      </c>
      <c r="Q149" s="141">
        <v>1.14E-2</v>
      </c>
      <c r="R149" s="141">
        <f>Q149*H149</f>
        <v>0.1368</v>
      </c>
      <c r="S149" s="141">
        <v>0</v>
      </c>
      <c r="T149" s="142">
        <f>S149*H149</f>
        <v>0</v>
      </c>
      <c r="AR149" s="143" t="s">
        <v>1604</v>
      </c>
      <c r="AT149" s="143" t="s">
        <v>427</v>
      </c>
      <c r="AU149" s="143" t="s">
        <v>87</v>
      </c>
      <c r="AY149" s="17" t="s">
        <v>135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85</v>
      </c>
      <c r="BK149" s="144">
        <f>ROUND(I149*H149,2)</f>
        <v>0</v>
      </c>
      <c r="BL149" s="17" t="s">
        <v>721</v>
      </c>
      <c r="BM149" s="143" t="s">
        <v>213</v>
      </c>
    </row>
    <row r="150" spans="2:65" s="1" customFormat="1" ht="10.199999999999999">
      <c r="B150" s="32"/>
      <c r="D150" s="145" t="s">
        <v>148</v>
      </c>
      <c r="F150" s="146" t="s">
        <v>1603</v>
      </c>
      <c r="I150" s="147"/>
      <c r="L150" s="32"/>
      <c r="M150" s="148"/>
      <c r="T150" s="56"/>
      <c r="AT150" s="17" t="s">
        <v>148</v>
      </c>
      <c r="AU150" s="17" t="s">
        <v>87</v>
      </c>
    </row>
    <row r="151" spans="2:65" s="13" customFormat="1" ht="10.199999999999999">
      <c r="B151" s="155"/>
      <c r="D151" s="145" t="s">
        <v>149</v>
      </c>
      <c r="E151" s="156" t="s">
        <v>1</v>
      </c>
      <c r="F151" s="157" t="s">
        <v>1605</v>
      </c>
      <c r="H151" s="158">
        <v>12</v>
      </c>
      <c r="I151" s="159"/>
      <c r="L151" s="155"/>
      <c r="M151" s="160"/>
      <c r="T151" s="161"/>
      <c r="AT151" s="156" t="s">
        <v>149</v>
      </c>
      <c r="AU151" s="156" t="s">
        <v>87</v>
      </c>
      <c r="AV151" s="13" t="s">
        <v>87</v>
      </c>
      <c r="AW151" s="13" t="s">
        <v>33</v>
      </c>
      <c r="AX151" s="13" t="s">
        <v>85</v>
      </c>
      <c r="AY151" s="156" t="s">
        <v>135</v>
      </c>
    </row>
    <row r="152" spans="2:65" s="1" customFormat="1" ht="16.5" customHeight="1">
      <c r="B152" s="32"/>
      <c r="C152" s="132" t="s">
        <v>192</v>
      </c>
      <c r="D152" s="132" t="s">
        <v>141</v>
      </c>
      <c r="E152" s="133" t="s">
        <v>1606</v>
      </c>
      <c r="F152" s="134" t="s">
        <v>1607</v>
      </c>
      <c r="G152" s="135" t="s">
        <v>548</v>
      </c>
      <c r="H152" s="136">
        <v>4</v>
      </c>
      <c r="I152" s="137"/>
      <c r="J152" s="138">
        <f>ROUND(I152*H152,2)</f>
        <v>0</v>
      </c>
      <c r="K152" s="134" t="s">
        <v>145</v>
      </c>
      <c r="L152" s="32"/>
      <c r="M152" s="139" t="s">
        <v>1</v>
      </c>
      <c r="N152" s="140" t="s">
        <v>42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721</v>
      </c>
      <c r="AT152" s="143" t="s">
        <v>141</v>
      </c>
      <c r="AU152" s="143" t="s">
        <v>87</v>
      </c>
      <c r="AY152" s="17" t="s">
        <v>135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85</v>
      </c>
      <c r="BK152" s="144">
        <f>ROUND(I152*H152,2)</f>
        <v>0</v>
      </c>
      <c r="BL152" s="17" t="s">
        <v>721</v>
      </c>
      <c r="BM152" s="143" t="s">
        <v>1608</v>
      </c>
    </row>
    <row r="153" spans="2:65" s="1" customFormat="1" ht="10.199999999999999">
      <c r="B153" s="32"/>
      <c r="D153" s="145" t="s">
        <v>148</v>
      </c>
      <c r="F153" s="146" t="s">
        <v>1607</v>
      </c>
      <c r="I153" s="147"/>
      <c r="L153" s="32"/>
      <c r="M153" s="148"/>
      <c r="T153" s="56"/>
      <c r="AT153" s="17" t="s">
        <v>148</v>
      </c>
      <c r="AU153" s="17" t="s">
        <v>87</v>
      </c>
    </row>
    <row r="154" spans="2:65" s="13" customFormat="1" ht="10.199999999999999">
      <c r="B154" s="155"/>
      <c r="D154" s="145" t="s">
        <v>149</v>
      </c>
      <c r="E154" s="156" t="s">
        <v>1</v>
      </c>
      <c r="F154" s="157" t="s">
        <v>1609</v>
      </c>
      <c r="H154" s="158">
        <v>2</v>
      </c>
      <c r="I154" s="159"/>
      <c r="L154" s="155"/>
      <c r="M154" s="160"/>
      <c r="T154" s="161"/>
      <c r="AT154" s="156" t="s">
        <v>149</v>
      </c>
      <c r="AU154" s="156" t="s">
        <v>87</v>
      </c>
      <c r="AV154" s="13" t="s">
        <v>87</v>
      </c>
      <c r="AW154" s="13" t="s">
        <v>33</v>
      </c>
      <c r="AX154" s="13" t="s">
        <v>77</v>
      </c>
      <c r="AY154" s="156" t="s">
        <v>135</v>
      </c>
    </row>
    <row r="155" spans="2:65" s="13" customFormat="1" ht="10.199999999999999">
      <c r="B155" s="155"/>
      <c r="D155" s="145" t="s">
        <v>149</v>
      </c>
      <c r="E155" s="156" t="s">
        <v>1</v>
      </c>
      <c r="F155" s="157" t="s">
        <v>1610</v>
      </c>
      <c r="H155" s="158">
        <v>2</v>
      </c>
      <c r="I155" s="159"/>
      <c r="L155" s="155"/>
      <c r="M155" s="160"/>
      <c r="T155" s="161"/>
      <c r="AT155" s="156" t="s">
        <v>149</v>
      </c>
      <c r="AU155" s="156" t="s">
        <v>87</v>
      </c>
      <c r="AV155" s="13" t="s">
        <v>87</v>
      </c>
      <c r="AW155" s="13" t="s">
        <v>33</v>
      </c>
      <c r="AX155" s="13" t="s">
        <v>77</v>
      </c>
      <c r="AY155" s="156" t="s">
        <v>135</v>
      </c>
    </row>
    <row r="156" spans="2:65" s="14" customFormat="1" ht="10.199999999999999">
      <c r="B156" s="165"/>
      <c r="D156" s="145" t="s">
        <v>149</v>
      </c>
      <c r="E156" s="166" t="s">
        <v>1</v>
      </c>
      <c r="F156" s="167" t="s">
        <v>257</v>
      </c>
      <c r="H156" s="168">
        <v>4</v>
      </c>
      <c r="I156" s="169"/>
      <c r="L156" s="165"/>
      <c r="M156" s="170"/>
      <c r="T156" s="171"/>
      <c r="AT156" s="166" t="s">
        <v>149</v>
      </c>
      <c r="AU156" s="166" t="s">
        <v>87</v>
      </c>
      <c r="AV156" s="14" t="s">
        <v>134</v>
      </c>
      <c r="AW156" s="14" t="s">
        <v>33</v>
      </c>
      <c r="AX156" s="14" t="s">
        <v>85</v>
      </c>
      <c r="AY156" s="166" t="s">
        <v>135</v>
      </c>
    </row>
    <row r="157" spans="2:65" s="1" customFormat="1" ht="16.5" customHeight="1">
      <c r="B157" s="32"/>
      <c r="C157" s="172" t="s">
        <v>200</v>
      </c>
      <c r="D157" s="172" t="s">
        <v>427</v>
      </c>
      <c r="E157" s="173" t="s">
        <v>1611</v>
      </c>
      <c r="F157" s="174" t="s">
        <v>1612</v>
      </c>
      <c r="G157" s="175" t="s">
        <v>548</v>
      </c>
      <c r="H157" s="176">
        <v>2</v>
      </c>
      <c r="I157" s="177"/>
      <c r="J157" s="178">
        <f>ROUND(I157*H157,2)</f>
        <v>0</v>
      </c>
      <c r="K157" s="174" t="s">
        <v>145</v>
      </c>
      <c r="L157" s="179"/>
      <c r="M157" s="180" t="s">
        <v>1</v>
      </c>
      <c r="N157" s="181" t="s">
        <v>42</v>
      </c>
      <c r="P157" s="141">
        <f>O157*H157</f>
        <v>0</v>
      </c>
      <c r="Q157" s="141">
        <v>1.0999999999999999E-2</v>
      </c>
      <c r="R157" s="141">
        <f>Q157*H157</f>
        <v>2.1999999999999999E-2</v>
      </c>
      <c r="S157" s="141">
        <v>0</v>
      </c>
      <c r="T157" s="142">
        <f>S157*H157</f>
        <v>0</v>
      </c>
      <c r="AR157" s="143" t="s">
        <v>1604</v>
      </c>
      <c r="AT157" s="143" t="s">
        <v>427</v>
      </c>
      <c r="AU157" s="143" t="s">
        <v>87</v>
      </c>
      <c r="AY157" s="17" t="s">
        <v>135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85</v>
      </c>
      <c r="BK157" s="144">
        <f>ROUND(I157*H157,2)</f>
        <v>0</v>
      </c>
      <c r="BL157" s="17" t="s">
        <v>721</v>
      </c>
      <c r="BM157" s="143" t="s">
        <v>1613</v>
      </c>
    </row>
    <row r="158" spans="2:65" s="1" customFormat="1" ht="10.199999999999999">
      <c r="B158" s="32"/>
      <c r="D158" s="145" t="s">
        <v>148</v>
      </c>
      <c r="F158" s="146" t="s">
        <v>1612</v>
      </c>
      <c r="I158" s="147"/>
      <c r="L158" s="32"/>
      <c r="M158" s="148"/>
      <c r="T158" s="56"/>
      <c r="AT158" s="17" t="s">
        <v>148</v>
      </c>
      <c r="AU158" s="17" t="s">
        <v>87</v>
      </c>
    </row>
    <row r="159" spans="2:65" s="13" customFormat="1" ht="10.199999999999999">
      <c r="B159" s="155"/>
      <c r="D159" s="145" t="s">
        <v>149</v>
      </c>
      <c r="E159" s="156" t="s">
        <v>1</v>
      </c>
      <c r="F159" s="157" t="s">
        <v>1614</v>
      </c>
      <c r="H159" s="158">
        <v>2</v>
      </c>
      <c r="I159" s="159"/>
      <c r="L159" s="155"/>
      <c r="M159" s="160"/>
      <c r="T159" s="161"/>
      <c r="AT159" s="156" t="s">
        <v>149</v>
      </c>
      <c r="AU159" s="156" t="s">
        <v>87</v>
      </c>
      <c r="AV159" s="13" t="s">
        <v>87</v>
      </c>
      <c r="AW159" s="13" t="s">
        <v>33</v>
      </c>
      <c r="AX159" s="13" t="s">
        <v>85</v>
      </c>
      <c r="AY159" s="156" t="s">
        <v>135</v>
      </c>
    </row>
    <row r="160" spans="2:65" s="1" customFormat="1" ht="16.5" customHeight="1">
      <c r="B160" s="32"/>
      <c r="C160" s="132" t="s">
        <v>207</v>
      </c>
      <c r="D160" s="132" t="s">
        <v>141</v>
      </c>
      <c r="E160" s="133" t="s">
        <v>1615</v>
      </c>
      <c r="F160" s="134" t="s">
        <v>1616</v>
      </c>
      <c r="G160" s="135" t="s">
        <v>548</v>
      </c>
      <c r="H160" s="136">
        <v>16</v>
      </c>
      <c r="I160" s="137"/>
      <c r="J160" s="138">
        <f>ROUND(I160*H160,2)</f>
        <v>0</v>
      </c>
      <c r="K160" s="134" t="s">
        <v>145</v>
      </c>
      <c r="L160" s="32"/>
      <c r="M160" s="139" t="s">
        <v>1</v>
      </c>
      <c r="N160" s="140" t="s">
        <v>42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721</v>
      </c>
      <c r="AT160" s="143" t="s">
        <v>141</v>
      </c>
      <c r="AU160" s="143" t="s">
        <v>87</v>
      </c>
      <c r="AY160" s="17" t="s">
        <v>135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7" t="s">
        <v>85</v>
      </c>
      <c r="BK160" s="144">
        <f>ROUND(I160*H160,2)</f>
        <v>0</v>
      </c>
      <c r="BL160" s="17" t="s">
        <v>721</v>
      </c>
      <c r="BM160" s="143" t="s">
        <v>226</v>
      </c>
    </row>
    <row r="161" spans="2:65" s="1" customFormat="1" ht="10.199999999999999">
      <c r="B161" s="32"/>
      <c r="D161" s="145" t="s">
        <v>148</v>
      </c>
      <c r="F161" s="146" t="s">
        <v>1617</v>
      </c>
      <c r="I161" s="147"/>
      <c r="L161" s="32"/>
      <c r="M161" s="148"/>
      <c r="T161" s="56"/>
      <c r="AT161" s="17" t="s">
        <v>148</v>
      </c>
      <c r="AU161" s="17" t="s">
        <v>87</v>
      </c>
    </row>
    <row r="162" spans="2:65" s="13" customFormat="1" ht="10.199999999999999">
      <c r="B162" s="155"/>
      <c r="D162" s="145" t="s">
        <v>149</v>
      </c>
      <c r="E162" s="156" t="s">
        <v>1</v>
      </c>
      <c r="F162" s="157" t="s">
        <v>1618</v>
      </c>
      <c r="H162" s="158">
        <v>12</v>
      </c>
      <c r="I162" s="159"/>
      <c r="L162" s="155"/>
      <c r="M162" s="160"/>
      <c r="T162" s="161"/>
      <c r="AT162" s="156" t="s">
        <v>149</v>
      </c>
      <c r="AU162" s="156" t="s">
        <v>87</v>
      </c>
      <c r="AV162" s="13" t="s">
        <v>87</v>
      </c>
      <c r="AW162" s="13" t="s">
        <v>33</v>
      </c>
      <c r="AX162" s="13" t="s">
        <v>77</v>
      </c>
      <c r="AY162" s="156" t="s">
        <v>135</v>
      </c>
    </row>
    <row r="163" spans="2:65" s="13" customFormat="1" ht="10.199999999999999">
      <c r="B163" s="155"/>
      <c r="D163" s="145" t="s">
        <v>149</v>
      </c>
      <c r="E163" s="156" t="s">
        <v>1</v>
      </c>
      <c r="F163" s="157" t="s">
        <v>1619</v>
      </c>
      <c r="H163" s="158">
        <v>2</v>
      </c>
      <c r="I163" s="159"/>
      <c r="L163" s="155"/>
      <c r="M163" s="160"/>
      <c r="T163" s="161"/>
      <c r="AT163" s="156" t="s">
        <v>149</v>
      </c>
      <c r="AU163" s="156" t="s">
        <v>87</v>
      </c>
      <c r="AV163" s="13" t="s">
        <v>87</v>
      </c>
      <c r="AW163" s="13" t="s">
        <v>33</v>
      </c>
      <c r="AX163" s="13" t="s">
        <v>77</v>
      </c>
      <c r="AY163" s="156" t="s">
        <v>135</v>
      </c>
    </row>
    <row r="164" spans="2:65" s="13" customFormat="1" ht="10.199999999999999">
      <c r="B164" s="155"/>
      <c r="D164" s="145" t="s">
        <v>149</v>
      </c>
      <c r="E164" s="156" t="s">
        <v>1</v>
      </c>
      <c r="F164" s="157" t="s">
        <v>1620</v>
      </c>
      <c r="H164" s="158">
        <v>2</v>
      </c>
      <c r="I164" s="159"/>
      <c r="L164" s="155"/>
      <c r="M164" s="160"/>
      <c r="T164" s="161"/>
      <c r="AT164" s="156" t="s">
        <v>149</v>
      </c>
      <c r="AU164" s="156" t="s">
        <v>87</v>
      </c>
      <c r="AV164" s="13" t="s">
        <v>87</v>
      </c>
      <c r="AW164" s="13" t="s">
        <v>33</v>
      </c>
      <c r="AX164" s="13" t="s">
        <v>77</v>
      </c>
      <c r="AY164" s="156" t="s">
        <v>135</v>
      </c>
    </row>
    <row r="165" spans="2:65" s="14" customFormat="1" ht="10.199999999999999">
      <c r="B165" s="165"/>
      <c r="D165" s="145" t="s">
        <v>149</v>
      </c>
      <c r="E165" s="166" t="s">
        <v>1</v>
      </c>
      <c r="F165" s="167" t="s">
        <v>257</v>
      </c>
      <c r="H165" s="168">
        <v>16</v>
      </c>
      <c r="I165" s="169"/>
      <c r="L165" s="165"/>
      <c r="M165" s="170"/>
      <c r="T165" s="171"/>
      <c r="AT165" s="166" t="s">
        <v>149</v>
      </c>
      <c r="AU165" s="166" t="s">
        <v>87</v>
      </c>
      <c r="AV165" s="14" t="s">
        <v>134</v>
      </c>
      <c r="AW165" s="14" t="s">
        <v>33</v>
      </c>
      <c r="AX165" s="14" t="s">
        <v>85</v>
      </c>
      <c r="AY165" s="166" t="s">
        <v>135</v>
      </c>
    </row>
    <row r="166" spans="2:65" s="1" customFormat="1" ht="16.5" customHeight="1">
      <c r="B166" s="32"/>
      <c r="C166" s="172" t="s">
        <v>213</v>
      </c>
      <c r="D166" s="172" t="s">
        <v>427</v>
      </c>
      <c r="E166" s="173" t="s">
        <v>1621</v>
      </c>
      <c r="F166" s="174" t="s">
        <v>1622</v>
      </c>
      <c r="G166" s="175" t="s">
        <v>548</v>
      </c>
      <c r="H166" s="176">
        <v>12</v>
      </c>
      <c r="I166" s="177"/>
      <c r="J166" s="178">
        <f>ROUND(I166*H166,2)</f>
        <v>0</v>
      </c>
      <c r="K166" s="174" t="s">
        <v>1</v>
      </c>
      <c r="L166" s="179"/>
      <c r="M166" s="180" t="s">
        <v>1</v>
      </c>
      <c r="N166" s="181" t="s">
        <v>42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1604</v>
      </c>
      <c r="AT166" s="143" t="s">
        <v>427</v>
      </c>
      <c r="AU166" s="143" t="s">
        <v>87</v>
      </c>
      <c r="AY166" s="17" t="s">
        <v>135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7" t="s">
        <v>85</v>
      </c>
      <c r="BK166" s="144">
        <f>ROUND(I166*H166,2)</f>
        <v>0</v>
      </c>
      <c r="BL166" s="17" t="s">
        <v>721</v>
      </c>
      <c r="BM166" s="143" t="s">
        <v>1623</v>
      </c>
    </row>
    <row r="167" spans="2:65" s="1" customFormat="1" ht="10.199999999999999">
      <c r="B167" s="32"/>
      <c r="D167" s="145" t="s">
        <v>148</v>
      </c>
      <c r="F167" s="146" t="s">
        <v>1622</v>
      </c>
      <c r="I167" s="147"/>
      <c r="L167" s="32"/>
      <c r="M167" s="148"/>
      <c r="T167" s="56"/>
      <c r="AT167" s="17" t="s">
        <v>148</v>
      </c>
      <c r="AU167" s="17" t="s">
        <v>87</v>
      </c>
    </row>
    <row r="168" spans="2:65" s="13" customFormat="1" ht="10.199999999999999">
      <c r="B168" s="155"/>
      <c r="D168" s="145" t="s">
        <v>149</v>
      </c>
      <c r="E168" s="156" t="s">
        <v>1</v>
      </c>
      <c r="F168" s="157" t="s">
        <v>1624</v>
      </c>
      <c r="H168" s="158">
        <v>12</v>
      </c>
      <c r="I168" s="159"/>
      <c r="L168" s="155"/>
      <c r="M168" s="160"/>
      <c r="T168" s="161"/>
      <c r="AT168" s="156" t="s">
        <v>149</v>
      </c>
      <c r="AU168" s="156" t="s">
        <v>87</v>
      </c>
      <c r="AV168" s="13" t="s">
        <v>87</v>
      </c>
      <c r="AW168" s="13" t="s">
        <v>33</v>
      </c>
      <c r="AX168" s="13" t="s">
        <v>85</v>
      </c>
      <c r="AY168" s="156" t="s">
        <v>135</v>
      </c>
    </row>
    <row r="169" spans="2:65" s="1" customFormat="1" ht="16.5" customHeight="1">
      <c r="B169" s="32"/>
      <c r="C169" s="172" t="s">
        <v>219</v>
      </c>
      <c r="D169" s="172" t="s">
        <v>427</v>
      </c>
      <c r="E169" s="173" t="s">
        <v>1625</v>
      </c>
      <c r="F169" s="174" t="s">
        <v>1626</v>
      </c>
      <c r="G169" s="175" t="s">
        <v>548</v>
      </c>
      <c r="H169" s="176">
        <v>2</v>
      </c>
      <c r="I169" s="177"/>
      <c r="J169" s="178">
        <f>ROUND(I169*H169,2)</f>
        <v>0</v>
      </c>
      <c r="K169" s="174" t="s">
        <v>1</v>
      </c>
      <c r="L169" s="179"/>
      <c r="M169" s="180" t="s">
        <v>1</v>
      </c>
      <c r="N169" s="181" t="s">
        <v>42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1604</v>
      </c>
      <c r="AT169" s="143" t="s">
        <v>427</v>
      </c>
      <c r="AU169" s="143" t="s">
        <v>87</v>
      </c>
      <c r="AY169" s="17" t="s">
        <v>135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7" t="s">
        <v>85</v>
      </c>
      <c r="BK169" s="144">
        <f>ROUND(I169*H169,2)</f>
        <v>0</v>
      </c>
      <c r="BL169" s="17" t="s">
        <v>721</v>
      </c>
      <c r="BM169" s="143" t="s">
        <v>1627</v>
      </c>
    </row>
    <row r="170" spans="2:65" s="1" customFormat="1" ht="10.199999999999999">
      <c r="B170" s="32"/>
      <c r="D170" s="145" t="s">
        <v>148</v>
      </c>
      <c r="F170" s="146" t="s">
        <v>1626</v>
      </c>
      <c r="I170" s="147"/>
      <c r="L170" s="32"/>
      <c r="M170" s="148"/>
      <c r="T170" s="56"/>
      <c r="AT170" s="17" t="s">
        <v>148</v>
      </c>
      <c r="AU170" s="17" t="s">
        <v>87</v>
      </c>
    </row>
    <row r="171" spans="2:65" s="13" customFormat="1" ht="10.199999999999999">
      <c r="B171" s="155"/>
      <c r="D171" s="145" t="s">
        <v>149</v>
      </c>
      <c r="E171" s="156" t="s">
        <v>1</v>
      </c>
      <c r="F171" s="157" t="s">
        <v>1628</v>
      </c>
      <c r="H171" s="158">
        <v>2</v>
      </c>
      <c r="I171" s="159"/>
      <c r="L171" s="155"/>
      <c r="M171" s="160"/>
      <c r="T171" s="161"/>
      <c r="AT171" s="156" t="s">
        <v>149</v>
      </c>
      <c r="AU171" s="156" t="s">
        <v>87</v>
      </c>
      <c r="AV171" s="13" t="s">
        <v>87</v>
      </c>
      <c r="AW171" s="13" t="s">
        <v>33</v>
      </c>
      <c r="AX171" s="13" t="s">
        <v>85</v>
      </c>
      <c r="AY171" s="156" t="s">
        <v>135</v>
      </c>
    </row>
    <row r="172" spans="2:65" s="12" customFormat="1" ht="10.199999999999999">
      <c r="B172" s="149"/>
      <c r="D172" s="145" t="s">
        <v>149</v>
      </c>
      <c r="E172" s="150" t="s">
        <v>1</v>
      </c>
      <c r="F172" s="151" t="s">
        <v>1629</v>
      </c>
      <c r="H172" s="150" t="s">
        <v>1</v>
      </c>
      <c r="I172" s="152"/>
      <c r="L172" s="149"/>
      <c r="M172" s="153"/>
      <c r="T172" s="154"/>
      <c r="AT172" s="150" t="s">
        <v>149</v>
      </c>
      <c r="AU172" s="150" t="s">
        <v>87</v>
      </c>
      <c r="AV172" s="12" t="s">
        <v>85</v>
      </c>
      <c r="AW172" s="12" t="s">
        <v>33</v>
      </c>
      <c r="AX172" s="12" t="s">
        <v>77</v>
      </c>
      <c r="AY172" s="150" t="s">
        <v>135</v>
      </c>
    </row>
    <row r="173" spans="2:65" s="1" customFormat="1" ht="16.5" customHeight="1">
      <c r="B173" s="32"/>
      <c r="C173" s="132" t="s">
        <v>226</v>
      </c>
      <c r="D173" s="132" t="s">
        <v>141</v>
      </c>
      <c r="E173" s="133" t="s">
        <v>1630</v>
      </c>
      <c r="F173" s="134" t="s">
        <v>1631</v>
      </c>
      <c r="G173" s="135" t="s">
        <v>548</v>
      </c>
      <c r="H173" s="136">
        <v>12</v>
      </c>
      <c r="I173" s="137"/>
      <c r="J173" s="138">
        <f>ROUND(I173*H173,2)</f>
        <v>0</v>
      </c>
      <c r="K173" s="134" t="s">
        <v>145</v>
      </c>
      <c r="L173" s="32"/>
      <c r="M173" s="139" t="s">
        <v>1</v>
      </c>
      <c r="N173" s="140" t="s">
        <v>42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721</v>
      </c>
      <c r="AT173" s="143" t="s">
        <v>141</v>
      </c>
      <c r="AU173" s="143" t="s">
        <v>87</v>
      </c>
      <c r="AY173" s="17" t="s">
        <v>135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85</v>
      </c>
      <c r="BK173" s="144">
        <f>ROUND(I173*H173,2)</f>
        <v>0</v>
      </c>
      <c r="BL173" s="17" t="s">
        <v>721</v>
      </c>
      <c r="BM173" s="143" t="s">
        <v>1632</v>
      </c>
    </row>
    <row r="174" spans="2:65" s="1" customFormat="1" ht="10.199999999999999">
      <c r="B174" s="32"/>
      <c r="D174" s="145" t="s">
        <v>148</v>
      </c>
      <c r="F174" s="146" t="s">
        <v>1633</v>
      </c>
      <c r="I174" s="147"/>
      <c r="L174" s="32"/>
      <c r="M174" s="148"/>
      <c r="T174" s="56"/>
      <c r="AT174" s="17" t="s">
        <v>148</v>
      </c>
      <c r="AU174" s="17" t="s">
        <v>87</v>
      </c>
    </row>
    <row r="175" spans="2:65" s="13" customFormat="1" ht="10.199999999999999">
      <c r="B175" s="155"/>
      <c r="D175" s="145" t="s">
        <v>149</v>
      </c>
      <c r="E175" s="156" t="s">
        <v>1</v>
      </c>
      <c r="F175" s="157" t="s">
        <v>1634</v>
      </c>
      <c r="H175" s="158">
        <v>12</v>
      </c>
      <c r="I175" s="159"/>
      <c r="L175" s="155"/>
      <c r="M175" s="160"/>
      <c r="T175" s="161"/>
      <c r="AT175" s="156" t="s">
        <v>149</v>
      </c>
      <c r="AU175" s="156" t="s">
        <v>87</v>
      </c>
      <c r="AV175" s="13" t="s">
        <v>87</v>
      </c>
      <c r="AW175" s="13" t="s">
        <v>33</v>
      </c>
      <c r="AX175" s="13" t="s">
        <v>85</v>
      </c>
      <c r="AY175" s="156" t="s">
        <v>135</v>
      </c>
    </row>
    <row r="176" spans="2:65" s="1" customFormat="1" ht="16.5" customHeight="1">
      <c r="B176" s="32"/>
      <c r="C176" s="172" t="s">
        <v>8</v>
      </c>
      <c r="D176" s="172" t="s">
        <v>427</v>
      </c>
      <c r="E176" s="173" t="s">
        <v>1635</v>
      </c>
      <c r="F176" s="174" t="s">
        <v>1636</v>
      </c>
      <c r="G176" s="175" t="s">
        <v>548</v>
      </c>
      <c r="H176" s="176">
        <v>12</v>
      </c>
      <c r="I176" s="177"/>
      <c r="J176" s="178">
        <f>ROUND(I176*H176,2)</f>
        <v>0</v>
      </c>
      <c r="K176" s="174" t="s">
        <v>145</v>
      </c>
      <c r="L176" s="179"/>
      <c r="M176" s="180" t="s">
        <v>1</v>
      </c>
      <c r="N176" s="181" t="s">
        <v>42</v>
      </c>
      <c r="P176" s="141">
        <f>O176*H176</f>
        <v>0</v>
      </c>
      <c r="Q176" s="141">
        <v>3.4200000000000001E-2</v>
      </c>
      <c r="R176" s="141">
        <f>Q176*H176</f>
        <v>0.41039999999999999</v>
      </c>
      <c r="S176" s="141">
        <v>0</v>
      </c>
      <c r="T176" s="142">
        <f>S176*H176</f>
        <v>0</v>
      </c>
      <c r="AR176" s="143" t="s">
        <v>1597</v>
      </c>
      <c r="AT176" s="143" t="s">
        <v>427</v>
      </c>
      <c r="AU176" s="143" t="s">
        <v>87</v>
      </c>
      <c r="AY176" s="17" t="s">
        <v>135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85</v>
      </c>
      <c r="BK176" s="144">
        <f>ROUND(I176*H176,2)</f>
        <v>0</v>
      </c>
      <c r="BL176" s="17" t="s">
        <v>1597</v>
      </c>
      <c r="BM176" s="143" t="s">
        <v>1637</v>
      </c>
    </row>
    <row r="177" spans="2:65" s="1" customFormat="1" ht="10.199999999999999">
      <c r="B177" s="32"/>
      <c r="D177" s="145" t="s">
        <v>148</v>
      </c>
      <c r="F177" s="146" t="s">
        <v>1636</v>
      </c>
      <c r="I177" s="147"/>
      <c r="L177" s="32"/>
      <c r="M177" s="148"/>
      <c r="T177" s="56"/>
      <c r="AT177" s="17" t="s">
        <v>148</v>
      </c>
      <c r="AU177" s="17" t="s">
        <v>87</v>
      </c>
    </row>
    <row r="178" spans="2:65" s="12" customFormat="1" ht="10.199999999999999">
      <c r="B178" s="149"/>
      <c r="D178" s="145" t="s">
        <v>149</v>
      </c>
      <c r="E178" s="150" t="s">
        <v>1</v>
      </c>
      <c r="F178" s="151" t="s">
        <v>1638</v>
      </c>
      <c r="H178" s="150" t="s">
        <v>1</v>
      </c>
      <c r="I178" s="152"/>
      <c r="L178" s="149"/>
      <c r="M178" s="153"/>
      <c r="T178" s="154"/>
      <c r="AT178" s="150" t="s">
        <v>149</v>
      </c>
      <c r="AU178" s="150" t="s">
        <v>87</v>
      </c>
      <c r="AV178" s="12" t="s">
        <v>85</v>
      </c>
      <c r="AW178" s="12" t="s">
        <v>33</v>
      </c>
      <c r="AX178" s="12" t="s">
        <v>77</v>
      </c>
      <c r="AY178" s="150" t="s">
        <v>135</v>
      </c>
    </row>
    <row r="179" spans="2:65" s="13" customFormat="1" ht="10.199999999999999">
      <c r="B179" s="155"/>
      <c r="D179" s="145" t="s">
        <v>149</v>
      </c>
      <c r="E179" s="156" t="s">
        <v>1</v>
      </c>
      <c r="F179" s="157" t="s">
        <v>1639</v>
      </c>
      <c r="H179" s="158">
        <v>12</v>
      </c>
      <c r="I179" s="159"/>
      <c r="L179" s="155"/>
      <c r="M179" s="160"/>
      <c r="T179" s="161"/>
      <c r="AT179" s="156" t="s">
        <v>149</v>
      </c>
      <c r="AU179" s="156" t="s">
        <v>87</v>
      </c>
      <c r="AV179" s="13" t="s">
        <v>87</v>
      </c>
      <c r="AW179" s="13" t="s">
        <v>33</v>
      </c>
      <c r="AX179" s="13" t="s">
        <v>85</v>
      </c>
      <c r="AY179" s="156" t="s">
        <v>135</v>
      </c>
    </row>
    <row r="180" spans="2:65" s="1" customFormat="1" ht="16.5" customHeight="1">
      <c r="B180" s="32"/>
      <c r="C180" s="132" t="s">
        <v>342</v>
      </c>
      <c r="D180" s="132" t="s">
        <v>141</v>
      </c>
      <c r="E180" s="133" t="s">
        <v>1640</v>
      </c>
      <c r="F180" s="134" t="s">
        <v>1641</v>
      </c>
      <c r="G180" s="135" t="s">
        <v>548</v>
      </c>
      <c r="H180" s="136">
        <v>16</v>
      </c>
      <c r="I180" s="137"/>
      <c r="J180" s="138">
        <f>ROUND(I180*H180,2)</f>
        <v>0</v>
      </c>
      <c r="K180" s="134" t="s">
        <v>145</v>
      </c>
      <c r="L180" s="32"/>
      <c r="M180" s="139" t="s">
        <v>1</v>
      </c>
      <c r="N180" s="140" t="s">
        <v>42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721</v>
      </c>
      <c r="AT180" s="143" t="s">
        <v>141</v>
      </c>
      <c r="AU180" s="143" t="s">
        <v>87</v>
      </c>
      <c r="AY180" s="17" t="s">
        <v>135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7" t="s">
        <v>85</v>
      </c>
      <c r="BK180" s="144">
        <f>ROUND(I180*H180,2)</f>
        <v>0</v>
      </c>
      <c r="BL180" s="17" t="s">
        <v>721</v>
      </c>
      <c r="BM180" s="143" t="s">
        <v>399</v>
      </c>
    </row>
    <row r="181" spans="2:65" s="1" customFormat="1" ht="10.199999999999999">
      <c r="B181" s="32"/>
      <c r="D181" s="145" t="s">
        <v>148</v>
      </c>
      <c r="F181" s="146" t="s">
        <v>1641</v>
      </c>
      <c r="I181" s="147"/>
      <c r="L181" s="32"/>
      <c r="M181" s="148"/>
      <c r="T181" s="56"/>
      <c r="AT181" s="17" t="s">
        <v>148</v>
      </c>
      <c r="AU181" s="17" t="s">
        <v>87</v>
      </c>
    </row>
    <row r="182" spans="2:65" s="13" customFormat="1" ht="10.199999999999999">
      <c r="B182" s="155"/>
      <c r="D182" s="145" t="s">
        <v>149</v>
      </c>
      <c r="E182" s="156" t="s">
        <v>1</v>
      </c>
      <c r="F182" s="157" t="s">
        <v>1642</v>
      </c>
      <c r="H182" s="158">
        <v>16</v>
      </c>
      <c r="I182" s="159"/>
      <c r="L182" s="155"/>
      <c r="M182" s="160"/>
      <c r="T182" s="161"/>
      <c r="AT182" s="156" t="s">
        <v>149</v>
      </c>
      <c r="AU182" s="156" t="s">
        <v>87</v>
      </c>
      <c r="AV182" s="13" t="s">
        <v>87</v>
      </c>
      <c r="AW182" s="13" t="s">
        <v>33</v>
      </c>
      <c r="AX182" s="13" t="s">
        <v>85</v>
      </c>
      <c r="AY182" s="156" t="s">
        <v>135</v>
      </c>
    </row>
    <row r="183" spans="2:65" s="1" customFormat="1" ht="16.5" customHeight="1">
      <c r="B183" s="32"/>
      <c r="C183" s="172" t="s">
        <v>348</v>
      </c>
      <c r="D183" s="172" t="s">
        <v>427</v>
      </c>
      <c r="E183" s="173" t="s">
        <v>1643</v>
      </c>
      <c r="F183" s="174" t="s">
        <v>1644</v>
      </c>
      <c r="G183" s="175" t="s">
        <v>548</v>
      </c>
      <c r="H183" s="176">
        <v>16</v>
      </c>
      <c r="I183" s="177"/>
      <c r="J183" s="178">
        <f>ROUND(I183*H183,2)</f>
        <v>0</v>
      </c>
      <c r="K183" s="174" t="s">
        <v>1</v>
      </c>
      <c r="L183" s="179"/>
      <c r="M183" s="180" t="s">
        <v>1</v>
      </c>
      <c r="N183" s="181" t="s">
        <v>42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1604</v>
      </c>
      <c r="AT183" s="143" t="s">
        <v>427</v>
      </c>
      <c r="AU183" s="143" t="s">
        <v>87</v>
      </c>
      <c r="AY183" s="17" t="s">
        <v>135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7" t="s">
        <v>85</v>
      </c>
      <c r="BK183" s="144">
        <f>ROUND(I183*H183,2)</f>
        <v>0</v>
      </c>
      <c r="BL183" s="17" t="s">
        <v>721</v>
      </c>
      <c r="BM183" s="143" t="s">
        <v>1645</v>
      </c>
    </row>
    <row r="184" spans="2:65" s="1" customFormat="1" ht="10.199999999999999">
      <c r="B184" s="32"/>
      <c r="D184" s="145" t="s">
        <v>148</v>
      </c>
      <c r="F184" s="146" t="s">
        <v>1644</v>
      </c>
      <c r="I184" s="147"/>
      <c r="L184" s="32"/>
      <c r="M184" s="148"/>
      <c r="T184" s="56"/>
      <c r="AT184" s="17" t="s">
        <v>148</v>
      </c>
      <c r="AU184" s="17" t="s">
        <v>87</v>
      </c>
    </row>
    <row r="185" spans="2:65" s="13" customFormat="1" ht="10.199999999999999">
      <c r="B185" s="155"/>
      <c r="D185" s="145" t="s">
        <v>149</v>
      </c>
      <c r="E185" s="156" t="s">
        <v>1</v>
      </c>
      <c r="F185" s="157" t="s">
        <v>1646</v>
      </c>
      <c r="H185" s="158">
        <v>16</v>
      </c>
      <c r="I185" s="159"/>
      <c r="L185" s="155"/>
      <c r="M185" s="160"/>
      <c r="T185" s="161"/>
      <c r="AT185" s="156" t="s">
        <v>149</v>
      </c>
      <c r="AU185" s="156" t="s">
        <v>87</v>
      </c>
      <c r="AV185" s="13" t="s">
        <v>87</v>
      </c>
      <c r="AW185" s="13" t="s">
        <v>33</v>
      </c>
      <c r="AX185" s="13" t="s">
        <v>85</v>
      </c>
      <c r="AY185" s="156" t="s">
        <v>135</v>
      </c>
    </row>
    <row r="186" spans="2:65" s="1" customFormat="1" ht="24.15" customHeight="1">
      <c r="B186" s="32"/>
      <c r="C186" s="132" t="s">
        <v>355</v>
      </c>
      <c r="D186" s="132" t="s">
        <v>141</v>
      </c>
      <c r="E186" s="133" t="s">
        <v>1647</v>
      </c>
      <c r="F186" s="134" t="s">
        <v>1648</v>
      </c>
      <c r="G186" s="135" t="s">
        <v>306</v>
      </c>
      <c r="H186" s="136">
        <v>434</v>
      </c>
      <c r="I186" s="137"/>
      <c r="J186" s="138">
        <f>ROUND(I186*H186,2)</f>
        <v>0</v>
      </c>
      <c r="K186" s="134" t="s">
        <v>145</v>
      </c>
      <c r="L186" s="32"/>
      <c r="M186" s="139" t="s">
        <v>1</v>
      </c>
      <c r="N186" s="140" t="s">
        <v>42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721</v>
      </c>
      <c r="AT186" s="143" t="s">
        <v>141</v>
      </c>
      <c r="AU186" s="143" t="s">
        <v>87</v>
      </c>
      <c r="AY186" s="17" t="s">
        <v>135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85</v>
      </c>
      <c r="BK186" s="144">
        <f>ROUND(I186*H186,2)</f>
        <v>0</v>
      </c>
      <c r="BL186" s="17" t="s">
        <v>721</v>
      </c>
      <c r="BM186" s="143" t="s">
        <v>426</v>
      </c>
    </row>
    <row r="187" spans="2:65" s="1" customFormat="1" ht="19.2">
      <c r="B187" s="32"/>
      <c r="D187" s="145" t="s">
        <v>148</v>
      </c>
      <c r="F187" s="146" t="s">
        <v>1649</v>
      </c>
      <c r="I187" s="147"/>
      <c r="L187" s="32"/>
      <c r="M187" s="148"/>
      <c r="T187" s="56"/>
      <c r="AT187" s="17" t="s">
        <v>148</v>
      </c>
      <c r="AU187" s="17" t="s">
        <v>87</v>
      </c>
    </row>
    <row r="188" spans="2:65" s="13" customFormat="1" ht="10.199999999999999">
      <c r="B188" s="155"/>
      <c r="D188" s="145" t="s">
        <v>149</v>
      </c>
      <c r="E188" s="156" t="s">
        <v>1</v>
      </c>
      <c r="F188" s="157" t="s">
        <v>1650</v>
      </c>
      <c r="H188" s="158">
        <v>434</v>
      </c>
      <c r="I188" s="159"/>
      <c r="L188" s="155"/>
      <c r="M188" s="160"/>
      <c r="T188" s="161"/>
      <c r="AT188" s="156" t="s">
        <v>149</v>
      </c>
      <c r="AU188" s="156" t="s">
        <v>87</v>
      </c>
      <c r="AV188" s="13" t="s">
        <v>87</v>
      </c>
      <c r="AW188" s="13" t="s">
        <v>33</v>
      </c>
      <c r="AX188" s="13" t="s">
        <v>85</v>
      </c>
      <c r="AY188" s="156" t="s">
        <v>135</v>
      </c>
    </row>
    <row r="189" spans="2:65" s="12" customFormat="1" ht="10.199999999999999">
      <c r="B189" s="149"/>
      <c r="D189" s="145" t="s">
        <v>149</v>
      </c>
      <c r="E189" s="150" t="s">
        <v>1</v>
      </c>
      <c r="F189" s="151" t="s">
        <v>1651</v>
      </c>
      <c r="H189" s="150" t="s">
        <v>1</v>
      </c>
      <c r="I189" s="152"/>
      <c r="L189" s="149"/>
      <c r="M189" s="153"/>
      <c r="T189" s="154"/>
      <c r="AT189" s="150" t="s">
        <v>149</v>
      </c>
      <c r="AU189" s="150" t="s">
        <v>87</v>
      </c>
      <c r="AV189" s="12" t="s">
        <v>85</v>
      </c>
      <c r="AW189" s="12" t="s">
        <v>33</v>
      </c>
      <c r="AX189" s="12" t="s">
        <v>77</v>
      </c>
      <c r="AY189" s="150" t="s">
        <v>135</v>
      </c>
    </row>
    <row r="190" spans="2:65" s="1" customFormat="1" ht="16.5" customHeight="1">
      <c r="B190" s="32"/>
      <c r="C190" s="172" t="s">
        <v>362</v>
      </c>
      <c r="D190" s="172" t="s">
        <v>427</v>
      </c>
      <c r="E190" s="173" t="s">
        <v>1652</v>
      </c>
      <c r="F190" s="174" t="s">
        <v>1653</v>
      </c>
      <c r="G190" s="175" t="s">
        <v>548</v>
      </c>
      <c r="H190" s="176">
        <v>16</v>
      </c>
      <c r="I190" s="177"/>
      <c r="J190" s="178">
        <f>ROUND(I190*H190,2)</f>
        <v>0</v>
      </c>
      <c r="K190" s="174" t="s">
        <v>1</v>
      </c>
      <c r="L190" s="179"/>
      <c r="M190" s="180" t="s">
        <v>1</v>
      </c>
      <c r="N190" s="181" t="s">
        <v>42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1604</v>
      </c>
      <c r="AT190" s="143" t="s">
        <v>427</v>
      </c>
      <c r="AU190" s="143" t="s">
        <v>87</v>
      </c>
      <c r="AY190" s="17" t="s">
        <v>135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85</v>
      </c>
      <c r="BK190" s="144">
        <f>ROUND(I190*H190,2)</f>
        <v>0</v>
      </c>
      <c r="BL190" s="17" t="s">
        <v>721</v>
      </c>
      <c r="BM190" s="143" t="s">
        <v>463</v>
      </c>
    </row>
    <row r="191" spans="2:65" s="1" customFormat="1" ht="10.199999999999999">
      <c r="B191" s="32"/>
      <c r="D191" s="145" t="s">
        <v>148</v>
      </c>
      <c r="F191" s="146" t="s">
        <v>1653</v>
      </c>
      <c r="I191" s="147"/>
      <c r="L191" s="32"/>
      <c r="M191" s="148"/>
      <c r="T191" s="56"/>
      <c r="AT191" s="17" t="s">
        <v>148</v>
      </c>
      <c r="AU191" s="17" t="s">
        <v>87</v>
      </c>
    </row>
    <row r="192" spans="2:65" s="13" customFormat="1" ht="10.199999999999999">
      <c r="B192" s="155"/>
      <c r="D192" s="145" t="s">
        <v>149</v>
      </c>
      <c r="E192" s="156" t="s">
        <v>1</v>
      </c>
      <c r="F192" s="157" t="s">
        <v>1654</v>
      </c>
      <c r="H192" s="158">
        <v>16</v>
      </c>
      <c r="I192" s="159"/>
      <c r="L192" s="155"/>
      <c r="M192" s="160"/>
      <c r="T192" s="161"/>
      <c r="AT192" s="156" t="s">
        <v>149</v>
      </c>
      <c r="AU192" s="156" t="s">
        <v>87</v>
      </c>
      <c r="AV192" s="13" t="s">
        <v>87</v>
      </c>
      <c r="AW192" s="13" t="s">
        <v>33</v>
      </c>
      <c r="AX192" s="13" t="s">
        <v>85</v>
      </c>
      <c r="AY192" s="156" t="s">
        <v>135</v>
      </c>
    </row>
    <row r="193" spans="2:65" s="1" customFormat="1" ht="16.5" customHeight="1">
      <c r="B193" s="32"/>
      <c r="C193" s="172" t="s">
        <v>368</v>
      </c>
      <c r="D193" s="172" t="s">
        <v>427</v>
      </c>
      <c r="E193" s="173" t="s">
        <v>1655</v>
      </c>
      <c r="F193" s="174" t="s">
        <v>1656</v>
      </c>
      <c r="G193" s="175" t="s">
        <v>495</v>
      </c>
      <c r="H193" s="176">
        <v>267.77800000000002</v>
      </c>
      <c r="I193" s="177"/>
      <c r="J193" s="178">
        <f>ROUND(I193*H193,2)</f>
        <v>0</v>
      </c>
      <c r="K193" s="174" t="s">
        <v>145</v>
      </c>
      <c r="L193" s="179"/>
      <c r="M193" s="180" t="s">
        <v>1</v>
      </c>
      <c r="N193" s="181" t="s">
        <v>42</v>
      </c>
      <c r="P193" s="141">
        <f>O193*H193</f>
        <v>0</v>
      </c>
      <c r="Q193" s="141">
        <v>1E-3</v>
      </c>
      <c r="R193" s="141">
        <f>Q193*H193</f>
        <v>0.26777800000000002</v>
      </c>
      <c r="S193" s="141">
        <v>0</v>
      </c>
      <c r="T193" s="142">
        <f>S193*H193</f>
        <v>0</v>
      </c>
      <c r="AR193" s="143" t="s">
        <v>1604</v>
      </c>
      <c r="AT193" s="143" t="s">
        <v>427</v>
      </c>
      <c r="AU193" s="143" t="s">
        <v>87</v>
      </c>
      <c r="AY193" s="17" t="s">
        <v>135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85</v>
      </c>
      <c r="BK193" s="144">
        <f>ROUND(I193*H193,2)</f>
        <v>0</v>
      </c>
      <c r="BL193" s="17" t="s">
        <v>721</v>
      </c>
      <c r="BM193" s="143" t="s">
        <v>479</v>
      </c>
    </row>
    <row r="194" spans="2:65" s="1" customFormat="1" ht="10.199999999999999">
      <c r="B194" s="32"/>
      <c r="D194" s="145" t="s">
        <v>148</v>
      </c>
      <c r="F194" s="146" t="s">
        <v>1656</v>
      </c>
      <c r="I194" s="147"/>
      <c r="L194" s="32"/>
      <c r="M194" s="148"/>
      <c r="T194" s="56"/>
      <c r="AT194" s="17" t="s">
        <v>148</v>
      </c>
      <c r="AU194" s="17" t="s">
        <v>87</v>
      </c>
    </row>
    <row r="195" spans="2:65" s="13" customFormat="1" ht="10.199999999999999">
      <c r="B195" s="155"/>
      <c r="D195" s="145" t="s">
        <v>149</v>
      </c>
      <c r="E195" s="156" t="s">
        <v>1</v>
      </c>
      <c r="F195" s="157" t="s">
        <v>1657</v>
      </c>
      <c r="H195" s="158">
        <v>267.77800000000002</v>
      </c>
      <c r="I195" s="159"/>
      <c r="L195" s="155"/>
      <c r="M195" s="160"/>
      <c r="T195" s="161"/>
      <c r="AT195" s="156" t="s">
        <v>149</v>
      </c>
      <c r="AU195" s="156" t="s">
        <v>87</v>
      </c>
      <c r="AV195" s="13" t="s">
        <v>87</v>
      </c>
      <c r="AW195" s="13" t="s">
        <v>33</v>
      </c>
      <c r="AX195" s="13" t="s">
        <v>85</v>
      </c>
      <c r="AY195" s="156" t="s">
        <v>135</v>
      </c>
    </row>
    <row r="196" spans="2:65" s="1" customFormat="1" ht="16.5" customHeight="1">
      <c r="B196" s="32"/>
      <c r="C196" s="132" t="s">
        <v>7</v>
      </c>
      <c r="D196" s="132" t="s">
        <v>141</v>
      </c>
      <c r="E196" s="133" t="s">
        <v>1658</v>
      </c>
      <c r="F196" s="134" t="s">
        <v>1659</v>
      </c>
      <c r="G196" s="135" t="s">
        <v>548</v>
      </c>
      <c r="H196" s="136">
        <v>64</v>
      </c>
      <c r="I196" s="137"/>
      <c r="J196" s="138">
        <f>ROUND(I196*H196,2)</f>
        <v>0</v>
      </c>
      <c r="K196" s="134" t="s">
        <v>145</v>
      </c>
      <c r="L196" s="32"/>
      <c r="M196" s="139" t="s">
        <v>1</v>
      </c>
      <c r="N196" s="140" t="s">
        <v>42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721</v>
      </c>
      <c r="AT196" s="143" t="s">
        <v>141</v>
      </c>
      <c r="AU196" s="143" t="s">
        <v>87</v>
      </c>
      <c r="AY196" s="17" t="s">
        <v>135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7" t="s">
        <v>85</v>
      </c>
      <c r="BK196" s="144">
        <f>ROUND(I196*H196,2)</f>
        <v>0</v>
      </c>
      <c r="BL196" s="17" t="s">
        <v>721</v>
      </c>
      <c r="BM196" s="143" t="s">
        <v>492</v>
      </c>
    </row>
    <row r="197" spans="2:65" s="1" customFormat="1" ht="10.199999999999999">
      <c r="B197" s="32"/>
      <c r="D197" s="145" t="s">
        <v>148</v>
      </c>
      <c r="F197" s="146" t="s">
        <v>1660</v>
      </c>
      <c r="I197" s="147"/>
      <c r="L197" s="32"/>
      <c r="M197" s="148"/>
      <c r="T197" s="56"/>
      <c r="AT197" s="17" t="s">
        <v>148</v>
      </c>
      <c r="AU197" s="17" t="s">
        <v>87</v>
      </c>
    </row>
    <row r="198" spans="2:65" s="13" customFormat="1" ht="10.199999999999999">
      <c r="B198" s="155"/>
      <c r="D198" s="145" t="s">
        <v>149</v>
      </c>
      <c r="E198" s="156" t="s">
        <v>1</v>
      </c>
      <c r="F198" s="157" t="s">
        <v>1661</v>
      </c>
      <c r="H198" s="158">
        <v>64</v>
      </c>
      <c r="I198" s="159"/>
      <c r="L198" s="155"/>
      <c r="M198" s="160"/>
      <c r="T198" s="161"/>
      <c r="AT198" s="156" t="s">
        <v>149</v>
      </c>
      <c r="AU198" s="156" t="s">
        <v>87</v>
      </c>
      <c r="AV198" s="13" t="s">
        <v>87</v>
      </c>
      <c r="AW198" s="13" t="s">
        <v>33</v>
      </c>
      <c r="AX198" s="13" t="s">
        <v>85</v>
      </c>
      <c r="AY198" s="156" t="s">
        <v>135</v>
      </c>
    </row>
    <row r="199" spans="2:65" s="1" customFormat="1" ht="16.5" customHeight="1">
      <c r="B199" s="32"/>
      <c r="C199" s="172" t="s">
        <v>380</v>
      </c>
      <c r="D199" s="172" t="s">
        <v>427</v>
      </c>
      <c r="E199" s="173" t="s">
        <v>1662</v>
      </c>
      <c r="F199" s="174" t="s">
        <v>1663</v>
      </c>
      <c r="G199" s="175" t="s">
        <v>548</v>
      </c>
      <c r="H199" s="176">
        <v>64</v>
      </c>
      <c r="I199" s="177"/>
      <c r="J199" s="178">
        <f>ROUND(I199*H199,2)</f>
        <v>0</v>
      </c>
      <c r="K199" s="174" t="s">
        <v>145</v>
      </c>
      <c r="L199" s="179"/>
      <c r="M199" s="180" t="s">
        <v>1</v>
      </c>
      <c r="N199" s="181" t="s">
        <v>42</v>
      </c>
      <c r="P199" s="141">
        <f>O199*H199</f>
        <v>0</v>
      </c>
      <c r="Q199" s="141">
        <v>6.9999999999999999E-4</v>
      </c>
      <c r="R199" s="141">
        <f>Q199*H199</f>
        <v>4.48E-2</v>
      </c>
      <c r="S199" s="141">
        <v>0</v>
      </c>
      <c r="T199" s="142">
        <f>S199*H199</f>
        <v>0</v>
      </c>
      <c r="AR199" s="143" t="s">
        <v>1604</v>
      </c>
      <c r="AT199" s="143" t="s">
        <v>427</v>
      </c>
      <c r="AU199" s="143" t="s">
        <v>87</v>
      </c>
      <c r="AY199" s="17" t="s">
        <v>135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7" t="s">
        <v>85</v>
      </c>
      <c r="BK199" s="144">
        <f>ROUND(I199*H199,2)</f>
        <v>0</v>
      </c>
      <c r="BL199" s="17" t="s">
        <v>721</v>
      </c>
      <c r="BM199" s="143" t="s">
        <v>505</v>
      </c>
    </row>
    <row r="200" spans="2:65" s="1" customFormat="1" ht="10.199999999999999">
      <c r="B200" s="32"/>
      <c r="D200" s="145" t="s">
        <v>148</v>
      </c>
      <c r="F200" s="146" t="s">
        <v>1663</v>
      </c>
      <c r="I200" s="147"/>
      <c r="L200" s="32"/>
      <c r="M200" s="148"/>
      <c r="T200" s="56"/>
      <c r="AT200" s="17" t="s">
        <v>148</v>
      </c>
      <c r="AU200" s="17" t="s">
        <v>87</v>
      </c>
    </row>
    <row r="201" spans="2:65" s="13" customFormat="1" ht="10.199999999999999">
      <c r="B201" s="155"/>
      <c r="D201" s="145" t="s">
        <v>149</v>
      </c>
      <c r="E201" s="156" t="s">
        <v>1</v>
      </c>
      <c r="F201" s="157" t="s">
        <v>1664</v>
      </c>
      <c r="H201" s="158">
        <v>64</v>
      </c>
      <c r="I201" s="159"/>
      <c r="L201" s="155"/>
      <c r="M201" s="160"/>
      <c r="T201" s="161"/>
      <c r="AT201" s="156" t="s">
        <v>149</v>
      </c>
      <c r="AU201" s="156" t="s">
        <v>87</v>
      </c>
      <c r="AV201" s="13" t="s">
        <v>87</v>
      </c>
      <c r="AW201" s="13" t="s">
        <v>33</v>
      </c>
      <c r="AX201" s="13" t="s">
        <v>85</v>
      </c>
      <c r="AY201" s="156" t="s">
        <v>135</v>
      </c>
    </row>
    <row r="202" spans="2:65" s="1" customFormat="1" ht="24.15" customHeight="1">
      <c r="B202" s="32"/>
      <c r="C202" s="132" t="s">
        <v>387</v>
      </c>
      <c r="D202" s="132" t="s">
        <v>141</v>
      </c>
      <c r="E202" s="133" t="s">
        <v>1665</v>
      </c>
      <c r="F202" s="134" t="s">
        <v>1666</v>
      </c>
      <c r="G202" s="135" t="s">
        <v>306</v>
      </c>
      <c r="H202" s="136">
        <v>136</v>
      </c>
      <c r="I202" s="137"/>
      <c r="J202" s="138">
        <f>ROUND(I202*H202,2)</f>
        <v>0</v>
      </c>
      <c r="K202" s="134" t="s">
        <v>145</v>
      </c>
      <c r="L202" s="32"/>
      <c r="M202" s="139" t="s">
        <v>1</v>
      </c>
      <c r="N202" s="140" t="s">
        <v>42</v>
      </c>
      <c r="P202" s="141">
        <f>O202*H202</f>
        <v>0</v>
      </c>
      <c r="Q202" s="141">
        <v>0</v>
      </c>
      <c r="R202" s="141">
        <f>Q202*H202</f>
        <v>0</v>
      </c>
      <c r="S202" s="141">
        <v>0</v>
      </c>
      <c r="T202" s="142">
        <f>S202*H202</f>
        <v>0</v>
      </c>
      <c r="AR202" s="143" t="s">
        <v>721</v>
      </c>
      <c r="AT202" s="143" t="s">
        <v>141</v>
      </c>
      <c r="AU202" s="143" t="s">
        <v>87</v>
      </c>
      <c r="AY202" s="17" t="s">
        <v>135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7" t="s">
        <v>85</v>
      </c>
      <c r="BK202" s="144">
        <f>ROUND(I202*H202,2)</f>
        <v>0</v>
      </c>
      <c r="BL202" s="17" t="s">
        <v>721</v>
      </c>
      <c r="BM202" s="143" t="s">
        <v>522</v>
      </c>
    </row>
    <row r="203" spans="2:65" s="1" customFormat="1" ht="19.2">
      <c r="B203" s="32"/>
      <c r="D203" s="145" t="s">
        <v>148</v>
      </c>
      <c r="F203" s="146" t="s">
        <v>1667</v>
      </c>
      <c r="I203" s="147"/>
      <c r="L203" s="32"/>
      <c r="M203" s="148"/>
      <c r="T203" s="56"/>
      <c r="AT203" s="17" t="s">
        <v>148</v>
      </c>
      <c r="AU203" s="17" t="s">
        <v>87</v>
      </c>
    </row>
    <row r="204" spans="2:65" s="13" customFormat="1" ht="10.199999999999999">
      <c r="B204" s="155"/>
      <c r="D204" s="145" t="s">
        <v>149</v>
      </c>
      <c r="E204" s="156" t="s">
        <v>1</v>
      </c>
      <c r="F204" s="157" t="s">
        <v>1668</v>
      </c>
      <c r="H204" s="158">
        <v>136</v>
      </c>
      <c r="I204" s="159"/>
      <c r="L204" s="155"/>
      <c r="M204" s="160"/>
      <c r="T204" s="161"/>
      <c r="AT204" s="156" t="s">
        <v>149</v>
      </c>
      <c r="AU204" s="156" t="s">
        <v>87</v>
      </c>
      <c r="AV204" s="13" t="s">
        <v>87</v>
      </c>
      <c r="AW204" s="13" t="s">
        <v>33</v>
      </c>
      <c r="AX204" s="13" t="s">
        <v>85</v>
      </c>
      <c r="AY204" s="156" t="s">
        <v>135</v>
      </c>
    </row>
    <row r="205" spans="2:65" s="1" customFormat="1" ht="16.5" customHeight="1">
      <c r="B205" s="32"/>
      <c r="C205" s="172" t="s">
        <v>399</v>
      </c>
      <c r="D205" s="172" t="s">
        <v>427</v>
      </c>
      <c r="E205" s="173" t="s">
        <v>1669</v>
      </c>
      <c r="F205" s="174" t="s">
        <v>1670</v>
      </c>
      <c r="G205" s="175" t="s">
        <v>306</v>
      </c>
      <c r="H205" s="176">
        <v>136</v>
      </c>
      <c r="I205" s="177"/>
      <c r="J205" s="178">
        <f>ROUND(I205*H205,2)</f>
        <v>0</v>
      </c>
      <c r="K205" s="174" t="s">
        <v>145</v>
      </c>
      <c r="L205" s="179"/>
      <c r="M205" s="180" t="s">
        <v>1</v>
      </c>
      <c r="N205" s="181" t="s">
        <v>42</v>
      </c>
      <c r="P205" s="141">
        <f>O205*H205</f>
        <v>0</v>
      </c>
      <c r="Q205" s="141">
        <v>1.2E-4</v>
      </c>
      <c r="R205" s="141">
        <f>Q205*H205</f>
        <v>1.6320000000000001E-2</v>
      </c>
      <c r="S205" s="141">
        <v>0</v>
      </c>
      <c r="T205" s="142">
        <f>S205*H205</f>
        <v>0</v>
      </c>
      <c r="AR205" s="143" t="s">
        <v>1604</v>
      </c>
      <c r="AT205" s="143" t="s">
        <v>427</v>
      </c>
      <c r="AU205" s="143" t="s">
        <v>87</v>
      </c>
      <c r="AY205" s="17" t="s">
        <v>135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7" t="s">
        <v>85</v>
      </c>
      <c r="BK205" s="144">
        <f>ROUND(I205*H205,2)</f>
        <v>0</v>
      </c>
      <c r="BL205" s="17" t="s">
        <v>721</v>
      </c>
      <c r="BM205" s="143" t="s">
        <v>538</v>
      </c>
    </row>
    <row r="206" spans="2:65" s="1" customFormat="1" ht="10.199999999999999">
      <c r="B206" s="32"/>
      <c r="D206" s="145" t="s">
        <v>148</v>
      </c>
      <c r="F206" s="146" t="s">
        <v>1670</v>
      </c>
      <c r="I206" s="147"/>
      <c r="L206" s="32"/>
      <c r="M206" s="148"/>
      <c r="T206" s="56"/>
      <c r="AT206" s="17" t="s">
        <v>148</v>
      </c>
      <c r="AU206" s="17" t="s">
        <v>87</v>
      </c>
    </row>
    <row r="207" spans="2:65" s="13" customFormat="1" ht="10.199999999999999">
      <c r="B207" s="155"/>
      <c r="D207" s="145" t="s">
        <v>149</v>
      </c>
      <c r="E207" s="156" t="s">
        <v>1</v>
      </c>
      <c r="F207" s="157" t="s">
        <v>1671</v>
      </c>
      <c r="H207" s="158">
        <v>136</v>
      </c>
      <c r="I207" s="159"/>
      <c r="L207" s="155"/>
      <c r="M207" s="160"/>
      <c r="T207" s="161"/>
      <c r="AT207" s="156" t="s">
        <v>149</v>
      </c>
      <c r="AU207" s="156" t="s">
        <v>87</v>
      </c>
      <c r="AV207" s="13" t="s">
        <v>87</v>
      </c>
      <c r="AW207" s="13" t="s">
        <v>33</v>
      </c>
      <c r="AX207" s="13" t="s">
        <v>85</v>
      </c>
      <c r="AY207" s="156" t="s">
        <v>135</v>
      </c>
    </row>
    <row r="208" spans="2:65" s="1" customFormat="1" ht="24.15" customHeight="1">
      <c r="B208" s="32"/>
      <c r="C208" s="132" t="s">
        <v>405</v>
      </c>
      <c r="D208" s="132" t="s">
        <v>141</v>
      </c>
      <c r="E208" s="133" t="s">
        <v>1672</v>
      </c>
      <c r="F208" s="134" t="s">
        <v>1673</v>
      </c>
      <c r="G208" s="135" t="s">
        <v>306</v>
      </c>
      <c r="H208" s="136">
        <v>502</v>
      </c>
      <c r="I208" s="137"/>
      <c r="J208" s="138">
        <f>ROUND(I208*H208,2)</f>
        <v>0</v>
      </c>
      <c r="K208" s="134" t="s">
        <v>145</v>
      </c>
      <c r="L208" s="32"/>
      <c r="M208" s="139" t="s">
        <v>1</v>
      </c>
      <c r="N208" s="140" t="s">
        <v>42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721</v>
      </c>
      <c r="AT208" s="143" t="s">
        <v>141</v>
      </c>
      <c r="AU208" s="143" t="s">
        <v>87</v>
      </c>
      <c r="AY208" s="17" t="s">
        <v>135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85</v>
      </c>
      <c r="BK208" s="144">
        <f>ROUND(I208*H208,2)</f>
        <v>0</v>
      </c>
      <c r="BL208" s="17" t="s">
        <v>721</v>
      </c>
      <c r="BM208" s="143" t="s">
        <v>553</v>
      </c>
    </row>
    <row r="209" spans="2:65" s="1" customFormat="1" ht="19.2">
      <c r="B209" s="32"/>
      <c r="D209" s="145" t="s">
        <v>148</v>
      </c>
      <c r="F209" s="146" t="s">
        <v>1674</v>
      </c>
      <c r="I209" s="147"/>
      <c r="L209" s="32"/>
      <c r="M209" s="148"/>
      <c r="T209" s="56"/>
      <c r="AT209" s="17" t="s">
        <v>148</v>
      </c>
      <c r="AU209" s="17" t="s">
        <v>87</v>
      </c>
    </row>
    <row r="210" spans="2:65" s="13" customFormat="1" ht="10.199999999999999">
      <c r="B210" s="155"/>
      <c r="D210" s="145" t="s">
        <v>149</v>
      </c>
      <c r="E210" s="156" t="s">
        <v>1</v>
      </c>
      <c r="F210" s="157" t="s">
        <v>1675</v>
      </c>
      <c r="H210" s="158">
        <v>502</v>
      </c>
      <c r="I210" s="159"/>
      <c r="L210" s="155"/>
      <c r="M210" s="160"/>
      <c r="T210" s="161"/>
      <c r="AT210" s="156" t="s">
        <v>149</v>
      </c>
      <c r="AU210" s="156" t="s">
        <v>87</v>
      </c>
      <c r="AV210" s="13" t="s">
        <v>87</v>
      </c>
      <c r="AW210" s="13" t="s">
        <v>33</v>
      </c>
      <c r="AX210" s="13" t="s">
        <v>85</v>
      </c>
      <c r="AY210" s="156" t="s">
        <v>135</v>
      </c>
    </row>
    <row r="211" spans="2:65" s="1" customFormat="1" ht="16.5" customHeight="1">
      <c r="B211" s="32"/>
      <c r="C211" s="172" t="s">
        <v>412</v>
      </c>
      <c r="D211" s="172" t="s">
        <v>427</v>
      </c>
      <c r="E211" s="173" t="s">
        <v>1676</v>
      </c>
      <c r="F211" s="174" t="s">
        <v>1677</v>
      </c>
      <c r="G211" s="175" t="s">
        <v>306</v>
      </c>
      <c r="H211" s="176">
        <v>502</v>
      </c>
      <c r="I211" s="177"/>
      <c r="J211" s="178">
        <f>ROUND(I211*H211,2)</f>
        <v>0</v>
      </c>
      <c r="K211" s="174" t="s">
        <v>145</v>
      </c>
      <c r="L211" s="179"/>
      <c r="M211" s="180" t="s">
        <v>1</v>
      </c>
      <c r="N211" s="181" t="s">
        <v>42</v>
      </c>
      <c r="P211" s="141">
        <f>O211*H211</f>
        <v>0</v>
      </c>
      <c r="Q211" s="141">
        <v>6.4000000000000005E-4</v>
      </c>
      <c r="R211" s="141">
        <f>Q211*H211</f>
        <v>0.32128000000000001</v>
      </c>
      <c r="S211" s="141">
        <v>0</v>
      </c>
      <c r="T211" s="142">
        <f>S211*H211</f>
        <v>0</v>
      </c>
      <c r="AR211" s="143" t="s">
        <v>1604</v>
      </c>
      <c r="AT211" s="143" t="s">
        <v>427</v>
      </c>
      <c r="AU211" s="143" t="s">
        <v>87</v>
      </c>
      <c r="AY211" s="17" t="s">
        <v>135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7" t="s">
        <v>85</v>
      </c>
      <c r="BK211" s="144">
        <f>ROUND(I211*H211,2)</f>
        <v>0</v>
      </c>
      <c r="BL211" s="17" t="s">
        <v>721</v>
      </c>
      <c r="BM211" s="143" t="s">
        <v>567</v>
      </c>
    </row>
    <row r="212" spans="2:65" s="1" customFormat="1" ht="10.199999999999999">
      <c r="B212" s="32"/>
      <c r="D212" s="145" t="s">
        <v>148</v>
      </c>
      <c r="F212" s="146" t="s">
        <v>1677</v>
      </c>
      <c r="I212" s="147"/>
      <c r="L212" s="32"/>
      <c r="M212" s="148"/>
      <c r="T212" s="56"/>
      <c r="AT212" s="17" t="s">
        <v>148</v>
      </c>
      <c r="AU212" s="17" t="s">
        <v>87</v>
      </c>
    </row>
    <row r="213" spans="2:65" s="13" customFormat="1" ht="10.199999999999999">
      <c r="B213" s="155"/>
      <c r="D213" s="145" t="s">
        <v>149</v>
      </c>
      <c r="E213" s="156" t="s">
        <v>1</v>
      </c>
      <c r="F213" s="157" t="s">
        <v>1678</v>
      </c>
      <c r="H213" s="158">
        <v>502</v>
      </c>
      <c r="I213" s="159"/>
      <c r="L213" s="155"/>
      <c r="M213" s="160"/>
      <c r="T213" s="161"/>
      <c r="AT213" s="156" t="s">
        <v>149</v>
      </c>
      <c r="AU213" s="156" t="s">
        <v>87</v>
      </c>
      <c r="AV213" s="13" t="s">
        <v>87</v>
      </c>
      <c r="AW213" s="13" t="s">
        <v>33</v>
      </c>
      <c r="AX213" s="13" t="s">
        <v>85</v>
      </c>
      <c r="AY213" s="156" t="s">
        <v>135</v>
      </c>
    </row>
    <row r="214" spans="2:65" s="1" customFormat="1" ht="21.75" customHeight="1">
      <c r="B214" s="32"/>
      <c r="C214" s="132" t="s">
        <v>419</v>
      </c>
      <c r="D214" s="132" t="s">
        <v>141</v>
      </c>
      <c r="E214" s="133" t="s">
        <v>1679</v>
      </c>
      <c r="F214" s="134" t="s">
        <v>1680</v>
      </c>
      <c r="G214" s="135" t="s">
        <v>548</v>
      </c>
      <c r="H214" s="136">
        <v>40</v>
      </c>
      <c r="I214" s="137"/>
      <c r="J214" s="138">
        <f>ROUND(I214*H214,2)</f>
        <v>0</v>
      </c>
      <c r="K214" s="134" t="s">
        <v>145</v>
      </c>
      <c r="L214" s="32"/>
      <c r="M214" s="139" t="s">
        <v>1</v>
      </c>
      <c r="N214" s="140" t="s">
        <v>42</v>
      </c>
      <c r="P214" s="141">
        <f>O214*H214</f>
        <v>0</v>
      </c>
      <c r="Q214" s="141">
        <v>0</v>
      </c>
      <c r="R214" s="141">
        <f>Q214*H214</f>
        <v>0</v>
      </c>
      <c r="S214" s="141">
        <v>0</v>
      </c>
      <c r="T214" s="142">
        <f>S214*H214</f>
        <v>0</v>
      </c>
      <c r="AR214" s="143" t="s">
        <v>721</v>
      </c>
      <c r="AT214" s="143" t="s">
        <v>141</v>
      </c>
      <c r="AU214" s="143" t="s">
        <v>87</v>
      </c>
      <c r="AY214" s="17" t="s">
        <v>135</v>
      </c>
      <c r="BE214" s="144">
        <f>IF(N214="základní",J214,0)</f>
        <v>0</v>
      </c>
      <c r="BF214" s="144">
        <f>IF(N214="snížená",J214,0)</f>
        <v>0</v>
      </c>
      <c r="BG214" s="144">
        <f>IF(N214="zákl. přenesená",J214,0)</f>
        <v>0</v>
      </c>
      <c r="BH214" s="144">
        <f>IF(N214="sníž. přenesená",J214,0)</f>
        <v>0</v>
      </c>
      <c r="BI214" s="144">
        <f>IF(N214="nulová",J214,0)</f>
        <v>0</v>
      </c>
      <c r="BJ214" s="17" t="s">
        <v>85</v>
      </c>
      <c r="BK214" s="144">
        <f>ROUND(I214*H214,2)</f>
        <v>0</v>
      </c>
      <c r="BL214" s="17" t="s">
        <v>721</v>
      </c>
      <c r="BM214" s="143" t="s">
        <v>581</v>
      </c>
    </row>
    <row r="215" spans="2:65" s="1" customFormat="1" ht="10.199999999999999">
      <c r="B215" s="32"/>
      <c r="D215" s="145" t="s">
        <v>148</v>
      </c>
      <c r="F215" s="146" t="s">
        <v>1681</v>
      </c>
      <c r="I215" s="147"/>
      <c r="L215" s="32"/>
      <c r="M215" s="148"/>
      <c r="T215" s="56"/>
      <c r="AT215" s="17" t="s">
        <v>148</v>
      </c>
      <c r="AU215" s="17" t="s">
        <v>87</v>
      </c>
    </row>
    <row r="216" spans="2:65" s="13" customFormat="1" ht="10.199999999999999">
      <c r="B216" s="155"/>
      <c r="D216" s="145" t="s">
        <v>149</v>
      </c>
      <c r="E216" s="156" t="s">
        <v>1</v>
      </c>
      <c r="F216" s="157" t="s">
        <v>1682</v>
      </c>
      <c r="H216" s="158">
        <v>40</v>
      </c>
      <c r="I216" s="159"/>
      <c r="L216" s="155"/>
      <c r="M216" s="160"/>
      <c r="T216" s="161"/>
      <c r="AT216" s="156" t="s">
        <v>149</v>
      </c>
      <c r="AU216" s="156" t="s">
        <v>87</v>
      </c>
      <c r="AV216" s="13" t="s">
        <v>87</v>
      </c>
      <c r="AW216" s="13" t="s">
        <v>33</v>
      </c>
      <c r="AX216" s="13" t="s">
        <v>85</v>
      </c>
      <c r="AY216" s="156" t="s">
        <v>135</v>
      </c>
    </row>
    <row r="217" spans="2:65" s="1" customFormat="1" ht="16.5" customHeight="1">
      <c r="B217" s="32"/>
      <c r="C217" s="132" t="s">
        <v>426</v>
      </c>
      <c r="D217" s="132" t="s">
        <v>141</v>
      </c>
      <c r="E217" s="133" t="s">
        <v>1683</v>
      </c>
      <c r="F217" s="134" t="s">
        <v>1684</v>
      </c>
      <c r="G217" s="135" t="s">
        <v>306</v>
      </c>
      <c r="H217" s="136">
        <v>418</v>
      </c>
      <c r="I217" s="137"/>
      <c r="J217" s="138">
        <f>ROUND(I217*H217,2)</f>
        <v>0</v>
      </c>
      <c r="K217" s="134" t="s">
        <v>145</v>
      </c>
      <c r="L217" s="32"/>
      <c r="M217" s="139" t="s">
        <v>1</v>
      </c>
      <c r="N217" s="140" t="s">
        <v>42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721</v>
      </c>
      <c r="AT217" s="143" t="s">
        <v>141</v>
      </c>
      <c r="AU217" s="143" t="s">
        <v>87</v>
      </c>
      <c r="AY217" s="17" t="s">
        <v>135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85</v>
      </c>
      <c r="BK217" s="144">
        <f>ROUND(I217*H217,2)</f>
        <v>0</v>
      </c>
      <c r="BL217" s="17" t="s">
        <v>721</v>
      </c>
      <c r="BM217" s="143" t="s">
        <v>597</v>
      </c>
    </row>
    <row r="218" spans="2:65" s="1" customFormat="1" ht="19.2">
      <c r="B218" s="32"/>
      <c r="D218" s="145" t="s">
        <v>148</v>
      </c>
      <c r="F218" s="146" t="s">
        <v>1685</v>
      </c>
      <c r="I218" s="147"/>
      <c r="L218" s="32"/>
      <c r="M218" s="148"/>
      <c r="T218" s="56"/>
      <c r="AT218" s="17" t="s">
        <v>148</v>
      </c>
      <c r="AU218" s="17" t="s">
        <v>87</v>
      </c>
    </row>
    <row r="219" spans="2:65" s="13" customFormat="1" ht="10.199999999999999">
      <c r="B219" s="155"/>
      <c r="D219" s="145" t="s">
        <v>149</v>
      </c>
      <c r="E219" s="156" t="s">
        <v>1</v>
      </c>
      <c r="F219" s="157" t="s">
        <v>1686</v>
      </c>
      <c r="H219" s="158">
        <v>418</v>
      </c>
      <c r="I219" s="159"/>
      <c r="L219" s="155"/>
      <c r="M219" s="160"/>
      <c r="T219" s="161"/>
      <c r="AT219" s="156" t="s">
        <v>149</v>
      </c>
      <c r="AU219" s="156" t="s">
        <v>87</v>
      </c>
      <c r="AV219" s="13" t="s">
        <v>87</v>
      </c>
      <c r="AW219" s="13" t="s">
        <v>33</v>
      </c>
      <c r="AX219" s="13" t="s">
        <v>85</v>
      </c>
      <c r="AY219" s="156" t="s">
        <v>135</v>
      </c>
    </row>
    <row r="220" spans="2:65" s="1" customFormat="1" ht="16.5" customHeight="1">
      <c r="B220" s="32"/>
      <c r="C220" s="172" t="s">
        <v>463</v>
      </c>
      <c r="D220" s="172" t="s">
        <v>427</v>
      </c>
      <c r="E220" s="173" t="s">
        <v>1687</v>
      </c>
      <c r="F220" s="174" t="s">
        <v>1688</v>
      </c>
      <c r="G220" s="175" t="s">
        <v>144</v>
      </c>
      <c r="H220" s="176">
        <v>1</v>
      </c>
      <c r="I220" s="177"/>
      <c r="J220" s="178">
        <f>ROUND(I220*H220,2)</f>
        <v>0</v>
      </c>
      <c r="K220" s="174" t="s">
        <v>1</v>
      </c>
      <c r="L220" s="179"/>
      <c r="M220" s="180" t="s">
        <v>1</v>
      </c>
      <c r="N220" s="181" t="s">
        <v>42</v>
      </c>
      <c r="P220" s="141">
        <f>O220*H220</f>
        <v>0</v>
      </c>
      <c r="Q220" s="141">
        <v>0</v>
      </c>
      <c r="R220" s="141">
        <f>Q220*H220</f>
        <v>0</v>
      </c>
      <c r="S220" s="141">
        <v>0</v>
      </c>
      <c r="T220" s="142">
        <f>S220*H220</f>
        <v>0</v>
      </c>
      <c r="AR220" s="143" t="s">
        <v>1604</v>
      </c>
      <c r="AT220" s="143" t="s">
        <v>427</v>
      </c>
      <c r="AU220" s="143" t="s">
        <v>87</v>
      </c>
      <c r="AY220" s="17" t="s">
        <v>135</v>
      </c>
      <c r="BE220" s="144">
        <f>IF(N220="základní",J220,0)</f>
        <v>0</v>
      </c>
      <c r="BF220" s="144">
        <f>IF(N220="snížená",J220,0)</f>
        <v>0</v>
      </c>
      <c r="BG220" s="144">
        <f>IF(N220="zákl. přenesená",J220,0)</f>
        <v>0</v>
      </c>
      <c r="BH220" s="144">
        <f>IF(N220="sníž. přenesená",J220,0)</f>
        <v>0</v>
      </c>
      <c r="BI220" s="144">
        <f>IF(N220="nulová",J220,0)</f>
        <v>0</v>
      </c>
      <c r="BJ220" s="17" t="s">
        <v>85</v>
      </c>
      <c r="BK220" s="144">
        <f>ROUND(I220*H220,2)</f>
        <v>0</v>
      </c>
      <c r="BL220" s="17" t="s">
        <v>721</v>
      </c>
      <c r="BM220" s="143" t="s">
        <v>644</v>
      </c>
    </row>
    <row r="221" spans="2:65" s="1" customFormat="1" ht="10.199999999999999">
      <c r="B221" s="32"/>
      <c r="D221" s="145" t="s">
        <v>148</v>
      </c>
      <c r="F221" s="146" t="s">
        <v>1688</v>
      </c>
      <c r="I221" s="147"/>
      <c r="L221" s="32"/>
      <c r="M221" s="148"/>
      <c r="T221" s="56"/>
      <c r="AT221" s="17" t="s">
        <v>148</v>
      </c>
      <c r="AU221" s="17" t="s">
        <v>87</v>
      </c>
    </row>
    <row r="222" spans="2:65" s="13" customFormat="1" ht="10.199999999999999">
      <c r="B222" s="155"/>
      <c r="D222" s="145" t="s">
        <v>149</v>
      </c>
      <c r="E222" s="156" t="s">
        <v>1</v>
      </c>
      <c r="F222" s="157" t="s">
        <v>1689</v>
      </c>
      <c r="H222" s="158">
        <v>1</v>
      </c>
      <c r="I222" s="159"/>
      <c r="L222" s="155"/>
      <c r="M222" s="160"/>
      <c r="T222" s="161"/>
      <c r="AT222" s="156" t="s">
        <v>149</v>
      </c>
      <c r="AU222" s="156" t="s">
        <v>87</v>
      </c>
      <c r="AV222" s="13" t="s">
        <v>87</v>
      </c>
      <c r="AW222" s="13" t="s">
        <v>33</v>
      </c>
      <c r="AX222" s="13" t="s">
        <v>85</v>
      </c>
      <c r="AY222" s="156" t="s">
        <v>135</v>
      </c>
    </row>
    <row r="223" spans="2:65" s="1" customFormat="1" ht="16.5" customHeight="1">
      <c r="B223" s="32"/>
      <c r="C223" s="172" t="s">
        <v>451</v>
      </c>
      <c r="D223" s="172" t="s">
        <v>427</v>
      </c>
      <c r="E223" s="173" t="s">
        <v>1690</v>
      </c>
      <c r="F223" s="174" t="s">
        <v>1691</v>
      </c>
      <c r="G223" s="175" t="s">
        <v>548</v>
      </c>
      <c r="H223" s="176">
        <v>8</v>
      </c>
      <c r="I223" s="177"/>
      <c r="J223" s="178">
        <f>ROUND(I223*H223,2)</f>
        <v>0</v>
      </c>
      <c r="K223" s="174" t="s">
        <v>1</v>
      </c>
      <c r="L223" s="179"/>
      <c r="M223" s="180" t="s">
        <v>1</v>
      </c>
      <c r="N223" s="181" t="s">
        <v>42</v>
      </c>
      <c r="P223" s="141">
        <f>O223*H223</f>
        <v>0</v>
      </c>
      <c r="Q223" s="141">
        <v>1.0000000000000001E-5</v>
      </c>
      <c r="R223" s="141">
        <f>Q223*H223</f>
        <v>8.0000000000000007E-5</v>
      </c>
      <c r="S223" s="141">
        <v>0</v>
      </c>
      <c r="T223" s="142">
        <f>S223*H223</f>
        <v>0</v>
      </c>
      <c r="AR223" s="143" t="s">
        <v>1604</v>
      </c>
      <c r="AT223" s="143" t="s">
        <v>427</v>
      </c>
      <c r="AU223" s="143" t="s">
        <v>87</v>
      </c>
      <c r="AY223" s="17" t="s">
        <v>135</v>
      </c>
      <c r="BE223" s="144">
        <f>IF(N223="základní",J223,0)</f>
        <v>0</v>
      </c>
      <c r="BF223" s="144">
        <f>IF(N223="snížená",J223,0)</f>
        <v>0</v>
      </c>
      <c r="BG223" s="144">
        <f>IF(N223="zákl. přenesená",J223,0)</f>
        <v>0</v>
      </c>
      <c r="BH223" s="144">
        <f>IF(N223="sníž. přenesená",J223,0)</f>
        <v>0</v>
      </c>
      <c r="BI223" s="144">
        <f>IF(N223="nulová",J223,0)</f>
        <v>0</v>
      </c>
      <c r="BJ223" s="17" t="s">
        <v>85</v>
      </c>
      <c r="BK223" s="144">
        <f>ROUND(I223*H223,2)</f>
        <v>0</v>
      </c>
      <c r="BL223" s="17" t="s">
        <v>721</v>
      </c>
      <c r="BM223" s="143" t="s">
        <v>1692</v>
      </c>
    </row>
    <row r="224" spans="2:65" s="1" customFormat="1" ht="10.199999999999999">
      <c r="B224" s="32"/>
      <c r="D224" s="145" t="s">
        <v>148</v>
      </c>
      <c r="F224" s="146" t="s">
        <v>1693</v>
      </c>
      <c r="I224" s="147"/>
      <c r="L224" s="32"/>
      <c r="M224" s="148"/>
      <c r="T224" s="56"/>
      <c r="AT224" s="17" t="s">
        <v>148</v>
      </c>
      <c r="AU224" s="17" t="s">
        <v>87</v>
      </c>
    </row>
    <row r="225" spans="2:65" s="13" customFormat="1" ht="10.199999999999999">
      <c r="B225" s="155"/>
      <c r="D225" s="145" t="s">
        <v>149</v>
      </c>
      <c r="E225" s="156" t="s">
        <v>1</v>
      </c>
      <c r="F225" s="157" t="s">
        <v>1694</v>
      </c>
      <c r="H225" s="158">
        <v>8</v>
      </c>
      <c r="I225" s="159"/>
      <c r="L225" s="155"/>
      <c r="M225" s="160"/>
      <c r="T225" s="161"/>
      <c r="AT225" s="156" t="s">
        <v>149</v>
      </c>
      <c r="AU225" s="156" t="s">
        <v>87</v>
      </c>
      <c r="AV225" s="13" t="s">
        <v>87</v>
      </c>
      <c r="AW225" s="13" t="s">
        <v>33</v>
      </c>
      <c r="AX225" s="13" t="s">
        <v>85</v>
      </c>
      <c r="AY225" s="156" t="s">
        <v>135</v>
      </c>
    </row>
    <row r="226" spans="2:65" s="11" customFormat="1" ht="22.8" customHeight="1">
      <c r="B226" s="120"/>
      <c r="D226" s="121" t="s">
        <v>76</v>
      </c>
      <c r="E226" s="130" t="s">
        <v>1695</v>
      </c>
      <c r="F226" s="130" t="s">
        <v>1696</v>
      </c>
      <c r="I226" s="123"/>
      <c r="J226" s="131">
        <f>BK226</f>
        <v>0</v>
      </c>
      <c r="L226" s="120"/>
      <c r="M226" s="125"/>
      <c r="P226" s="126">
        <f>P227+SUM(P228:P321)</f>
        <v>0</v>
      </c>
      <c r="R226" s="126">
        <f>R227+SUM(R228:R321)</f>
        <v>11.844681800000002</v>
      </c>
      <c r="T226" s="127">
        <f>T227+SUM(T228:T321)</f>
        <v>0</v>
      </c>
      <c r="AR226" s="121" t="s">
        <v>157</v>
      </c>
      <c r="AT226" s="128" t="s">
        <v>76</v>
      </c>
      <c r="AU226" s="128" t="s">
        <v>85</v>
      </c>
      <c r="AY226" s="121" t="s">
        <v>135</v>
      </c>
      <c r="BK226" s="129">
        <f>BK227+SUM(BK228:BK321)</f>
        <v>0</v>
      </c>
    </row>
    <row r="227" spans="2:65" s="1" customFormat="1" ht="16.5" customHeight="1">
      <c r="B227" s="32"/>
      <c r="C227" s="132" t="s">
        <v>474</v>
      </c>
      <c r="D227" s="132" t="s">
        <v>141</v>
      </c>
      <c r="E227" s="133" t="s">
        <v>1697</v>
      </c>
      <c r="F227" s="134" t="s">
        <v>1698</v>
      </c>
      <c r="G227" s="135" t="s">
        <v>1699</v>
      </c>
      <c r="H227" s="136">
        <v>0.38</v>
      </c>
      <c r="I227" s="137"/>
      <c r="J227" s="138">
        <f>ROUND(I227*H227,2)</f>
        <v>0</v>
      </c>
      <c r="K227" s="134" t="s">
        <v>145</v>
      </c>
      <c r="L227" s="32"/>
      <c r="M227" s="139" t="s">
        <v>1</v>
      </c>
      <c r="N227" s="140" t="s">
        <v>42</v>
      </c>
      <c r="P227" s="141">
        <f>O227*H227</f>
        <v>0</v>
      </c>
      <c r="Q227" s="141">
        <v>8.8000000000000005E-3</v>
      </c>
      <c r="R227" s="141">
        <f>Q227*H227</f>
        <v>3.3440000000000002E-3</v>
      </c>
      <c r="S227" s="141">
        <v>0</v>
      </c>
      <c r="T227" s="142">
        <f>S227*H227</f>
        <v>0</v>
      </c>
      <c r="AR227" s="143" t="s">
        <v>721</v>
      </c>
      <c r="AT227" s="143" t="s">
        <v>141</v>
      </c>
      <c r="AU227" s="143" t="s">
        <v>87</v>
      </c>
      <c r="AY227" s="17" t="s">
        <v>135</v>
      </c>
      <c r="BE227" s="144">
        <f>IF(N227="základní",J227,0)</f>
        <v>0</v>
      </c>
      <c r="BF227" s="144">
        <f>IF(N227="snížená",J227,0)</f>
        <v>0</v>
      </c>
      <c r="BG227" s="144">
        <f>IF(N227="zákl. přenesená",J227,0)</f>
        <v>0</v>
      </c>
      <c r="BH227" s="144">
        <f>IF(N227="sníž. přenesená",J227,0)</f>
        <v>0</v>
      </c>
      <c r="BI227" s="144">
        <f>IF(N227="nulová",J227,0)</f>
        <v>0</v>
      </c>
      <c r="BJ227" s="17" t="s">
        <v>85</v>
      </c>
      <c r="BK227" s="144">
        <f>ROUND(I227*H227,2)</f>
        <v>0</v>
      </c>
      <c r="BL227" s="17" t="s">
        <v>721</v>
      </c>
      <c r="BM227" s="143" t="s">
        <v>675</v>
      </c>
    </row>
    <row r="228" spans="2:65" s="1" customFormat="1" ht="10.199999999999999">
      <c r="B228" s="32"/>
      <c r="D228" s="145" t="s">
        <v>148</v>
      </c>
      <c r="F228" s="146" t="s">
        <v>1700</v>
      </c>
      <c r="I228" s="147"/>
      <c r="L228" s="32"/>
      <c r="M228" s="148"/>
      <c r="T228" s="56"/>
      <c r="AT228" s="17" t="s">
        <v>148</v>
      </c>
      <c r="AU228" s="17" t="s">
        <v>87</v>
      </c>
    </row>
    <row r="229" spans="2:65" s="13" customFormat="1" ht="10.199999999999999">
      <c r="B229" s="155"/>
      <c r="D229" s="145" t="s">
        <v>149</v>
      </c>
      <c r="E229" s="156" t="s">
        <v>1</v>
      </c>
      <c r="F229" s="157" t="s">
        <v>1701</v>
      </c>
      <c r="H229" s="158">
        <v>0.38</v>
      </c>
      <c r="I229" s="159"/>
      <c r="L229" s="155"/>
      <c r="M229" s="160"/>
      <c r="T229" s="161"/>
      <c r="AT229" s="156" t="s">
        <v>149</v>
      </c>
      <c r="AU229" s="156" t="s">
        <v>87</v>
      </c>
      <c r="AV229" s="13" t="s">
        <v>87</v>
      </c>
      <c r="AW229" s="13" t="s">
        <v>33</v>
      </c>
      <c r="AX229" s="13" t="s">
        <v>85</v>
      </c>
      <c r="AY229" s="156" t="s">
        <v>135</v>
      </c>
    </row>
    <row r="230" spans="2:65" s="1" customFormat="1" ht="16.5" customHeight="1">
      <c r="B230" s="32"/>
      <c r="C230" s="132" t="s">
        <v>479</v>
      </c>
      <c r="D230" s="132" t="s">
        <v>141</v>
      </c>
      <c r="E230" s="133" t="s">
        <v>1702</v>
      </c>
      <c r="F230" s="134" t="s">
        <v>1703</v>
      </c>
      <c r="G230" s="135" t="s">
        <v>337</v>
      </c>
      <c r="H230" s="136">
        <v>13.214</v>
      </c>
      <c r="I230" s="137"/>
      <c r="J230" s="138">
        <f>ROUND(I230*H230,2)</f>
        <v>0</v>
      </c>
      <c r="K230" s="134" t="s">
        <v>145</v>
      </c>
      <c r="L230" s="32"/>
      <c r="M230" s="139" t="s">
        <v>1</v>
      </c>
      <c r="N230" s="140" t="s">
        <v>42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721</v>
      </c>
      <c r="AT230" s="143" t="s">
        <v>141</v>
      </c>
      <c r="AU230" s="143" t="s">
        <v>87</v>
      </c>
      <c r="AY230" s="17" t="s">
        <v>135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7" t="s">
        <v>85</v>
      </c>
      <c r="BK230" s="144">
        <f>ROUND(I230*H230,2)</f>
        <v>0</v>
      </c>
      <c r="BL230" s="17" t="s">
        <v>721</v>
      </c>
      <c r="BM230" s="143" t="s">
        <v>693</v>
      </c>
    </row>
    <row r="231" spans="2:65" s="1" customFormat="1" ht="19.2">
      <c r="B231" s="32"/>
      <c r="D231" s="145" t="s">
        <v>148</v>
      </c>
      <c r="F231" s="146" t="s">
        <v>1704</v>
      </c>
      <c r="I231" s="147"/>
      <c r="L231" s="32"/>
      <c r="M231" s="148"/>
      <c r="T231" s="56"/>
      <c r="AT231" s="17" t="s">
        <v>148</v>
      </c>
      <c r="AU231" s="17" t="s">
        <v>87</v>
      </c>
    </row>
    <row r="232" spans="2:65" s="13" customFormat="1" ht="10.199999999999999">
      <c r="B232" s="155"/>
      <c r="D232" s="145" t="s">
        <v>149</v>
      </c>
      <c r="E232" s="156" t="s">
        <v>1</v>
      </c>
      <c r="F232" s="157" t="s">
        <v>1705</v>
      </c>
      <c r="H232" s="158">
        <v>13.214</v>
      </c>
      <c r="I232" s="159"/>
      <c r="L232" s="155"/>
      <c r="M232" s="160"/>
      <c r="T232" s="161"/>
      <c r="AT232" s="156" t="s">
        <v>149</v>
      </c>
      <c r="AU232" s="156" t="s">
        <v>87</v>
      </c>
      <c r="AV232" s="13" t="s">
        <v>87</v>
      </c>
      <c r="AW232" s="13" t="s">
        <v>33</v>
      </c>
      <c r="AX232" s="13" t="s">
        <v>85</v>
      </c>
      <c r="AY232" s="156" t="s">
        <v>135</v>
      </c>
    </row>
    <row r="233" spans="2:65" s="1" customFormat="1" ht="21.75" customHeight="1">
      <c r="B233" s="32"/>
      <c r="C233" s="132" t="s">
        <v>486</v>
      </c>
      <c r="D233" s="132" t="s">
        <v>141</v>
      </c>
      <c r="E233" s="133" t="s">
        <v>1706</v>
      </c>
      <c r="F233" s="134" t="s">
        <v>1707</v>
      </c>
      <c r="G233" s="135" t="s">
        <v>548</v>
      </c>
      <c r="H233" s="136">
        <v>1</v>
      </c>
      <c r="I233" s="137"/>
      <c r="J233" s="138">
        <f>ROUND(I233*H233,2)</f>
        <v>0</v>
      </c>
      <c r="K233" s="134" t="s">
        <v>145</v>
      </c>
      <c r="L233" s="32"/>
      <c r="M233" s="139" t="s">
        <v>1</v>
      </c>
      <c r="N233" s="140" t="s">
        <v>42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721</v>
      </c>
      <c r="AT233" s="143" t="s">
        <v>141</v>
      </c>
      <c r="AU233" s="143" t="s">
        <v>87</v>
      </c>
      <c r="AY233" s="17" t="s">
        <v>135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85</v>
      </c>
      <c r="BK233" s="144">
        <f>ROUND(I233*H233,2)</f>
        <v>0</v>
      </c>
      <c r="BL233" s="17" t="s">
        <v>721</v>
      </c>
      <c r="BM233" s="143" t="s">
        <v>661</v>
      </c>
    </row>
    <row r="234" spans="2:65" s="1" customFormat="1" ht="19.2">
      <c r="B234" s="32"/>
      <c r="D234" s="145" t="s">
        <v>148</v>
      </c>
      <c r="F234" s="146" t="s">
        <v>1708</v>
      </c>
      <c r="I234" s="147"/>
      <c r="L234" s="32"/>
      <c r="M234" s="148"/>
      <c r="T234" s="56"/>
      <c r="AT234" s="17" t="s">
        <v>148</v>
      </c>
      <c r="AU234" s="17" t="s">
        <v>87</v>
      </c>
    </row>
    <row r="235" spans="2:65" s="13" customFormat="1" ht="10.199999999999999">
      <c r="B235" s="155"/>
      <c r="D235" s="145" t="s">
        <v>149</v>
      </c>
      <c r="E235" s="156" t="s">
        <v>1</v>
      </c>
      <c r="F235" s="157" t="s">
        <v>1709</v>
      </c>
      <c r="H235" s="158">
        <v>1</v>
      </c>
      <c r="I235" s="159"/>
      <c r="L235" s="155"/>
      <c r="M235" s="160"/>
      <c r="T235" s="161"/>
      <c r="AT235" s="156" t="s">
        <v>149</v>
      </c>
      <c r="AU235" s="156" t="s">
        <v>87</v>
      </c>
      <c r="AV235" s="13" t="s">
        <v>87</v>
      </c>
      <c r="AW235" s="13" t="s">
        <v>33</v>
      </c>
      <c r="AX235" s="13" t="s">
        <v>85</v>
      </c>
      <c r="AY235" s="156" t="s">
        <v>135</v>
      </c>
    </row>
    <row r="236" spans="2:65" s="1" customFormat="1" ht="16.5" customHeight="1">
      <c r="B236" s="32"/>
      <c r="C236" s="132" t="s">
        <v>492</v>
      </c>
      <c r="D236" s="132" t="s">
        <v>141</v>
      </c>
      <c r="E236" s="133" t="s">
        <v>1710</v>
      </c>
      <c r="F236" s="134" t="s">
        <v>1711</v>
      </c>
      <c r="G236" s="135" t="s">
        <v>337</v>
      </c>
      <c r="H236" s="136">
        <v>4.8</v>
      </c>
      <c r="I236" s="137"/>
      <c r="J236" s="138">
        <f>ROUND(I236*H236,2)</f>
        <v>0</v>
      </c>
      <c r="K236" s="134" t="s">
        <v>145</v>
      </c>
      <c r="L236" s="32"/>
      <c r="M236" s="139" t="s">
        <v>1</v>
      </c>
      <c r="N236" s="140" t="s">
        <v>42</v>
      </c>
      <c r="P236" s="141">
        <f>O236*H236</f>
        <v>0</v>
      </c>
      <c r="Q236" s="141">
        <v>2.3010199999999998</v>
      </c>
      <c r="R236" s="141">
        <f>Q236*H236</f>
        <v>11.044896</v>
      </c>
      <c r="S236" s="141">
        <v>0</v>
      </c>
      <c r="T236" s="142">
        <f>S236*H236</f>
        <v>0</v>
      </c>
      <c r="AR236" s="143" t="s">
        <v>721</v>
      </c>
      <c r="AT236" s="143" t="s">
        <v>141</v>
      </c>
      <c r="AU236" s="143" t="s">
        <v>87</v>
      </c>
      <c r="AY236" s="17" t="s">
        <v>135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85</v>
      </c>
      <c r="BK236" s="144">
        <f>ROUND(I236*H236,2)</f>
        <v>0</v>
      </c>
      <c r="BL236" s="17" t="s">
        <v>721</v>
      </c>
      <c r="BM236" s="143" t="s">
        <v>709</v>
      </c>
    </row>
    <row r="237" spans="2:65" s="1" customFormat="1" ht="10.199999999999999">
      <c r="B237" s="32"/>
      <c r="D237" s="145" t="s">
        <v>148</v>
      </c>
      <c r="F237" s="146" t="s">
        <v>1712</v>
      </c>
      <c r="I237" s="147"/>
      <c r="L237" s="32"/>
      <c r="M237" s="148"/>
      <c r="T237" s="56"/>
      <c r="AT237" s="17" t="s">
        <v>148</v>
      </c>
      <c r="AU237" s="17" t="s">
        <v>87</v>
      </c>
    </row>
    <row r="238" spans="2:65" s="13" customFormat="1" ht="10.199999999999999">
      <c r="B238" s="155"/>
      <c r="D238" s="145" t="s">
        <v>149</v>
      </c>
      <c r="E238" s="156" t="s">
        <v>1</v>
      </c>
      <c r="F238" s="157" t="s">
        <v>1713</v>
      </c>
      <c r="H238" s="158">
        <v>4.8</v>
      </c>
      <c r="I238" s="159"/>
      <c r="L238" s="155"/>
      <c r="M238" s="160"/>
      <c r="T238" s="161"/>
      <c r="AT238" s="156" t="s">
        <v>149</v>
      </c>
      <c r="AU238" s="156" t="s">
        <v>87</v>
      </c>
      <c r="AV238" s="13" t="s">
        <v>87</v>
      </c>
      <c r="AW238" s="13" t="s">
        <v>33</v>
      </c>
      <c r="AX238" s="13" t="s">
        <v>85</v>
      </c>
      <c r="AY238" s="156" t="s">
        <v>135</v>
      </c>
    </row>
    <row r="239" spans="2:65" s="12" customFormat="1" ht="10.199999999999999">
      <c r="B239" s="149"/>
      <c r="D239" s="145" t="s">
        <v>149</v>
      </c>
      <c r="E239" s="150" t="s">
        <v>1</v>
      </c>
      <c r="F239" s="151" t="s">
        <v>1714</v>
      </c>
      <c r="H239" s="150" t="s">
        <v>1</v>
      </c>
      <c r="I239" s="152"/>
      <c r="L239" s="149"/>
      <c r="M239" s="153"/>
      <c r="T239" s="154"/>
      <c r="AT239" s="150" t="s">
        <v>149</v>
      </c>
      <c r="AU239" s="150" t="s">
        <v>87</v>
      </c>
      <c r="AV239" s="12" t="s">
        <v>85</v>
      </c>
      <c r="AW239" s="12" t="s">
        <v>33</v>
      </c>
      <c r="AX239" s="12" t="s">
        <v>77</v>
      </c>
      <c r="AY239" s="150" t="s">
        <v>135</v>
      </c>
    </row>
    <row r="240" spans="2:65" s="1" customFormat="1" ht="16.5" customHeight="1">
      <c r="B240" s="32"/>
      <c r="C240" s="172" t="s">
        <v>499</v>
      </c>
      <c r="D240" s="172" t="s">
        <v>427</v>
      </c>
      <c r="E240" s="173" t="s">
        <v>1715</v>
      </c>
      <c r="F240" s="174" t="s">
        <v>1716</v>
      </c>
      <c r="G240" s="175" t="s">
        <v>306</v>
      </c>
      <c r="H240" s="176">
        <v>4</v>
      </c>
      <c r="I240" s="177"/>
      <c r="J240" s="178">
        <f>ROUND(I240*H240,2)</f>
        <v>0</v>
      </c>
      <c r="K240" s="174" t="s">
        <v>145</v>
      </c>
      <c r="L240" s="179"/>
      <c r="M240" s="180" t="s">
        <v>1</v>
      </c>
      <c r="N240" s="181" t="s">
        <v>42</v>
      </c>
      <c r="P240" s="141">
        <f>O240*H240</f>
        <v>0</v>
      </c>
      <c r="Q240" s="141">
        <v>1.311E-2</v>
      </c>
      <c r="R240" s="141">
        <f>Q240*H240</f>
        <v>5.2440000000000001E-2</v>
      </c>
      <c r="S240" s="141">
        <v>0</v>
      </c>
      <c r="T240" s="142">
        <f>S240*H240</f>
        <v>0</v>
      </c>
      <c r="AR240" s="143" t="s">
        <v>1604</v>
      </c>
      <c r="AT240" s="143" t="s">
        <v>427</v>
      </c>
      <c r="AU240" s="143" t="s">
        <v>87</v>
      </c>
      <c r="AY240" s="17" t="s">
        <v>135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7" t="s">
        <v>85</v>
      </c>
      <c r="BK240" s="144">
        <f>ROUND(I240*H240,2)</f>
        <v>0</v>
      </c>
      <c r="BL240" s="17" t="s">
        <v>721</v>
      </c>
      <c r="BM240" s="143" t="s">
        <v>1717</v>
      </c>
    </row>
    <row r="241" spans="2:65" s="1" customFormat="1" ht="10.199999999999999">
      <c r="B241" s="32"/>
      <c r="D241" s="145" t="s">
        <v>148</v>
      </c>
      <c r="F241" s="146" t="s">
        <v>1716</v>
      </c>
      <c r="I241" s="147"/>
      <c r="L241" s="32"/>
      <c r="M241" s="148"/>
      <c r="T241" s="56"/>
      <c r="AT241" s="17" t="s">
        <v>148</v>
      </c>
      <c r="AU241" s="17" t="s">
        <v>87</v>
      </c>
    </row>
    <row r="242" spans="2:65" s="13" customFormat="1" ht="10.199999999999999">
      <c r="B242" s="155"/>
      <c r="D242" s="145" t="s">
        <v>149</v>
      </c>
      <c r="E242" s="156" t="s">
        <v>1</v>
      </c>
      <c r="F242" s="157" t="s">
        <v>1718</v>
      </c>
      <c r="H242" s="158">
        <v>4</v>
      </c>
      <c r="I242" s="159"/>
      <c r="L242" s="155"/>
      <c r="M242" s="160"/>
      <c r="T242" s="161"/>
      <c r="AT242" s="156" t="s">
        <v>149</v>
      </c>
      <c r="AU242" s="156" t="s">
        <v>87</v>
      </c>
      <c r="AV242" s="13" t="s">
        <v>87</v>
      </c>
      <c r="AW242" s="13" t="s">
        <v>33</v>
      </c>
      <c r="AX242" s="13" t="s">
        <v>85</v>
      </c>
      <c r="AY242" s="156" t="s">
        <v>135</v>
      </c>
    </row>
    <row r="243" spans="2:65" s="1" customFormat="1" ht="16.5" customHeight="1">
      <c r="B243" s="32"/>
      <c r="C243" s="172" t="s">
        <v>505</v>
      </c>
      <c r="D243" s="172" t="s">
        <v>427</v>
      </c>
      <c r="E243" s="173" t="s">
        <v>1719</v>
      </c>
      <c r="F243" s="174" t="s">
        <v>1720</v>
      </c>
      <c r="G243" s="175" t="s">
        <v>306</v>
      </c>
      <c r="H243" s="176">
        <v>18</v>
      </c>
      <c r="I243" s="177"/>
      <c r="J243" s="178">
        <f>ROUND(I243*H243,2)</f>
        <v>0</v>
      </c>
      <c r="K243" s="174" t="s">
        <v>145</v>
      </c>
      <c r="L243" s="179"/>
      <c r="M243" s="180" t="s">
        <v>1</v>
      </c>
      <c r="N243" s="181" t="s">
        <v>42</v>
      </c>
      <c r="P243" s="141">
        <f>O243*H243</f>
        <v>0</v>
      </c>
      <c r="Q243" s="141">
        <v>2.1999999999999999E-2</v>
      </c>
      <c r="R243" s="141">
        <f>Q243*H243</f>
        <v>0.39599999999999996</v>
      </c>
      <c r="S243" s="141">
        <v>0</v>
      </c>
      <c r="T243" s="142">
        <f>S243*H243</f>
        <v>0</v>
      </c>
      <c r="AR243" s="143" t="s">
        <v>1604</v>
      </c>
      <c r="AT243" s="143" t="s">
        <v>427</v>
      </c>
      <c r="AU243" s="143" t="s">
        <v>87</v>
      </c>
      <c r="AY243" s="17" t="s">
        <v>135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85</v>
      </c>
      <c r="BK243" s="144">
        <f>ROUND(I243*H243,2)</f>
        <v>0</v>
      </c>
      <c r="BL243" s="17" t="s">
        <v>721</v>
      </c>
      <c r="BM243" s="143" t="s">
        <v>1721</v>
      </c>
    </row>
    <row r="244" spans="2:65" s="1" customFormat="1" ht="10.199999999999999">
      <c r="B244" s="32"/>
      <c r="D244" s="145" t="s">
        <v>148</v>
      </c>
      <c r="F244" s="146" t="s">
        <v>1720</v>
      </c>
      <c r="I244" s="147"/>
      <c r="L244" s="32"/>
      <c r="M244" s="148"/>
      <c r="T244" s="56"/>
      <c r="AT244" s="17" t="s">
        <v>148</v>
      </c>
      <c r="AU244" s="17" t="s">
        <v>87</v>
      </c>
    </row>
    <row r="245" spans="2:65" s="13" customFormat="1" ht="10.199999999999999">
      <c r="B245" s="155"/>
      <c r="D245" s="145" t="s">
        <v>149</v>
      </c>
      <c r="E245" s="156" t="s">
        <v>1</v>
      </c>
      <c r="F245" s="157" t="s">
        <v>1722</v>
      </c>
      <c r="H245" s="158">
        <v>18</v>
      </c>
      <c r="I245" s="159"/>
      <c r="L245" s="155"/>
      <c r="M245" s="160"/>
      <c r="T245" s="161"/>
      <c r="AT245" s="156" t="s">
        <v>149</v>
      </c>
      <c r="AU245" s="156" t="s">
        <v>87</v>
      </c>
      <c r="AV245" s="13" t="s">
        <v>87</v>
      </c>
      <c r="AW245" s="13" t="s">
        <v>33</v>
      </c>
      <c r="AX245" s="13" t="s">
        <v>85</v>
      </c>
      <c r="AY245" s="156" t="s">
        <v>135</v>
      </c>
    </row>
    <row r="246" spans="2:65" s="1" customFormat="1" ht="16.5" customHeight="1">
      <c r="B246" s="32"/>
      <c r="C246" s="132" t="s">
        <v>514</v>
      </c>
      <c r="D246" s="132" t="s">
        <v>141</v>
      </c>
      <c r="E246" s="133" t="s">
        <v>1723</v>
      </c>
      <c r="F246" s="134" t="s">
        <v>1724</v>
      </c>
      <c r="G246" s="135" t="s">
        <v>251</v>
      </c>
      <c r="H246" s="136">
        <v>30</v>
      </c>
      <c r="I246" s="137"/>
      <c r="J246" s="138">
        <f>ROUND(I246*H246,2)</f>
        <v>0</v>
      </c>
      <c r="K246" s="134" t="s">
        <v>145</v>
      </c>
      <c r="L246" s="32"/>
      <c r="M246" s="139" t="s">
        <v>1</v>
      </c>
      <c r="N246" s="140" t="s">
        <v>42</v>
      </c>
      <c r="P246" s="141">
        <f>O246*H246</f>
        <v>0</v>
      </c>
      <c r="Q246" s="141">
        <v>6.9999999999999999E-4</v>
      </c>
      <c r="R246" s="141">
        <f>Q246*H246</f>
        <v>2.1000000000000001E-2</v>
      </c>
      <c r="S246" s="141">
        <v>0</v>
      </c>
      <c r="T246" s="142">
        <f>S246*H246</f>
        <v>0</v>
      </c>
      <c r="AR246" s="143" t="s">
        <v>721</v>
      </c>
      <c r="AT246" s="143" t="s">
        <v>141</v>
      </c>
      <c r="AU246" s="143" t="s">
        <v>87</v>
      </c>
      <c r="AY246" s="17" t="s">
        <v>135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7" t="s">
        <v>85</v>
      </c>
      <c r="BK246" s="144">
        <f>ROUND(I246*H246,2)</f>
        <v>0</v>
      </c>
      <c r="BL246" s="17" t="s">
        <v>721</v>
      </c>
      <c r="BM246" s="143" t="s">
        <v>1725</v>
      </c>
    </row>
    <row r="247" spans="2:65" s="1" customFormat="1" ht="10.199999999999999">
      <c r="B247" s="32"/>
      <c r="D247" s="145" t="s">
        <v>148</v>
      </c>
      <c r="F247" s="146" t="s">
        <v>1726</v>
      </c>
      <c r="I247" s="147"/>
      <c r="L247" s="32"/>
      <c r="M247" s="148"/>
      <c r="T247" s="56"/>
      <c r="AT247" s="17" t="s">
        <v>148</v>
      </c>
      <c r="AU247" s="17" t="s">
        <v>87</v>
      </c>
    </row>
    <row r="248" spans="2:65" s="13" customFormat="1" ht="10.199999999999999">
      <c r="B248" s="155"/>
      <c r="D248" s="145" t="s">
        <v>149</v>
      </c>
      <c r="E248" s="156" t="s">
        <v>1</v>
      </c>
      <c r="F248" s="157" t="s">
        <v>1727</v>
      </c>
      <c r="H248" s="158">
        <v>30</v>
      </c>
      <c r="I248" s="159"/>
      <c r="L248" s="155"/>
      <c r="M248" s="160"/>
      <c r="T248" s="161"/>
      <c r="AT248" s="156" t="s">
        <v>149</v>
      </c>
      <c r="AU248" s="156" t="s">
        <v>87</v>
      </c>
      <c r="AV248" s="13" t="s">
        <v>87</v>
      </c>
      <c r="AW248" s="13" t="s">
        <v>33</v>
      </c>
      <c r="AX248" s="13" t="s">
        <v>85</v>
      </c>
      <c r="AY248" s="156" t="s">
        <v>135</v>
      </c>
    </row>
    <row r="249" spans="2:65" s="1" customFormat="1" ht="16.5" customHeight="1">
      <c r="B249" s="32"/>
      <c r="C249" s="132" t="s">
        <v>522</v>
      </c>
      <c r="D249" s="132" t="s">
        <v>141</v>
      </c>
      <c r="E249" s="133" t="s">
        <v>1728</v>
      </c>
      <c r="F249" s="134" t="s">
        <v>1729</v>
      </c>
      <c r="G249" s="135" t="s">
        <v>251</v>
      </c>
      <c r="H249" s="136">
        <v>30</v>
      </c>
      <c r="I249" s="137"/>
      <c r="J249" s="138">
        <f>ROUND(I249*H249,2)</f>
        <v>0</v>
      </c>
      <c r="K249" s="134" t="s">
        <v>145</v>
      </c>
      <c r="L249" s="32"/>
      <c r="M249" s="139" t="s">
        <v>1</v>
      </c>
      <c r="N249" s="140" t="s">
        <v>42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721</v>
      </c>
      <c r="AT249" s="143" t="s">
        <v>141</v>
      </c>
      <c r="AU249" s="143" t="s">
        <v>87</v>
      </c>
      <c r="AY249" s="17" t="s">
        <v>135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7" t="s">
        <v>85</v>
      </c>
      <c r="BK249" s="144">
        <f>ROUND(I249*H249,2)</f>
        <v>0</v>
      </c>
      <c r="BL249" s="17" t="s">
        <v>721</v>
      </c>
      <c r="BM249" s="143" t="s">
        <v>1730</v>
      </c>
    </row>
    <row r="250" spans="2:65" s="1" customFormat="1" ht="10.199999999999999">
      <c r="B250" s="32"/>
      <c r="D250" s="145" t="s">
        <v>148</v>
      </c>
      <c r="F250" s="146" t="s">
        <v>1731</v>
      </c>
      <c r="I250" s="147"/>
      <c r="L250" s="32"/>
      <c r="M250" s="148"/>
      <c r="T250" s="56"/>
      <c r="AT250" s="17" t="s">
        <v>148</v>
      </c>
      <c r="AU250" s="17" t="s">
        <v>87</v>
      </c>
    </row>
    <row r="251" spans="2:65" s="13" customFormat="1" ht="10.199999999999999">
      <c r="B251" s="155"/>
      <c r="D251" s="145" t="s">
        <v>149</v>
      </c>
      <c r="E251" s="156" t="s">
        <v>1</v>
      </c>
      <c r="F251" s="157" t="s">
        <v>1732</v>
      </c>
      <c r="H251" s="158">
        <v>30</v>
      </c>
      <c r="I251" s="159"/>
      <c r="L251" s="155"/>
      <c r="M251" s="160"/>
      <c r="T251" s="161"/>
      <c r="AT251" s="156" t="s">
        <v>149</v>
      </c>
      <c r="AU251" s="156" t="s">
        <v>87</v>
      </c>
      <c r="AV251" s="13" t="s">
        <v>87</v>
      </c>
      <c r="AW251" s="13" t="s">
        <v>33</v>
      </c>
      <c r="AX251" s="13" t="s">
        <v>85</v>
      </c>
      <c r="AY251" s="156" t="s">
        <v>135</v>
      </c>
    </row>
    <row r="252" spans="2:65" s="1" customFormat="1" ht="16.5" customHeight="1">
      <c r="B252" s="32"/>
      <c r="C252" s="132" t="s">
        <v>530</v>
      </c>
      <c r="D252" s="132" t="s">
        <v>141</v>
      </c>
      <c r="E252" s="133" t="s">
        <v>1733</v>
      </c>
      <c r="F252" s="134" t="s">
        <v>1734</v>
      </c>
      <c r="G252" s="135" t="s">
        <v>337</v>
      </c>
      <c r="H252" s="136">
        <v>20.100000000000001</v>
      </c>
      <c r="I252" s="137"/>
      <c r="J252" s="138">
        <f>ROUND(I252*H252,2)</f>
        <v>0</v>
      </c>
      <c r="K252" s="134" t="s">
        <v>145</v>
      </c>
      <c r="L252" s="32"/>
      <c r="M252" s="139" t="s">
        <v>1</v>
      </c>
      <c r="N252" s="140" t="s">
        <v>42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721</v>
      </c>
      <c r="AT252" s="143" t="s">
        <v>141</v>
      </c>
      <c r="AU252" s="143" t="s">
        <v>87</v>
      </c>
      <c r="AY252" s="17" t="s">
        <v>135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85</v>
      </c>
      <c r="BK252" s="144">
        <f>ROUND(I252*H252,2)</f>
        <v>0</v>
      </c>
      <c r="BL252" s="17" t="s">
        <v>721</v>
      </c>
      <c r="BM252" s="143" t="s">
        <v>721</v>
      </c>
    </row>
    <row r="253" spans="2:65" s="1" customFormat="1" ht="10.199999999999999">
      <c r="B253" s="32"/>
      <c r="D253" s="145" t="s">
        <v>148</v>
      </c>
      <c r="F253" s="146" t="s">
        <v>1735</v>
      </c>
      <c r="I253" s="147"/>
      <c r="L253" s="32"/>
      <c r="M253" s="148"/>
      <c r="T253" s="56"/>
      <c r="AT253" s="17" t="s">
        <v>148</v>
      </c>
      <c r="AU253" s="17" t="s">
        <v>87</v>
      </c>
    </row>
    <row r="254" spans="2:65" s="12" customFormat="1" ht="10.199999999999999">
      <c r="B254" s="149"/>
      <c r="D254" s="145" t="s">
        <v>149</v>
      </c>
      <c r="E254" s="150" t="s">
        <v>1</v>
      </c>
      <c r="F254" s="151" t="s">
        <v>1736</v>
      </c>
      <c r="H254" s="150" t="s">
        <v>1</v>
      </c>
      <c r="I254" s="152"/>
      <c r="L254" s="149"/>
      <c r="M254" s="153"/>
      <c r="T254" s="154"/>
      <c r="AT254" s="150" t="s">
        <v>149</v>
      </c>
      <c r="AU254" s="150" t="s">
        <v>87</v>
      </c>
      <c r="AV254" s="12" t="s">
        <v>85</v>
      </c>
      <c r="AW254" s="12" t="s">
        <v>33</v>
      </c>
      <c r="AX254" s="12" t="s">
        <v>77</v>
      </c>
      <c r="AY254" s="150" t="s">
        <v>135</v>
      </c>
    </row>
    <row r="255" spans="2:65" s="12" customFormat="1" ht="10.199999999999999">
      <c r="B255" s="149"/>
      <c r="D255" s="145" t="s">
        <v>149</v>
      </c>
      <c r="E255" s="150" t="s">
        <v>1</v>
      </c>
      <c r="F255" s="151" t="s">
        <v>1737</v>
      </c>
      <c r="H255" s="150" t="s">
        <v>1</v>
      </c>
      <c r="I255" s="152"/>
      <c r="L255" s="149"/>
      <c r="M255" s="153"/>
      <c r="T255" s="154"/>
      <c r="AT255" s="150" t="s">
        <v>149</v>
      </c>
      <c r="AU255" s="150" t="s">
        <v>87</v>
      </c>
      <c r="AV255" s="12" t="s">
        <v>85</v>
      </c>
      <c r="AW255" s="12" t="s">
        <v>33</v>
      </c>
      <c r="AX255" s="12" t="s">
        <v>77</v>
      </c>
      <c r="AY255" s="150" t="s">
        <v>135</v>
      </c>
    </row>
    <row r="256" spans="2:65" s="12" customFormat="1" ht="10.199999999999999">
      <c r="B256" s="149"/>
      <c r="D256" s="145" t="s">
        <v>149</v>
      </c>
      <c r="E256" s="150" t="s">
        <v>1</v>
      </c>
      <c r="F256" s="151" t="s">
        <v>1738</v>
      </c>
      <c r="H256" s="150" t="s">
        <v>1</v>
      </c>
      <c r="I256" s="152"/>
      <c r="L256" s="149"/>
      <c r="M256" s="153"/>
      <c r="T256" s="154"/>
      <c r="AT256" s="150" t="s">
        <v>149</v>
      </c>
      <c r="AU256" s="150" t="s">
        <v>87</v>
      </c>
      <c r="AV256" s="12" t="s">
        <v>85</v>
      </c>
      <c r="AW256" s="12" t="s">
        <v>33</v>
      </c>
      <c r="AX256" s="12" t="s">
        <v>77</v>
      </c>
      <c r="AY256" s="150" t="s">
        <v>135</v>
      </c>
    </row>
    <row r="257" spans="2:65" s="12" customFormat="1" ht="10.199999999999999">
      <c r="B257" s="149"/>
      <c r="D257" s="145" t="s">
        <v>149</v>
      </c>
      <c r="E257" s="150" t="s">
        <v>1</v>
      </c>
      <c r="F257" s="151" t="s">
        <v>1739</v>
      </c>
      <c r="H257" s="150" t="s">
        <v>1</v>
      </c>
      <c r="I257" s="152"/>
      <c r="L257" s="149"/>
      <c r="M257" s="153"/>
      <c r="T257" s="154"/>
      <c r="AT257" s="150" t="s">
        <v>149</v>
      </c>
      <c r="AU257" s="150" t="s">
        <v>87</v>
      </c>
      <c r="AV257" s="12" t="s">
        <v>85</v>
      </c>
      <c r="AW257" s="12" t="s">
        <v>33</v>
      </c>
      <c r="AX257" s="12" t="s">
        <v>77</v>
      </c>
      <c r="AY257" s="150" t="s">
        <v>135</v>
      </c>
    </row>
    <row r="258" spans="2:65" s="13" customFormat="1" ht="10.199999999999999">
      <c r="B258" s="155"/>
      <c r="D258" s="145" t="s">
        <v>149</v>
      </c>
      <c r="E258" s="156" t="s">
        <v>1</v>
      </c>
      <c r="F258" s="157" t="s">
        <v>1740</v>
      </c>
      <c r="H258" s="158">
        <v>9.1</v>
      </c>
      <c r="I258" s="159"/>
      <c r="L258" s="155"/>
      <c r="M258" s="160"/>
      <c r="T258" s="161"/>
      <c r="AT258" s="156" t="s">
        <v>149</v>
      </c>
      <c r="AU258" s="156" t="s">
        <v>87</v>
      </c>
      <c r="AV258" s="13" t="s">
        <v>87</v>
      </c>
      <c r="AW258" s="13" t="s">
        <v>33</v>
      </c>
      <c r="AX258" s="13" t="s">
        <v>77</v>
      </c>
      <c r="AY258" s="156" t="s">
        <v>135</v>
      </c>
    </row>
    <row r="259" spans="2:65" s="13" customFormat="1" ht="10.199999999999999">
      <c r="B259" s="155"/>
      <c r="D259" s="145" t="s">
        <v>149</v>
      </c>
      <c r="E259" s="156" t="s">
        <v>1</v>
      </c>
      <c r="F259" s="157" t="s">
        <v>1741</v>
      </c>
      <c r="H259" s="158">
        <v>11</v>
      </c>
      <c r="I259" s="159"/>
      <c r="L259" s="155"/>
      <c r="M259" s="160"/>
      <c r="T259" s="161"/>
      <c r="AT259" s="156" t="s">
        <v>149</v>
      </c>
      <c r="AU259" s="156" t="s">
        <v>87</v>
      </c>
      <c r="AV259" s="13" t="s">
        <v>87</v>
      </c>
      <c r="AW259" s="13" t="s">
        <v>33</v>
      </c>
      <c r="AX259" s="13" t="s">
        <v>77</v>
      </c>
      <c r="AY259" s="156" t="s">
        <v>135</v>
      </c>
    </row>
    <row r="260" spans="2:65" s="14" customFormat="1" ht="10.199999999999999">
      <c r="B260" s="165"/>
      <c r="D260" s="145" t="s">
        <v>149</v>
      </c>
      <c r="E260" s="166" t="s">
        <v>1</v>
      </c>
      <c r="F260" s="167" t="s">
        <v>257</v>
      </c>
      <c r="H260" s="168">
        <v>20.100000000000001</v>
      </c>
      <c r="I260" s="169"/>
      <c r="L260" s="165"/>
      <c r="M260" s="170"/>
      <c r="T260" s="171"/>
      <c r="AT260" s="166" t="s">
        <v>149</v>
      </c>
      <c r="AU260" s="166" t="s">
        <v>87</v>
      </c>
      <c r="AV260" s="14" t="s">
        <v>134</v>
      </c>
      <c r="AW260" s="14" t="s">
        <v>33</v>
      </c>
      <c r="AX260" s="14" t="s">
        <v>85</v>
      </c>
      <c r="AY260" s="166" t="s">
        <v>135</v>
      </c>
    </row>
    <row r="261" spans="2:65" s="1" customFormat="1" ht="16.5" customHeight="1">
      <c r="B261" s="32"/>
      <c r="C261" s="132" t="s">
        <v>538</v>
      </c>
      <c r="D261" s="132" t="s">
        <v>141</v>
      </c>
      <c r="E261" s="133" t="s">
        <v>1742</v>
      </c>
      <c r="F261" s="134" t="s">
        <v>1743</v>
      </c>
      <c r="G261" s="135" t="s">
        <v>306</v>
      </c>
      <c r="H261" s="136">
        <v>163</v>
      </c>
      <c r="I261" s="137"/>
      <c r="J261" s="138">
        <f>ROUND(I261*H261,2)</f>
        <v>0</v>
      </c>
      <c r="K261" s="134" t="s">
        <v>145</v>
      </c>
      <c r="L261" s="32"/>
      <c r="M261" s="139" t="s">
        <v>1</v>
      </c>
      <c r="N261" s="140" t="s">
        <v>42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721</v>
      </c>
      <c r="AT261" s="143" t="s">
        <v>141</v>
      </c>
      <c r="AU261" s="143" t="s">
        <v>87</v>
      </c>
      <c r="AY261" s="17" t="s">
        <v>135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7" t="s">
        <v>85</v>
      </c>
      <c r="BK261" s="144">
        <f>ROUND(I261*H261,2)</f>
        <v>0</v>
      </c>
      <c r="BL261" s="17" t="s">
        <v>721</v>
      </c>
      <c r="BM261" s="143" t="s">
        <v>1744</v>
      </c>
    </row>
    <row r="262" spans="2:65" s="1" customFormat="1" ht="19.2">
      <c r="B262" s="32"/>
      <c r="D262" s="145" t="s">
        <v>148</v>
      </c>
      <c r="F262" s="146" t="s">
        <v>1745</v>
      </c>
      <c r="I262" s="147"/>
      <c r="L262" s="32"/>
      <c r="M262" s="148"/>
      <c r="T262" s="56"/>
      <c r="AT262" s="17" t="s">
        <v>148</v>
      </c>
      <c r="AU262" s="17" t="s">
        <v>87</v>
      </c>
    </row>
    <row r="263" spans="2:65" s="13" customFormat="1" ht="10.199999999999999">
      <c r="B263" s="155"/>
      <c r="D263" s="145" t="s">
        <v>149</v>
      </c>
      <c r="E263" s="156" t="s">
        <v>1</v>
      </c>
      <c r="F263" s="157" t="s">
        <v>1746</v>
      </c>
      <c r="H263" s="158">
        <v>163</v>
      </c>
      <c r="I263" s="159"/>
      <c r="L263" s="155"/>
      <c r="M263" s="160"/>
      <c r="T263" s="161"/>
      <c r="AT263" s="156" t="s">
        <v>149</v>
      </c>
      <c r="AU263" s="156" t="s">
        <v>87</v>
      </c>
      <c r="AV263" s="13" t="s">
        <v>87</v>
      </c>
      <c r="AW263" s="13" t="s">
        <v>33</v>
      </c>
      <c r="AX263" s="13" t="s">
        <v>85</v>
      </c>
      <c r="AY263" s="156" t="s">
        <v>135</v>
      </c>
    </row>
    <row r="264" spans="2:65" s="12" customFormat="1" ht="10.199999999999999">
      <c r="B264" s="149"/>
      <c r="D264" s="145" t="s">
        <v>149</v>
      </c>
      <c r="E264" s="150" t="s">
        <v>1</v>
      </c>
      <c r="F264" s="151" t="s">
        <v>1747</v>
      </c>
      <c r="H264" s="150" t="s">
        <v>1</v>
      </c>
      <c r="I264" s="152"/>
      <c r="L264" s="149"/>
      <c r="M264" s="153"/>
      <c r="T264" s="154"/>
      <c r="AT264" s="150" t="s">
        <v>149</v>
      </c>
      <c r="AU264" s="150" t="s">
        <v>87</v>
      </c>
      <c r="AV264" s="12" t="s">
        <v>85</v>
      </c>
      <c r="AW264" s="12" t="s">
        <v>33</v>
      </c>
      <c r="AX264" s="12" t="s">
        <v>77</v>
      </c>
      <c r="AY264" s="150" t="s">
        <v>135</v>
      </c>
    </row>
    <row r="265" spans="2:65" s="1" customFormat="1" ht="16.5" customHeight="1">
      <c r="B265" s="32"/>
      <c r="C265" s="132" t="s">
        <v>545</v>
      </c>
      <c r="D265" s="132" t="s">
        <v>141</v>
      </c>
      <c r="E265" s="133" t="s">
        <v>1748</v>
      </c>
      <c r="F265" s="134" t="s">
        <v>1749</v>
      </c>
      <c r="G265" s="135" t="s">
        <v>306</v>
      </c>
      <c r="H265" s="136">
        <v>97</v>
      </c>
      <c r="I265" s="137"/>
      <c r="J265" s="138">
        <f>ROUND(I265*H265,2)</f>
        <v>0</v>
      </c>
      <c r="K265" s="134" t="s">
        <v>145</v>
      </c>
      <c r="L265" s="32"/>
      <c r="M265" s="139" t="s">
        <v>1</v>
      </c>
      <c r="N265" s="140" t="s">
        <v>42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721</v>
      </c>
      <c r="AT265" s="143" t="s">
        <v>141</v>
      </c>
      <c r="AU265" s="143" t="s">
        <v>87</v>
      </c>
      <c r="AY265" s="17" t="s">
        <v>135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85</v>
      </c>
      <c r="BK265" s="144">
        <f>ROUND(I265*H265,2)</f>
        <v>0</v>
      </c>
      <c r="BL265" s="17" t="s">
        <v>721</v>
      </c>
      <c r="BM265" s="143" t="s">
        <v>1750</v>
      </c>
    </row>
    <row r="266" spans="2:65" s="1" customFormat="1" ht="19.2">
      <c r="B266" s="32"/>
      <c r="D266" s="145" t="s">
        <v>148</v>
      </c>
      <c r="F266" s="146" t="s">
        <v>1751</v>
      </c>
      <c r="I266" s="147"/>
      <c r="L266" s="32"/>
      <c r="M266" s="148"/>
      <c r="T266" s="56"/>
      <c r="AT266" s="17" t="s">
        <v>148</v>
      </c>
      <c r="AU266" s="17" t="s">
        <v>87</v>
      </c>
    </row>
    <row r="267" spans="2:65" s="13" customFormat="1" ht="10.199999999999999">
      <c r="B267" s="155"/>
      <c r="D267" s="145" t="s">
        <v>149</v>
      </c>
      <c r="E267" s="156" t="s">
        <v>1</v>
      </c>
      <c r="F267" s="157" t="s">
        <v>1752</v>
      </c>
      <c r="H267" s="158">
        <v>97</v>
      </c>
      <c r="I267" s="159"/>
      <c r="L267" s="155"/>
      <c r="M267" s="160"/>
      <c r="T267" s="161"/>
      <c r="AT267" s="156" t="s">
        <v>149</v>
      </c>
      <c r="AU267" s="156" t="s">
        <v>87</v>
      </c>
      <c r="AV267" s="13" t="s">
        <v>87</v>
      </c>
      <c r="AW267" s="13" t="s">
        <v>33</v>
      </c>
      <c r="AX267" s="13" t="s">
        <v>85</v>
      </c>
      <c r="AY267" s="156" t="s">
        <v>135</v>
      </c>
    </row>
    <row r="268" spans="2:65" s="12" customFormat="1" ht="10.199999999999999">
      <c r="B268" s="149"/>
      <c r="D268" s="145" t="s">
        <v>149</v>
      </c>
      <c r="E268" s="150" t="s">
        <v>1</v>
      </c>
      <c r="F268" s="151" t="s">
        <v>1753</v>
      </c>
      <c r="H268" s="150" t="s">
        <v>1</v>
      </c>
      <c r="I268" s="152"/>
      <c r="L268" s="149"/>
      <c r="M268" s="153"/>
      <c r="T268" s="154"/>
      <c r="AT268" s="150" t="s">
        <v>149</v>
      </c>
      <c r="AU268" s="150" t="s">
        <v>87</v>
      </c>
      <c r="AV268" s="12" t="s">
        <v>85</v>
      </c>
      <c r="AW268" s="12" t="s">
        <v>33</v>
      </c>
      <c r="AX268" s="12" t="s">
        <v>77</v>
      </c>
      <c r="AY268" s="150" t="s">
        <v>135</v>
      </c>
    </row>
    <row r="269" spans="2:65" s="1" customFormat="1" ht="16.5" customHeight="1">
      <c r="B269" s="32"/>
      <c r="C269" s="132" t="s">
        <v>553</v>
      </c>
      <c r="D269" s="132" t="s">
        <v>141</v>
      </c>
      <c r="E269" s="133" t="s">
        <v>1754</v>
      </c>
      <c r="F269" s="134" t="s">
        <v>1755</v>
      </c>
      <c r="G269" s="135" t="s">
        <v>306</v>
      </c>
      <c r="H269" s="136">
        <v>120</v>
      </c>
      <c r="I269" s="137"/>
      <c r="J269" s="138">
        <f>ROUND(I269*H269,2)</f>
        <v>0</v>
      </c>
      <c r="K269" s="134" t="s">
        <v>145</v>
      </c>
      <c r="L269" s="32"/>
      <c r="M269" s="139" t="s">
        <v>1</v>
      </c>
      <c r="N269" s="140" t="s">
        <v>42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721</v>
      </c>
      <c r="AT269" s="143" t="s">
        <v>141</v>
      </c>
      <c r="AU269" s="143" t="s">
        <v>87</v>
      </c>
      <c r="AY269" s="17" t="s">
        <v>135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85</v>
      </c>
      <c r="BK269" s="144">
        <f>ROUND(I269*H269,2)</f>
        <v>0</v>
      </c>
      <c r="BL269" s="17" t="s">
        <v>721</v>
      </c>
      <c r="BM269" s="143" t="s">
        <v>746</v>
      </c>
    </row>
    <row r="270" spans="2:65" s="1" customFormat="1" ht="19.2">
      <c r="B270" s="32"/>
      <c r="D270" s="145" t="s">
        <v>148</v>
      </c>
      <c r="F270" s="146" t="s">
        <v>1756</v>
      </c>
      <c r="I270" s="147"/>
      <c r="L270" s="32"/>
      <c r="M270" s="148"/>
      <c r="T270" s="56"/>
      <c r="AT270" s="17" t="s">
        <v>148</v>
      </c>
      <c r="AU270" s="17" t="s">
        <v>87</v>
      </c>
    </row>
    <row r="271" spans="2:65" s="13" customFormat="1" ht="10.199999999999999">
      <c r="B271" s="155"/>
      <c r="D271" s="145" t="s">
        <v>149</v>
      </c>
      <c r="E271" s="156" t="s">
        <v>1</v>
      </c>
      <c r="F271" s="157" t="s">
        <v>1757</v>
      </c>
      <c r="H271" s="158">
        <v>120</v>
      </c>
      <c r="I271" s="159"/>
      <c r="L271" s="155"/>
      <c r="M271" s="160"/>
      <c r="T271" s="161"/>
      <c r="AT271" s="156" t="s">
        <v>149</v>
      </c>
      <c r="AU271" s="156" t="s">
        <v>87</v>
      </c>
      <c r="AV271" s="13" t="s">
        <v>87</v>
      </c>
      <c r="AW271" s="13" t="s">
        <v>33</v>
      </c>
      <c r="AX271" s="13" t="s">
        <v>85</v>
      </c>
      <c r="AY271" s="156" t="s">
        <v>135</v>
      </c>
    </row>
    <row r="272" spans="2:65" s="12" customFormat="1" ht="10.199999999999999">
      <c r="B272" s="149"/>
      <c r="D272" s="145" t="s">
        <v>149</v>
      </c>
      <c r="E272" s="150" t="s">
        <v>1</v>
      </c>
      <c r="F272" s="151" t="s">
        <v>1753</v>
      </c>
      <c r="H272" s="150" t="s">
        <v>1</v>
      </c>
      <c r="I272" s="152"/>
      <c r="L272" s="149"/>
      <c r="M272" s="153"/>
      <c r="T272" s="154"/>
      <c r="AT272" s="150" t="s">
        <v>149</v>
      </c>
      <c r="AU272" s="150" t="s">
        <v>87</v>
      </c>
      <c r="AV272" s="12" t="s">
        <v>85</v>
      </c>
      <c r="AW272" s="12" t="s">
        <v>33</v>
      </c>
      <c r="AX272" s="12" t="s">
        <v>77</v>
      </c>
      <c r="AY272" s="150" t="s">
        <v>135</v>
      </c>
    </row>
    <row r="273" spans="2:65" s="1" customFormat="1" ht="16.5" customHeight="1">
      <c r="B273" s="32"/>
      <c r="C273" s="132" t="s">
        <v>559</v>
      </c>
      <c r="D273" s="132" t="s">
        <v>141</v>
      </c>
      <c r="E273" s="133" t="s">
        <v>1758</v>
      </c>
      <c r="F273" s="134" t="s">
        <v>1759</v>
      </c>
      <c r="G273" s="135" t="s">
        <v>337</v>
      </c>
      <c r="H273" s="136">
        <v>6.4</v>
      </c>
      <c r="I273" s="137"/>
      <c r="J273" s="138">
        <f>ROUND(I273*H273,2)</f>
        <v>0</v>
      </c>
      <c r="K273" s="134" t="s">
        <v>145</v>
      </c>
      <c r="L273" s="32"/>
      <c r="M273" s="139" t="s">
        <v>1</v>
      </c>
      <c r="N273" s="140" t="s">
        <v>42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721</v>
      </c>
      <c r="AT273" s="143" t="s">
        <v>141</v>
      </c>
      <c r="AU273" s="143" t="s">
        <v>87</v>
      </c>
      <c r="AY273" s="17" t="s">
        <v>135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7" t="s">
        <v>85</v>
      </c>
      <c r="BK273" s="144">
        <f>ROUND(I273*H273,2)</f>
        <v>0</v>
      </c>
      <c r="BL273" s="17" t="s">
        <v>721</v>
      </c>
      <c r="BM273" s="143" t="s">
        <v>1760</v>
      </c>
    </row>
    <row r="274" spans="2:65" s="1" customFormat="1" ht="19.2">
      <c r="B274" s="32"/>
      <c r="D274" s="145" t="s">
        <v>148</v>
      </c>
      <c r="F274" s="146" t="s">
        <v>1761</v>
      </c>
      <c r="I274" s="147"/>
      <c r="L274" s="32"/>
      <c r="M274" s="148"/>
      <c r="T274" s="56"/>
      <c r="AT274" s="17" t="s">
        <v>148</v>
      </c>
      <c r="AU274" s="17" t="s">
        <v>87</v>
      </c>
    </row>
    <row r="275" spans="2:65" s="13" customFormat="1" ht="10.199999999999999">
      <c r="B275" s="155"/>
      <c r="D275" s="145" t="s">
        <v>149</v>
      </c>
      <c r="E275" s="156" t="s">
        <v>1</v>
      </c>
      <c r="F275" s="157" t="s">
        <v>1762</v>
      </c>
      <c r="H275" s="158">
        <v>6.4</v>
      </c>
      <c r="I275" s="159"/>
      <c r="L275" s="155"/>
      <c r="M275" s="160"/>
      <c r="T275" s="161"/>
      <c r="AT275" s="156" t="s">
        <v>149</v>
      </c>
      <c r="AU275" s="156" t="s">
        <v>87</v>
      </c>
      <c r="AV275" s="13" t="s">
        <v>87</v>
      </c>
      <c r="AW275" s="13" t="s">
        <v>33</v>
      </c>
      <c r="AX275" s="13" t="s">
        <v>85</v>
      </c>
      <c r="AY275" s="156" t="s">
        <v>135</v>
      </c>
    </row>
    <row r="276" spans="2:65" s="1" customFormat="1" ht="24.15" customHeight="1">
      <c r="B276" s="32"/>
      <c r="C276" s="132" t="s">
        <v>567</v>
      </c>
      <c r="D276" s="132" t="s">
        <v>141</v>
      </c>
      <c r="E276" s="133" t="s">
        <v>1763</v>
      </c>
      <c r="F276" s="134" t="s">
        <v>1764</v>
      </c>
      <c r="G276" s="135" t="s">
        <v>306</v>
      </c>
      <c r="H276" s="136">
        <v>22</v>
      </c>
      <c r="I276" s="137"/>
      <c r="J276" s="138">
        <f>ROUND(I276*H276,2)</f>
        <v>0</v>
      </c>
      <c r="K276" s="134" t="s">
        <v>145</v>
      </c>
      <c r="L276" s="32"/>
      <c r="M276" s="139" t="s">
        <v>1</v>
      </c>
      <c r="N276" s="140" t="s">
        <v>42</v>
      </c>
      <c r="P276" s="141">
        <f>O276*H276</f>
        <v>0</v>
      </c>
      <c r="Q276" s="141">
        <v>6.0000000000000002E-5</v>
      </c>
      <c r="R276" s="141">
        <f>Q276*H276</f>
        <v>1.32E-3</v>
      </c>
      <c r="S276" s="141">
        <v>0</v>
      </c>
      <c r="T276" s="142">
        <f>S276*H276</f>
        <v>0</v>
      </c>
      <c r="AR276" s="143" t="s">
        <v>721</v>
      </c>
      <c r="AT276" s="143" t="s">
        <v>141</v>
      </c>
      <c r="AU276" s="143" t="s">
        <v>87</v>
      </c>
      <c r="AY276" s="17" t="s">
        <v>135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85</v>
      </c>
      <c r="BK276" s="144">
        <f>ROUND(I276*H276,2)</f>
        <v>0</v>
      </c>
      <c r="BL276" s="17" t="s">
        <v>721</v>
      </c>
      <c r="BM276" s="143" t="s">
        <v>1765</v>
      </c>
    </row>
    <row r="277" spans="2:65" s="1" customFormat="1" ht="19.2">
      <c r="B277" s="32"/>
      <c r="D277" s="145" t="s">
        <v>148</v>
      </c>
      <c r="F277" s="146" t="s">
        <v>1766</v>
      </c>
      <c r="I277" s="147"/>
      <c r="L277" s="32"/>
      <c r="M277" s="148"/>
      <c r="T277" s="56"/>
      <c r="AT277" s="17" t="s">
        <v>148</v>
      </c>
      <c r="AU277" s="17" t="s">
        <v>87</v>
      </c>
    </row>
    <row r="278" spans="2:65" s="13" customFormat="1" ht="10.199999999999999">
      <c r="B278" s="155"/>
      <c r="D278" s="145" t="s">
        <v>149</v>
      </c>
      <c r="E278" s="156" t="s">
        <v>1</v>
      </c>
      <c r="F278" s="157" t="s">
        <v>1767</v>
      </c>
      <c r="H278" s="158">
        <v>22</v>
      </c>
      <c r="I278" s="159"/>
      <c r="L278" s="155"/>
      <c r="M278" s="160"/>
      <c r="T278" s="161"/>
      <c r="AT278" s="156" t="s">
        <v>149</v>
      </c>
      <c r="AU278" s="156" t="s">
        <v>87</v>
      </c>
      <c r="AV278" s="13" t="s">
        <v>87</v>
      </c>
      <c r="AW278" s="13" t="s">
        <v>33</v>
      </c>
      <c r="AX278" s="13" t="s">
        <v>85</v>
      </c>
      <c r="AY278" s="156" t="s">
        <v>135</v>
      </c>
    </row>
    <row r="279" spans="2:65" s="1" customFormat="1" ht="16.5" customHeight="1">
      <c r="B279" s="32"/>
      <c r="C279" s="172" t="s">
        <v>574</v>
      </c>
      <c r="D279" s="172" t="s">
        <v>427</v>
      </c>
      <c r="E279" s="173" t="s">
        <v>1768</v>
      </c>
      <c r="F279" s="174" t="s">
        <v>1769</v>
      </c>
      <c r="G279" s="175" t="s">
        <v>306</v>
      </c>
      <c r="H279" s="176">
        <v>22.66</v>
      </c>
      <c r="I279" s="177"/>
      <c r="J279" s="178">
        <f>ROUND(I279*H279,2)</f>
        <v>0</v>
      </c>
      <c r="K279" s="174" t="s">
        <v>145</v>
      </c>
      <c r="L279" s="179"/>
      <c r="M279" s="180" t="s">
        <v>1</v>
      </c>
      <c r="N279" s="181" t="s">
        <v>42</v>
      </c>
      <c r="P279" s="141">
        <f>O279*H279</f>
        <v>0</v>
      </c>
      <c r="Q279" s="141">
        <v>1.273E-2</v>
      </c>
      <c r="R279" s="141">
        <f>Q279*H279</f>
        <v>0.28846179999999999</v>
      </c>
      <c r="S279" s="141">
        <v>0</v>
      </c>
      <c r="T279" s="142">
        <f>S279*H279</f>
        <v>0</v>
      </c>
      <c r="AR279" s="143" t="s">
        <v>1597</v>
      </c>
      <c r="AT279" s="143" t="s">
        <v>427</v>
      </c>
      <c r="AU279" s="143" t="s">
        <v>87</v>
      </c>
      <c r="AY279" s="17" t="s">
        <v>135</v>
      </c>
      <c r="BE279" s="144">
        <f>IF(N279="základní",J279,0)</f>
        <v>0</v>
      </c>
      <c r="BF279" s="144">
        <f>IF(N279="snížená",J279,0)</f>
        <v>0</v>
      </c>
      <c r="BG279" s="144">
        <f>IF(N279="zákl. přenesená",J279,0)</f>
        <v>0</v>
      </c>
      <c r="BH279" s="144">
        <f>IF(N279="sníž. přenesená",J279,0)</f>
        <v>0</v>
      </c>
      <c r="BI279" s="144">
        <f>IF(N279="nulová",J279,0)</f>
        <v>0</v>
      </c>
      <c r="BJ279" s="17" t="s">
        <v>85</v>
      </c>
      <c r="BK279" s="144">
        <f>ROUND(I279*H279,2)</f>
        <v>0</v>
      </c>
      <c r="BL279" s="17" t="s">
        <v>1597</v>
      </c>
      <c r="BM279" s="143" t="s">
        <v>1770</v>
      </c>
    </row>
    <row r="280" spans="2:65" s="1" customFormat="1" ht="10.199999999999999">
      <c r="B280" s="32"/>
      <c r="D280" s="145" t="s">
        <v>148</v>
      </c>
      <c r="F280" s="146" t="s">
        <v>1769</v>
      </c>
      <c r="I280" s="147"/>
      <c r="L280" s="32"/>
      <c r="M280" s="148"/>
      <c r="T280" s="56"/>
      <c r="AT280" s="17" t="s">
        <v>148</v>
      </c>
      <c r="AU280" s="17" t="s">
        <v>87</v>
      </c>
    </row>
    <row r="281" spans="2:65" s="13" customFormat="1" ht="10.199999999999999">
      <c r="B281" s="155"/>
      <c r="D281" s="145" t="s">
        <v>149</v>
      </c>
      <c r="E281" s="156" t="s">
        <v>1</v>
      </c>
      <c r="F281" s="157" t="s">
        <v>1771</v>
      </c>
      <c r="H281" s="158">
        <v>22</v>
      </c>
      <c r="I281" s="159"/>
      <c r="L281" s="155"/>
      <c r="M281" s="160"/>
      <c r="T281" s="161"/>
      <c r="AT281" s="156" t="s">
        <v>149</v>
      </c>
      <c r="AU281" s="156" t="s">
        <v>87</v>
      </c>
      <c r="AV281" s="13" t="s">
        <v>87</v>
      </c>
      <c r="AW281" s="13" t="s">
        <v>33</v>
      </c>
      <c r="AX281" s="13" t="s">
        <v>85</v>
      </c>
      <c r="AY281" s="156" t="s">
        <v>135</v>
      </c>
    </row>
    <row r="282" spans="2:65" s="13" customFormat="1" ht="10.199999999999999">
      <c r="B282" s="155"/>
      <c r="D282" s="145" t="s">
        <v>149</v>
      </c>
      <c r="F282" s="157" t="s">
        <v>732</v>
      </c>
      <c r="H282" s="158">
        <v>22.66</v>
      </c>
      <c r="I282" s="159"/>
      <c r="L282" s="155"/>
      <c r="M282" s="160"/>
      <c r="T282" s="161"/>
      <c r="AT282" s="156" t="s">
        <v>149</v>
      </c>
      <c r="AU282" s="156" t="s">
        <v>87</v>
      </c>
      <c r="AV282" s="13" t="s">
        <v>87</v>
      </c>
      <c r="AW282" s="13" t="s">
        <v>4</v>
      </c>
      <c r="AX282" s="13" t="s">
        <v>85</v>
      </c>
      <c r="AY282" s="156" t="s">
        <v>135</v>
      </c>
    </row>
    <row r="283" spans="2:65" s="1" customFormat="1" ht="16.5" customHeight="1">
      <c r="B283" s="32"/>
      <c r="C283" s="132" t="s">
        <v>581</v>
      </c>
      <c r="D283" s="132" t="s">
        <v>141</v>
      </c>
      <c r="E283" s="133" t="s">
        <v>1772</v>
      </c>
      <c r="F283" s="134" t="s">
        <v>1773</v>
      </c>
      <c r="G283" s="135" t="s">
        <v>548</v>
      </c>
      <c r="H283" s="136">
        <v>1</v>
      </c>
      <c r="I283" s="137"/>
      <c r="J283" s="138">
        <f>ROUND(I283*H283,2)</f>
        <v>0</v>
      </c>
      <c r="K283" s="134" t="s">
        <v>145</v>
      </c>
      <c r="L283" s="32"/>
      <c r="M283" s="139" t="s">
        <v>1</v>
      </c>
      <c r="N283" s="140" t="s">
        <v>42</v>
      </c>
      <c r="P283" s="141">
        <f>O283*H283</f>
        <v>0</v>
      </c>
      <c r="Q283" s="141">
        <v>0</v>
      </c>
      <c r="R283" s="141">
        <f>Q283*H283</f>
        <v>0</v>
      </c>
      <c r="S283" s="141">
        <v>0</v>
      </c>
      <c r="T283" s="142">
        <f>S283*H283</f>
        <v>0</v>
      </c>
      <c r="AR283" s="143" t="s">
        <v>721</v>
      </c>
      <c r="AT283" s="143" t="s">
        <v>141</v>
      </c>
      <c r="AU283" s="143" t="s">
        <v>87</v>
      </c>
      <c r="AY283" s="17" t="s">
        <v>135</v>
      </c>
      <c r="BE283" s="144">
        <f>IF(N283="základní",J283,0)</f>
        <v>0</v>
      </c>
      <c r="BF283" s="144">
        <f>IF(N283="snížená",J283,0)</f>
        <v>0</v>
      </c>
      <c r="BG283" s="144">
        <f>IF(N283="zákl. přenesená",J283,0)</f>
        <v>0</v>
      </c>
      <c r="BH283" s="144">
        <f>IF(N283="sníž. přenesená",J283,0)</f>
        <v>0</v>
      </c>
      <c r="BI283" s="144">
        <f>IF(N283="nulová",J283,0)</f>
        <v>0</v>
      </c>
      <c r="BJ283" s="17" t="s">
        <v>85</v>
      </c>
      <c r="BK283" s="144">
        <f>ROUND(I283*H283,2)</f>
        <v>0</v>
      </c>
      <c r="BL283" s="17" t="s">
        <v>721</v>
      </c>
      <c r="BM283" s="143" t="s">
        <v>1774</v>
      </c>
    </row>
    <row r="284" spans="2:65" s="1" customFormat="1" ht="19.2">
      <c r="B284" s="32"/>
      <c r="D284" s="145" t="s">
        <v>148</v>
      </c>
      <c r="F284" s="146" t="s">
        <v>1775</v>
      </c>
      <c r="I284" s="147"/>
      <c r="L284" s="32"/>
      <c r="M284" s="148"/>
      <c r="T284" s="56"/>
      <c r="AT284" s="17" t="s">
        <v>148</v>
      </c>
      <c r="AU284" s="17" t="s">
        <v>87</v>
      </c>
    </row>
    <row r="285" spans="2:65" s="13" customFormat="1" ht="10.199999999999999">
      <c r="B285" s="155"/>
      <c r="D285" s="145" t="s">
        <v>149</v>
      </c>
      <c r="E285" s="156" t="s">
        <v>1</v>
      </c>
      <c r="F285" s="157" t="s">
        <v>1776</v>
      </c>
      <c r="H285" s="158">
        <v>1</v>
      </c>
      <c r="I285" s="159"/>
      <c r="L285" s="155"/>
      <c r="M285" s="160"/>
      <c r="T285" s="161"/>
      <c r="AT285" s="156" t="s">
        <v>149</v>
      </c>
      <c r="AU285" s="156" t="s">
        <v>87</v>
      </c>
      <c r="AV285" s="13" t="s">
        <v>87</v>
      </c>
      <c r="AW285" s="13" t="s">
        <v>33</v>
      </c>
      <c r="AX285" s="13" t="s">
        <v>85</v>
      </c>
      <c r="AY285" s="156" t="s">
        <v>135</v>
      </c>
    </row>
    <row r="286" spans="2:65" s="1" customFormat="1" ht="16.5" customHeight="1">
      <c r="B286" s="32"/>
      <c r="C286" s="132" t="s">
        <v>590</v>
      </c>
      <c r="D286" s="132" t="s">
        <v>141</v>
      </c>
      <c r="E286" s="133" t="s">
        <v>1777</v>
      </c>
      <c r="F286" s="134" t="s">
        <v>1778</v>
      </c>
      <c r="G286" s="135" t="s">
        <v>548</v>
      </c>
      <c r="H286" s="136">
        <v>1</v>
      </c>
      <c r="I286" s="137"/>
      <c r="J286" s="138">
        <f>ROUND(I286*H286,2)</f>
        <v>0</v>
      </c>
      <c r="K286" s="134" t="s">
        <v>145</v>
      </c>
      <c r="L286" s="32"/>
      <c r="M286" s="139" t="s">
        <v>1</v>
      </c>
      <c r="N286" s="140" t="s">
        <v>42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721</v>
      </c>
      <c r="AT286" s="143" t="s">
        <v>141</v>
      </c>
      <c r="AU286" s="143" t="s">
        <v>87</v>
      </c>
      <c r="AY286" s="17" t="s">
        <v>135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7" t="s">
        <v>85</v>
      </c>
      <c r="BK286" s="144">
        <f>ROUND(I286*H286,2)</f>
        <v>0</v>
      </c>
      <c r="BL286" s="17" t="s">
        <v>721</v>
      </c>
      <c r="BM286" s="143" t="s">
        <v>1779</v>
      </c>
    </row>
    <row r="287" spans="2:65" s="1" customFormat="1" ht="19.2">
      <c r="B287" s="32"/>
      <c r="D287" s="145" t="s">
        <v>148</v>
      </c>
      <c r="F287" s="146" t="s">
        <v>1780</v>
      </c>
      <c r="I287" s="147"/>
      <c r="L287" s="32"/>
      <c r="M287" s="148"/>
      <c r="T287" s="56"/>
      <c r="AT287" s="17" t="s">
        <v>148</v>
      </c>
      <c r="AU287" s="17" t="s">
        <v>87</v>
      </c>
    </row>
    <row r="288" spans="2:65" s="13" customFormat="1" ht="10.199999999999999">
      <c r="B288" s="155"/>
      <c r="D288" s="145" t="s">
        <v>149</v>
      </c>
      <c r="E288" s="156" t="s">
        <v>1</v>
      </c>
      <c r="F288" s="157" t="s">
        <v>1776</v>
      </c>
      <c r="H288" s="158">
        <v>1</v>
      </c>
      <c r="I288" s="159"/>
      <c r="L288" s="155"/>
      <c r="M288" s="160"/>
      <c r="T288" s="161"/>
      <c r="AT288" s="156" t="s">
        <v>149</v>
      </c>
      <c r="AU288" s="156" t="s">
        <v>87</v>
      </c>
      <c r="AV288" s="13" t="s">
        <v>87</v>
      </c>
      <c r="AW288" s="13" t="s">
        <v>33</v>
      </c>
      <c r="AX288" s="13" t="s">
        <v>85</v>
      </c>
      <c r="AY288" s="156" t="s">
        <v>135</v>
      </c>
    </row>
    <row r="289" spans="2:65" s="1" customFormat="1" ht="16.5" customHeight="1">
      <c r="B289" s="32"/>
      <c r="C289" s="132" t="s">
        <v>597</v>
      </c>
      <c r="D289" s="132" t="s">
        <v>141</v>
      </c>
      <c r="E289" s="133" t="s">
        <v>1781</v>
      </c>
      <c r="F289" s="134" t="s">
        <v>1782</v>
      </c>
      <c r="G289" s="135" t="s">
        <v>306</v>
      </c>
      <c r="H289" s="136">
        <v>380</v>
      </c>
      <c r="I289" s="137"/>
      <c r="J289" s="138">
        <f>ROUND(I289*H289,2)</f>
        <v>0</v>
      </c>
      <c r="K289" s="134" t="s">
        <v>145</v>
      </c>
      <c r="L289" s="32"/>
      <c r="M289" s="139" t="s">
        <v>1</v>
      </c>
      <c r="N289" s="140" t="s">
        <v>42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721</v>
      </c>
      <c r="AT289" s="143" t="s">
        <v>141</v>
      </c>
      <c r="AU289" s="143" t="s">
        <v>87</v>
      </c>
      <c r="AY289" s="17" t="s">
        <v>135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85</v>
      </c>
      <c r="BK289" s="144">
        <f>ROUND(I289*H289,2)</f>
        <v>0</v>
      </c>
      <c r="BL289" s="17" t="s">
        <v>721</v>
      </c>
      <c r="BM289" s="143" t="s">
        <v>1783</v>
      </c>
    </row>
    <row r="290" spans="2:65" s="1" customFormat="1" ht="10.199999999999999">
      <c r="B290" s="32"/>
      <c r="D290" s="145" t="s">
        <v>148</v>
      </c>
      <c r="F290" s="146" t="s">
        <v>1784</v>
      </c>
      <c r="I290" s="147"/>
      <c r="L290" s="32"/>
      <c r="M290" s="148"/>
      <c r="T290" s="56"/>
      <c r="AT290" s="17" t="s">
        <v>148</v>
      </c>
      <c r="AU290" s="17" t="s">
        <v>87</v>
      </c>
    </row>
    <row r="291" spans="2:65" s="12" customFormat="1" ht="10.199999999999999">
      <c r="B291" s="149"/>
      <c r="D291" s="145" t="s">
        <v>149</v>
      </c>
      <c r="E291" s="150" t="s">
        <v>1</v>
      </c>
      <c r="F291" s="151" t="s">
        <v>1785</v>
      </c>
      <c r="H291" s="150" t="s">
        <v>1</v>
      </c>
      <c r="I291" s="152"/>
      <c r="L291" s="149"/>
      <c r="M291" s="153"/>
      <c r="T291" s="154"/>
      <c r="AT291" s="150" t="s">
        <v>149</v>
      </c>
      <c r="AU291" s="150" t="s">
        <v>87</v>
      </c>
      <c r="AV291" s="12" t="s">
        <v>85</v>
      </c>
      <c r="AW291" s="12" t="s">
        <v>33</v>
      </c>
      <c r="AX291" s="12" t="s">
        <v>77</v>
      </c>
      <c r="AY291" s="150" t="s">
        <v>135</v>
      </c>
    </row>
    <row r="292" spans="2:65" s="13" customFormat="1" ht="10.199999999999999">
      <c r="B292" s="155"/>
      <c r="D292" s="145" t="s">
        <v>149</v>
      </c>
      <c r="E292" s="156" t="s">
        <v>1</v>
      </c>
      <c r="F292" s="157" t="s">
        <v>1786</v>
      </c>
      <c r="H292" s="158">
        <v>120</v>
      </c>
      <c r="I292" s="159"/>
      <c r="L292" s="155"/>
      <c r="M292" s="160"/>
      <c r="T292" s="161"/>
      <c r="AT292" s="156" t="s">
        <v>149</v>
      </c>
      <c r="AU292" s="156" t="s">
        <v>87</v>
      </c>
      <c r="AV292" s="13" t="s">
        <v>87</v>
      </c>
      <c r="AW292" s="13" t="s">
        <v>33</v>
      </c>
      <c r="AX292" s="13" t="s">
        <v>77</v>
      </c>
      <c r="AY292" s="156" t="s">
        <v>135</v>
      </c>
    </row>
    <row r="293" spans="2:65" s="13" customFormat="1" ht="10.199999999999999">
      <c r="B293" s="155"/>
      <c r="D293" s="145" t="s">
        <v>149</v>
      </c>
      <c r="E293" s="156" t="s">
        <v>1</v>
      </c>
      <c r="F293" s="157" t="s">
        <v>1787</v>
      </c>
      <c r="H293" s="158">
        <v>260</v>
      </c>
      <c r="I293" s="159"/>
      <c r="L293" s="155"/>
      <c r="M293" s="160"/>
      <c r="T293" s="161"/>
      <c r="AT293" s="156" t="s">
        <v>149</v>
      </c>
      <c r="AU293" s="156" t="s">
        <v>87</v>
      </c>
      <c r="AV293" s="13" t="s">
        <v>87</v>
      </c>
      <c r="AW293" s="13" t="s">
        <v>33</v>
      </c>
      <c r="AX293" s="13" t="s">
        <v>77</v>
      </c>
      <c r="AY293" s="156" t="s">
        <v>135</v>
      </c>
    </row>
    <row r="294" spans="2:65" s="14" customFormat="1" ht="10.199999999999999">
      <c r="B294" s="165"/>
      <c r="D294" s="145" t="s">
        <v>149</v>
      </c>
      <c r="E294" s="166" t="s">
        <v>1</v>
      </c>
      <c r="F294" s="167" t="s">
        <v>257</v>
      </c>
      <c r="H294" s="168">
        <v>380</v>
      </c>
      <c r="I294" s="169"/>
      <c r="L294" s="165"/>
      <c r="M294" s="170"/>
      <c r="T294" s="171"/>
      <c r="AT294" s="166" t="s">
        <v>149</v>
      </c>
      <c r="AU294" s="166" t="s">
        <v>87</v>
      </c>
      <c r="AV294" s="14" t="s">
        <v>134</v>
      </c>
      <c r="AW294" s="14" t="s">
        <v>33</v>
      </c>
      <c r="AX294" s="14" t="s">
        <v>85</v>
      </c>
      <c r="AY294" s="166" t="s">
        <v>135</v>
      </c>
    </row>
    <row r="295" spans="2:65" s="1" customFormat="1" ht="16.5" customHeight="1">
      <c r="B295" s="32"/>
      <c r="C295" s="132" t="s">
        <v>606</v>
      </c>
      <c r="D295" s="132" t="s">
        <v>141</v>
      </c>
      <c r="E295" s="133" t="s">
        <v>1788</v>
      </c>
      <c r="F295" s="134" t="s">
        <v>1789</v>
      </c>
      <c r="G295" s="135" t="s">
        <v>306</v>
      </c>
      <c r="H295" s="136">
        <v>260</v>
      </c>
      <c r="I295" s="137"/>
      <c r="J295" s="138">
        <f>ROUND(I295*H295,2)</f>
        <v>0</v>
      </c>
      <c r="K295" s="134" t="s">
        <v>145</v>
      </c>
      <c r="L295" s="32"/>
      <c r="M295" s="139" t="s">
        <v>1</v>
      </c>
      <c r="N295" s="140" t="s">
        <v>42</v>
      </c>
      <c r="P295" s="141">
        <f>O295*H295</f>
        <v>0</v>
      </c>
      <c r="Q295" s="141">
        <v>0</v>
      </c>
      <c r="R295" s="141">
        <f>Q295*H295</f>
        <v>0</v>
      </c>
      <c r="S295" s="141">
        <v>0</v>
      </c>
      <c r="T295" s="142">
        <f>S295*H295</f>
        <v>0</v>
      </c>
      <c r="AR295" s="143" t="s">
        <v>721</v>
      </c>
      <c r="AT295" s="143" t="s">
        <v>141</v>
      </c>
      <c r="AU295" s="143" t="s">
        <v>87</v>
      </c>
      <c r="AY295" s="17" t="s">
        <v>135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7" t="s">
        <v>85</v>
      </c>
      <c r="BK295" s="144">
        <f>ROUND(I295*H295,2)</f>
        <v>0</v>
      </c>
      <c r="BL295" s="17" t="s">
        <v>721</v>
      </c>
      <c r="BM295" s="143" t="s">
        <v>1790</v>
      </c>
    </row>
    <row r="296" spans="2:65" s="1" customFormat="1" ht="19.2">
      <c r="B296" s="32"/>
      <c r="D296" s="145" t="s">
        <v>148</v>
      </c>
      <c r="F296" s="146" t="s">
        <v>1791</v>
      </c>
      <c r="I296" s="147"/>
      <c r="L296" s="32"/>
      <c r="M296" s="148"/>
      <c r="T296" s="56"/>
      <c r="AT296" s="17" t="s">
        <v>148</v>
      </c>
      <c r="AU296" s="17" t="s">
        <v>87</v>
      </c>
    </row>
    <row r="297" spans="2:65" s="13" customFormat="1" ht="10.199999999999999">
      <c r="B297" s="155"/>
      <c r="D297" s="145" t="s">
        <v>149</v>
      </c>
      <c r="E297" s="156" t="s">
        <v>1</v>
      </c>
      <c r="F297" s="157" t="s">
        <v>1792</v>
      </c>
      <c r="H297" s="158">
        <v>260</v>
      </c>
      <c r="I297" s="159"/>
      <c r="L297" s="155"/>
      <c r="M297" s="160"/>
      <c r="T297" s="161"/>
      <c r="AT297" s="156" t="s">
        <v>149</v>
      </c>
      <c r="AU297" s="156" t="s">
        <v>87</v>
      </c>
      <c r="AV297" s="13" t="s">
        <v>87</v>
      </c>
      <c r="AW297" s="13" t="s">
        <v>33</v>
      </c>
      <c r="AX297" s="13" t="s">
        <v>85</v>
      </c>
      <c r="AY297" s="156" t="s">
        <v>135</v>
      </c>
    </row>
    <row r="298" spans="2:65" s="1" customFormat="1" ht="16.5" customHeight="1">
      <c r="B298" s="32"/>
      <c r="C298" s="132" t="s">
        <v>615</v>
      </c>
      <c r="D298" s="132" t="s">
        <v>141</v>
      </c>
      <c r="E298" s="133" t="s">
        <v>1793</v>
      </c>
      <c r="F298" s="134" t="s">
        <v>1794</v>
      </c>
      <c r="G298" s="135" t="s">
        <v>306</v>
      </c>
      <c r="H298" s="136">
        <v>120</v>
      </c>
      <c r="I298" s="137"/>
      <c r="J298" s="138">
        <f>ROUND(I298*H298,2)</f>
        <v>0</v>
      </c>
      <c r="K298" s="134" t="s">
        <v>145</v>
      </c>
      <c r="L298" s="32"/>
      <c r="M298" s="139" t="s">
        <v>1</v>
      </c>
      <c r="N298" s="140" t="s">
        <v>42</v>
      </c>
      <c r="P298" s="141">
        <f>O298*H298</f>
        <v>0</v>
      </c>
      <c r="Q298" s="141">
        <v>0</v>
      </c>
      <c r="R298" s="141">
        <f>Q298*H298</f>
        <v>0</v>
      </c>
      <c r="S298" s="141">
        <v>0</v>
      </c>
      <c r="T298" s="142">
        <f>S298*H298</f>
        <v>0</v>
      </c>
      <c r="AR298" s="143" t="s">
        <v>721</v>
      </c>
      <c r="AT298" s="143" t="s">
        <v>141</v>
      </c>
      <c r="AU298" s="143" t="s">
        <v>87</v>
      </c>
      <c r="AY298" s="17" t="s">
        <v>135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7" t="s">
        <v>85</v>
      </c>
      <c r="BK298" s="144">
        <f>ROUND(I298*H298,2)</f>
        <v>0</v>
      </c>
      <c r="BL298" s="17" t="s">
        <v>721</v>
      </c>
      <c r="BM298" s="143" t="s">
        <v>1795</v>
      </c>
    </row>
    <row r="299" spans="2:65" s="1" customFormat="1" ht="19.2">
      <c r="B299" s="32"/>
      <c r="D299" s="145" t="s">
        <v>148</v>
      </c>
      <c r="F299" s="146" t="s">
        <v>1796</v>
      </c>
      <c r="I299" s="147"/>
      <c r="L299" s="32"/>
      <c r="M299" s="148"/>
      <c r="T299" s="56"/>
      <c r="AT299" s="17" t="s">
        <v>148</v>
      </c>
      <c r="AU299" s="17" t="s">
        <v>87</v>
      </c>
    </row>
    <row r="300" spans="2:65" s="13" customFormat="1" ht="10.199999999999999">
      <c r="B300" s="155"/>
      <c r="D300" s="145" t="s">
        <v>149</v>
      </c>
      <c r="E300" s="156" t="s">
        <v>1</v>
      </c>
      <c r="F300" s="157" t="s">
        <v>1797</v>
      </c>
      <c r="H300" s="158">
        <v>120</v>
      </c>
      <c r="I300" s="159"/>
      <c r="L300" s="155"/>
      <c r="M300" s="160"/>
      <c r="T300" s="161"/>
      <c r="AT300" s="156" t="s">
        <v>149</v>
      </c>
      <c r="AU300" s="156" t="s">
        <v>87</v>
      </c>
      <c r="AV300" s="13" t="s">
        <v>87</v>
      </c>
      <c r="AW300" s="13" t="s">
        <v>33</v>
      </c>
      <c r="AX300" s="13" t="s">
        <v>85</v>
      </c>
      <c r="AY300" s="156" t="s">
        <v>135</v>
      </c>
    </row>
    <row r="301" spans="2:65" s="1" customFormat="1" ht="16.5" customHeight="1">
      <c r="B301" s="32"/>
      <c r="C301" s="132" t="s">
        <v>623</v>
      </c>
      <c r="D301" s="132" t="s">
        <v>141</v>
      </c>
      <c r="E301" s="133" t="s">
        <v>1798</v>
      </c>
      <c r="F301" s="134" t="s">
        <v>1799</v>
      </c>
      <c r="G301" s="135" t="s">
        <v>306</v>
      </c>
      <c r="H301" s="136">
        <v>380</v>
      </c>
      <c r="I301" s="137"/>
      <c r="J301" s="138">
        <f>ROUND(I301*H301,2)</f>
        <v>0</v>
      </c>
      <c r="K301" s="134" t="s">
        <v>145</v>
      </c>
      <c r="L301" s="32"/>
      <c r="M301" s="139" t="s">
        <v>1</v>
      </c>
      <c r="N301" s="140" t="s">
        <v>42</v>
      </c>
      <c r="P301" s="141">
        <f>O301*H301</f>
        <v>0</v>
      </c>
      <c r="Q301" s="141">
        <v>9.0000000000000006E-5</v>
      </c>
      <c r="R301" s="141">
        <f>Q301*H301</f>
        <v>3.4200000000000001E-2</v>
      </c>
      <c r="S301" s="141">
        <v>0</v>
      </c>
      <c r="T301" s="142">
        <f>S301*H301</f>
        <v>0</v>
      </c>
      <c r="AR301" s="143" t="s">
        <v>721</v>
      </c>
      <c r="AT301" s="143" t="s">
        <v>141</v>
      </c>
      <c r="AU301" s="143" t="s">
        <v>87</v>
      </c>
      <c r="AY301" s="17" t="s">
        <v>135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7" t="s">
        <v>85</v>
      </c>
      <c r="BK301" s="144">
        <f>ROUND(I301*H301,2)</f>
        <v>0</v>
      </c>
      <c r="BL301" s="17" t="s">
        <v>721</v>
      </c>
      <c r="BM301" s="143" t="s">
        <v>772</v>
      </c>
    </row>
    <row r="302" spans="2:65" s="1" customFormat="1" ht="10.199999999999999">
      <c r="B302" s="32"/>
      <c r="D302" s="145" t="s">
        <v>148</v>
      </c>
      <c r="F302" s="146" t="s">
        <v>1800</v>
      </c>
      <c r="I302" s="147"/>
      <c r="L302" s="32"/>
      <c r="M302" s="148"/>
      <c r="T302" s="56"/>
      <c r="AT302" s="17" t="s">
        <v>148</v>
      </c>
      <c r="AU302" s="17" t="s">
        <v>87</v>
      </c>
    </row>
    <row r="303" spans="2:65" s="13" customFormat="1" ht="10.199999999999999">
      <c r="B303" s="155"/>
      <c r="D303" s="145" t="s">
        <v>149</v>
      </c>
      <c r="E303" s="156" t="s">
        <v>1</v>
      </c>
      <c r="F303" s="157" t="s">
        <v>1801</v>
      </c>
      <c r="H303" s="158">
        <v>380</v>
      </c>
      <c r="I303" s="159"/>
      <c r="L303" s="155"/>
      <c r="M303" s="160"/>
      <c r="T303" s="161"/>
      <c r="AT303" s="156" t="s">
        <v>149</v>
      </c>
      <c r="AU303" s="156" t="s">
        <v>87</v>
      </c>
      <c r="AV303" s="13" t="s">
        <v>87</v>
      </c>
      <c r="AW303" s="13" t="s">
        <v>33</v>
      </c>
      <c r="AX303" s="13" t="s">
        <v>85</v>
      </c>
      <c r="AY303" s="156" t="s">
        <v>135</v>
      </c>
    </row>
    <row r="304" spans="2:65" s="1" customFormat="1" ht="21.75" customHeight="1">
      <c r="B304" s="32"/>
      <c r="C304" s="132" t="s">
        <v>632</v>
      </c>
      <c r="D304" s="132" t="s">
        <v>141</v>
      </c>
      <c r="E304" s="133" t="s">
        <v>1802</v>
      </c>
      <c r="F304" s="134" t="s">
        <v>1803</v>
      </c>
      <c r="G304" s="135" t="s">
        <v>337</v>
      </c>
      <c r="H304" s="136">
        <v>20.100000000000001</v>
      </c>
      <c r="I304" s="137"/>
      <c r="J304" s="138">
        <f>ROUND(I304*H304,2)</f>
        <v>0</v>
      </c>
      <c r="K304" s="134" t="s">
        <v>145</v>
      </c>
      <c r="L304" s="32"/>
      <c r="M304" s="139" t="s">
        <v>1</v>
      </c>
      <c r="N304" s="140" t="s">
        <v>42</v>
      </c>
      <c r="P304" s="141">
        <f>O304*H304</f>
        <v>0</v>
      </c>
      <c r="Q304" s="141">
        <v>0</v>
      </c>
      <c r="R304" s="141">
        <f>Q304*H304</f>
        <v>0</v>
      </c>
      <c r="S304" s="141">
        <v>0</v>
      </c>
      <c r="T304" s="142">
        <f>S304*H304</f>
        <v>0</v>
      </c>
      <c r="AR304" s="143" t="s">
        <v>721</v>
      </c>
      <c r="AT304" s="143" t="s">
        <v>141</v>
      </c>
      <c r="AU304" s="143" t="s">
        <v>87</v>
      </c>
      <c r="AY304" s="17" t="s">
        <v>135</v>
      </c>
      <c r="BE304" s="144">
        <f>IF(N304="základní",J304,0)</f>
        <v>0</v>
      </c>
      <c r="BF304" s="144">
        <f>IF(N304="snížená",J304,0)</f>
        <v>0</v>
      </c>
      <c r="BG304" s="144">
        <f>IF(N304="zákl. přenesená",J304,0)</f>
        <v>0</v>
      </c>
      <c r="BH304" s="144">
        <f>IF(N304="sníž. přenesená",J304,0)</f>
        <v>0</v>
      </c>
      <c r="BI304" s="144">
        <f>IF(N304="nulová",J304,0)</f>
        <v>0</v>
      </c>
      <c r="BJ304" s="17" t="s">
        <v>85</v>
      </c>
      <c r="BK304" s="144">
        <f>ROUND(I304*H304,2)</f>
        <v>0</v>
      </c>
      <c r="BL304" s="17" t="s">
        <v>721</v>
      </c>
      <c r="BM304" s="143" t="s">
        <v>795</v>
      </c>
    </row>
    <row r="305" spans="2:65" s="1" customFormat="1" ht="19.2">
      <c r="B305" s="32"/>
      <c r="D305" s="145" t="s">
        <v>148</v>
      </c>
      <c r="F305" s="146" t="s">
        <v>1804</v>
      </c>
      <c r="I305" s="147"/>
      <c r="L305" s="32"/>
      <c r="M305" s="148"/>
      <c r="T305" s="56"/>
      <c r="AT305" s="17" t="s">
        <v>148</v>
      </c>
      <c r="AU305" s="17" t="s">
        <v>87</v>
      </c>
    </row>
    <row r="306" spans="2:65" s="12" customFormat="1" ht="10.199999999999999">
      <c r="B306" s="149"/>
      <c r="D306" s="145" t="s">
        <v>149</v>
      </c>
      <c r="E306" s="150" t="s">
        <v>1</v>
      </c>
      <c r="F306" s="151" t="s">
        <v>1805</v>
      </c>
      <c r="H306" s="150" t="s">
        <v>1</v>
      </c>
      <c r="I306" s="152"/>
      <c r="L306" s="149"/>
      <c r="M306" s="153"/>
      <c r="T306" s="154"/>
      <c r="AT306" s="150" t="s">
        <v>149</v>
      </c>
      <c r="AU306" s="150" t="s">
        <v>87</v>
      </c>
      <c r="AV306" s="12" t="s">
        <v>85</v>
      </c>
      <c r="AW306" s="12" t="s">
        <v>33</v>
      </c>
      <c r="AX306" s="12" t="s">
        <v>77</v>
      </c>
      <c r="AY306" s="150" t="s">
        <v>135</v>
      </c>
    </row>
    <row r="307" spans="2:65" s="12" customFormat="1" ht="10.199999999999999">
      <c r="B307" s="149"/>
      <c r="D307" s="145" t="s">
        <v>149</v>
      </c>
      <c r="E307" s="150" t="s">
        <v>1</v>
      </c>
      <c r="F307" s="151" t="s">
        <v>1806</v>
      </c>
      <c r="H307" s="150" t="s">
        <v>1</v>
      </c>
      <c r="I307" s="152"/>
      <c r="L307" s="149"/>
      <c r="M307" s="153"/>
      <c r="T307" s="154"/>
      <c r="AT307" s="150" t="s">
        <v>149</v>
      </c>
      <c r="AU307" s="150" t="s">
        <v>87</v>
      </c>
      <c r="AV307" s="12" t="s">
        <v>85</v>
      </c>
      <c r="AW307" s="12" t="s">
        <v>33</v>
      </c>
      <c r="AX307" s="12" t="s">
        <v>77</v>
      </c>
      <c r="AY307" s="150" t="s">
        <v>135</v>
      </c>
    </row>
    <row r="308" spans="2:65" s="13" customFormat="1" ht="10.199999999999999">
      <c r="B308" s="155"/>
      <c r="D308" s="145" t="s">
        <v>149</v>
      </c>
      <c r="E308" s="156" t="s">
        <v>1</v>
      </c>
      <c r="F308" s="157" t="s">
        <v>1807</v>
      </c>
      <c r="H308" s="158">
        <v>20.100000000000001</v>
      </c>
      <c r="I308" s="159"/>
      <c r="L308" s="155"/>
      <c r="M308" s="160"/>
      <c r="T308" s="161"/>
      <c r="AT308" s="156" t="s">
        <v>149</v>
      </c>
      <c r="AU308" s="156" t="s">
        <v>87</v>
      </c>
      <c r="AV308" s="13" t="s">
        <v>87</v>
      </c>
      <c r="AW308" s="13" t="s">
        <v>33</v>
      </c>
      <c r="AX308" s="13" t="s">
        <v>85</v>
      </c>
      <c r="AY308" s="156" t="s">
        <v>135</v>
      </c>
    </row>
    <row r="309" spans="2:65" s="1" customFormat="1" ht="24.15" customHeight="1">
      <c r="B309" s="32"/>
      <c r="C309" s="132" t="s">
        <v>639</v>
      </c>
      <c r="D309" s="132" t="s">
        <v>141</v>
      </c>
      <c r="E309" s="133" t="s">
        <v>1808</v>
      </c>
      <c r="F309" s="134" t="s">
        <v>1809</v>
      </c>
      <c r="G309" s="135" t="s">
        <v>337</v>
      </c>
      <c r="H309" s="136">
        <v>361.8</v>
      </c>
      <c r="I309" s="137"/>
      <c r="J309" s="138">
        <f>ROUND(I309*H309,2)</f>
        <v>0</v>
      </c>
      <c r="K309" s="134" t="s">
        <v>145</v>
      </c>
      <c r="L309" s="32"/>
      <c r="M309" s="139" t="s">
        <v>1</v>
      </c>
      <c r="N309" s="140" t="s">
        <v>42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721</v>
      </c>
      <c r="AT309" s="143" t="s">
        <v>141</v>
      </c>
      <c r="AU309" s="143" t="s">
        <v>87</v>
      </c>
      <c r="AY309" s="17" t="s">
        <v>135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7" t="s">
        <v>85</v>
      </c>
      <c r="BK309" s="144">
        <f>ROUND(I309*H309,2)</f>
        <v>0</v>
      </c>
      <c r="BL309" s="17" t="s">
        <v>721</v>
      </c>
      <c r="BM309" s="143" t="s">
        <v>805</v>
      </c>
    </row>
    <row r="310" spans="2:65" s="1" customFormat="1" ht="19.2">
      <c r="B310" s="32"/>
      <c r="D310" s="145" t="s">
        <v>148</v>
      </c>
      <c r="F310" s="146" t="s">
        <v>1810</v>
      </c>
      <c r="I310" s="147"/>
      <c r="L310" s="32"/>
      <c r="M310" s="148"/>
      <c r="T310" s="56"/>
      <c r="AT310" s="17" t="s">
        <v>148</v>
      </c>
      <c r="AU310" s="17" t="s">
        <v>87</v>
      </c>
    </row>
    <row r="311" spans="2:65" s="12" customFormat="1" ht="10.199999999999999">
      <c r="B311" s="149"/>
      <c r="D311" s="145" t="s">
        <v>149</v>
      </c>
      <c r="E311" s="150" t="s">
        <v>1</v>
      </c>
      <c r="F311" s="151" t="s">
        <v>393</v>
      </c>
      <c r="H311" s="150" t="s">
        <v>1</v>
      </c>
      <c r="I311" s="152"/>
      <c r="L311" s="149"/>
      <c r="M311" s="153"/>
      <c r="T311" s="154"/>
      <c r="AT311" s="150" t="s">
        <v>149</v>
      </c>
      <c r="AU311" s="150" t="s">
        <v>87</v>
      </c>
      <c r="AV311" s="12" t="s">
        <v>85</v>
      </c>
      <c r="AW311" s="12" t="s">
        <v>33</v>
      </c>
      <c r="AX311" s="12" t="s">
        <v>77</v>
      </c>
      <c r="AY311" s="150" t="s">
        <v>135</v>
      </c>
    </row>
    <row r="312" spans="2:65" s="13" customFormat="1" ht="10.199999999999999">
      <c r="B312" s="155"/>
      <c r="D312" s="145" t="s">
        <v>149</v>
      </c>
      <c r="E312" s="156" t="s">
        <v>1</v>
      </c>
      <c r="F312" s="157" t="s">
        <v>1811</v>
      </c>
      <c r="H312" s="158">
        <v>361.8</v>
      </c>
      <c r="I312" s="159"/>
      <c r="L312" s="155"/>
      <c r="M312" s="160"/>
      <c r="T312" s="161"/>
      <c r="AT312" s="156" t="s">
        <v>149</v>
      </c>
      <c r="AU312" s="156" t="s">
        <v>87</v>
      </c>
      <c r="AV312" s="13" t="s">
        <v>87</v>
      </c>
      <c r="AW312" s="13" t="s">
        <v>33</v>
      </c>
      <c r="AX312" s="13" t="s">
        <v>85</v>
      </c>
      <c r="AY312" s="156" t="s">
        <v>135</v>
      </c>
    </row>
    <row r="313" spans="2:65" s="1" customFormat="1" ht="16.5" customHeight="1">
      <c r="B313" s="32"/>
      <c r="C313" s="132" t="s">
        <v>644</v>
      </c>
      <c r="D313" s="132" t="s">
        <v>141</v>
      </c>
      <c r="E313" s="133" t="s">
        <v>1812</v>
      </c>
      <c r="F313" s="134" t="s">
        <v>1813</v>
      </c>
      <c r="G313" s="135" t="s">
        <v>408</v>
      </c>
      <c r="H313" s="136">
        <v>36.18</v>
      </c>
      <c r="I313" s="137"/>
      <c r="J313" s="138">
        <f>ROUND(I313*H313,2)</f>
        <v>0</v>
      </c>
      <c r="K313" s="134" t="s">
        <v>145</v>
      </c>
      <c r="L313" s="32"/>
      <c r="M313" s="139" t="s">
        <v>1</v>
      </c>
      <c r="N313" s="140" t="s">
        <v>42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721</v>
      </c>
      <c r="AT313" s="143" t="s">
        <v>141</v>
      </c>
      <c r="AU313" s="143" t="s">
        <v>87</v>
      </c>
      <c r="AY313" s="17" t="s">
        <v>135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85</v>
      </c>
      <c r="BK313" s="144">
        <f>ROUND(I313*H313,2)</f>
        <v>0</v>
      </c>
      <c r="BL313" s="17" t="s">
        <v>721</v>
      </c>
      <c r="BM313" s="143" t="s">
        <v>1814</v>
      </c>
    </row>
    <row r="314" spans="2:65" s="1" customFormat="1" ht="10.199999999999999">
      <c r="B314" s="32"/>
      <c r="D314" s="145" t="s">
        <v>148</v>
      </c>
      <c r="F314" s="146" t="s">
        <v>1815</v>
      </c>
      <c r="I314" s="147"/>
      <c r="L314" s="32"/>
      <c r="M314" s="148"/>
      <c r="T314" s="56"/>
      <c r="AT314" s="17" t="s">
        <v>148</v>
      </c>
      <c r="AU314" s="17" t="s">
        <v>87</v>
      </c>
    </row>
    <row r="315" spans="2:65" s="13" customFormat="1" ht="10.199999999999999">
      <c r="B315" s="155"/>
      <c r="D315" s="145" t="s">
        <v>149</v>
      </c>
      <c r="E315" s="156" t="s">
        <v>1</v>
      </c>
      <c r="F315" s="157" t="s">
        <v>1816</v>
      </c>
      <c r="H315" s="158">
        <v>36.18</v>
      </c>
      <c r="I315" s="159"/>
      <c r="L315" s="155"/>
      <c r="M315" s="160"/>
      <c r="T315" s="161"/>
      <c r="AT315" s="156" t="s">
        <v>149</v>
      </c>
      <c r="AU315" s="156" t="s">
        <v>87</v>
      </c>
      <c r="AV315" s="13" t="s">
        <v>87</v>
      </c>
      <c r="AW315" s="13" t="s">
        <v>33</v>
      </c>
      <c r="AX315" s="13" t="s">
        <v>85</v>
      </c>
      <c r="AY315" s="156" t="s">
        <v>135</v>
      </c>
    </row>
    <row r="316" spans="2:65" s="1" customFormat="1" ht="24.15" customHeight="1">
      <c r="B316" s="32"/>
      <c r="C316" s="132" t="s">
        <v>649</v>
      </c>
      <c r="D316" s="132" t="s">
        <v>141</v>
      </c>
      <c r="E316" s="133" t="s">
        <v>1817</v>
      </c>
      <c r="F316" s="134" t="s">
        <v>1818</v>
      </c>
      <c r="G316" s="135" t="s">
        <v>251</v>
      </c>
      <c r="H316" s="136">
        <v>151</v>
      </c>
      <c r="I316" s="137"/>
      <c r="J316" s="138">
        <f>ROUND(I316*H316,2)</f>
        <v>0</v>
      </c>
      <c r="K316" s="134" t="s">
        <v>145</v>
      </c>
      <c r="L316" s="32"/>
      <c r="M316" s="139" t="s">
        <v>1</v>
      </c>
      <c r="N316" s="140" t="s">
        <v>42</v>
      </c>
      <c r="P316" s="141">
        <f>O316*H316</f>
        <v>0</v>
      </c>
      <c r="Q316" s="141">
        <v>2.0000000000000002E-5</v>
      </c>
      <c r="R316" s="141">
        <f>Q316*H316</f>
        <v>3.0200000000000001E-3</v>
      </c>
      <c r="S316" s="141">
        <v>0</v>
      </c>
      <c r="T316" s="142">
        <f>S316*H316</f>
        <v>0</v>
      </c>
      <c r="AR316" s="143" t="s">
        <v>721</v>
      </c>
      <c r="AT316" s="143" t="s">
        <v>141</v>
      </c>
      <c r="AU316" s="143" t="s">
        <v>87</v>
      </c>
      <c r="AY316" s="17" t="s">
        <v>135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85</v>
      </c>
      <c r="BK316" s="144">
        <f>ROUND(I316*H316,2)</f>
        <v>0</v>
      </c>
      <c r="BL316" s="17" t="s">
        <v>721</v>
      </c>
      <c r="BM316" s="143" t="s">
        <v>1819</v>
      </c>
    </row>
    <row r="317" spans="2:65" s="1" customFormat="1" ht="19.2">
      <c r="B317" s="32"/>
      <c r="D317" s="145" t="s">
        <v>148</v>
      </c>
      <c r="F317" s="146" t="s">
        <v>1820</v>
      </c>
      <c r="I317" s="147"/>
      <c r="L317" s="32"/>
      <c r="M317" s="148"/>
      <c r="T317" s="56"/>
      <c r="AT317" s="17" t="s">
        <v>148</v>
      </c>
      <c r="AU317" s="17" t="s">
        <v>87</v>
      </c>
    </row>
    <row r="318" spans="2:65" s="12" customFormat="1" ht="10.199999999999999">
      <c r="B318" s="149"/>
      <c r="D318" s="145" t="s">
        <v>149</v>
      </c>
      <c r="E318" s="150" t="s">
        <v>1</v>
      </c>
      <c r="F318" s="151" t="s">
        <v>1821</v>
      </c>
      <c r="H318" s="150" t="s">
        <v>1</v>
      </c>
      <c r="I318" s="152"/>
      <c r="L318" s="149"/>
      <c r="M318" s="153"/>
      <c r="T318" s="154"/>
      <c r="AT318" s="150" t="s">
        <v>149</v>
      </c>
      <c r="AU318" s="150" t="s">
        <v>87</v>
      </c>
      <c r="AV318" s="12" t="s">
        <v>85</v>
      </c>
      <c r="AW318" s="12" t="s">
        <v>33</v>
      </c>
      <c r="AX318" s="12" t="s">
        <v>77</v>
      </c>
      <c r="AY318" s="150" t="s">
        <v>135</v>
      </c>
    </row>
    <row r="319" spans="2:65" s="12" customFormat="1" ht="10.199999999999999">
      <c r="B319" s="149"/>
      <c r="D319" s="145" t="s">
        <v>149</v>
      </c>
      <c r="E319" s="150" t="s">
        <v>1</v>
      </c>
      <c r="F319" s="151" t="s">
        <v>1822</v>
      </c>
      <c r="H319" s="150" t="s">
        <v>1</v>
      </c>
      <c r="I319" s="152"/>
      <c r="L319" s="149"/>
      <c r="M319" s="153"/>
      <c r="T319" s="154"/>
      <c r="AT319" s="150" t="s">
        <v>149</v>
      </c>
      <c r="AU319" s="150" t="s">
        <v>87</v>
      </c>
      <c r="AV319" s="12" t="s">
        <v>85</v>
      </c>
      <c r="AW319" s="12" t="s">
        <v>33</v>
      </c>
      <c r="AX319" s="12" t="s">
        <v>77</v>
      </c>
      <c r="AY319" s="150" t="s">
        <v>135</v>
      </c>
    </row>
    <row r="320" spans="2:65" s="13" customFormat="1" ht="10.199999999999999">
      <c r="B320" s="155"/>
      <c r="D320" s="145" t="s">
        <v>149</v>
      </c>
      <c r="E320" s="156" t="s">
        <v>1</v>
      </c>
      <c r="F320" s="157" t="s">
        <v>1823</v>
      </c>
      <c r="H320" s="158">
        <v>151</v>
      </c>
      <c r="I320" s="159"/>
      <c r="L320" s="155"/>
      <c r="M320" s="160"/>
      <c r="T320" s="161"/>
      <c r="AT320" s="156" t="s">
        <v>149</v>
      </c>
      <c r="AU320" s="156" t="s">
        <v>87</v>
      </c>
      <c r="AV320" s="13" t="s">
        <v>87</v>
      </c>
      <c r="AW320" s="13" t="s">
        <v>33</v>
      </c>
      <c r="AX320" s="13" t="s">
        <v>85</v>
      </c>
      <c r="AY320" s="156" t="s">
        <v>135</v>
      </c>
    </row>
    <row r="321" spans="2:65" s="11" customFormat="1" ht="20.85" customHeight="1">
      <c r="B321" s="120"/>
      <c r="D321" s="121" t="s">
        <v>76</v>
      </c>
      <c r="E321" s="130" t="s">
        <v>1039</v>
      </c>
      <c r="F321" s="130" t="s">
        <v>1040</v>
      </c>
      <c r="I321" s="123"/>
      <c r="J321" s="131">
        <f>BK321</f>
        <v>0</v>
      </c>
      <c r="L321" s="120"/>
      <c r="M321" s="125"/>
      <c r="P321" s="126">
        <f>SUM(P322:P329)</f>
        <v>0</v>
      </c>
      <c r="R321" s="126">
        <f>SUM(R322:R329)</f>
        <v>0</v>
      </c>
      <c r="T321" s="127">
        <f>SUM(T322:T329)</f>
        <v>0</v>
      </c>
      <c r="AR321" s="121" t="s">
        <v>85</v>
      </c>
      <c r="AT321" s="128" t="s">
        <v>76</v>
      </c>
      <c r="AU321" s="128" t="s">
        <v>87</v>
      </c>
      <c r="AY321" s="121" t="s">
        <v>135</v>
      </c>
      <c r="BK321" s="129">
        <f>SUM(BK322:BK329)</f>
        <v>0</v>
      </c>
    </row>
    <row r="322" spans="2:65" s="1" customFormat="1" ht="16.5" customHeight="1">
      <c r="B322" s="32"/>
      <c r="C322" s="132" t="s">
        <v>661</v>
      </c>
      <c r="D322" s="132" t="s">
        <v>141</v>
      </c>
      <c r="E322" s="133" t="s">
        <v>1090</v>
      </c>
      <c r="F322" s="134" t="s">
        <v>1091</v>
      </c>
      <c r="G322" s="135" t="s">
        <v>408</v>
      </c>
      <c r="H322" s="136">
        <v>0.5</v>
      </c>
      <c r="I322" s="137"/>
      <c r="J322" s="138">
        <f>ROUND(I322*H322,2)</f>
        <v>0</v>
      </c>
      <c r="K322" s="134" t="s">
        <v>145</v>
      </c>
      <c r="L322" s="32"/>
      <c r="M322" s="139" t="s">
        <v>1</v>
      </c>
      <c r="N322" s="140" t="s">
        <v>42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134</v>
      </c>
      <c r="AT322" s="143" t="s">
        <v>141</v>
      </c>
      <c r="AU322" s="143" t="s">
        <v>157</v>
      </c>
      <c r="AY322" s="17" t="s">
        <v>135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7" t="s">
        <v>85</v>
      </c>
      <c r="BK322" s="144">
        <f>ROUND(I322*H322,2)</f>
        <v>0</v>
      </c>
      <c r="BL322" s="17" t="s">
        <v>134</v>
      </c>
      <c r="BM322" s="143" t="s">
        <v>1824</v>
      </c>
    </row>
    <row r="323" spans="2:65" s="1" customFormat="1" ht="10.199999999999999">
      <c r="B323" s="32"/>
      <c r="D323" s="145" t="s">
        <v>148</v>
      </c>
      <c r="F323" s="146" t="s">
        <v>1093</v>
      </c>
      <c r="I323" s="147"/>
      <c r="L323" s="32"/>
      <c r="M323" s="148"/>
      <c r="T323" s="56"/>
      <c r="AT323" s="17" t="s">
        <v>148</v>
      </c>
      <c r="AU323" s="17" t="s">
        <v>157</v>
      </c>
    </row>
    <row r="324" spans="2:65" s="12" customFormat="1" ht="10.199999999999999">
      <c r="B324" s="149"/>
      <c r="D324" s="145" t="s">
        <v>149</v>
      </c>
      <c r="E324" s="150" t="s">
        <v>1</v>
      </c>
      <c r="F324" s="151" t="s">
        <v>1825</v>
      </c>
      <c r="H324" s="150" t="s">
        <v>1</v>
      </c>
      <c r="I324" s="152"/>
      <c r="L324" s="149"/>
      <c r="M324" s="153"/>
      <c r="T324" s="154"/>
      <c r="AT324" s="150" t="s">
        <v>149</v>
      </c>
      <c r="AU324" s="150" t="s">
        <v>157</v>
      </c>
      <c r="AV324" s="12" t="s">
        <v>85</v>
      </c>
      <c r="AW324" s="12" t="s">
        <v>33</v>
      </c>
      <c r="AX324" s="12" t="s">
        <v>77</v>
      </c>
      <c r="AY324" s="150" t="s">
        <v>135</v>
      </c>
    </row>
    <row r="325" spans="2:65" s="13" customFormat="1" ht="10.199999999999999">
      <c r="B325" s="155"/>
      <c r="D325" s="145" t="s">
        <v>149</v>
      </c>
      <c r="E325" s="156" t="s">
        <v>1</v>
      </c>
      <c r="F325" s="157" t="s">
        <v>1826</v>
      </c>
      <c r="H325" s="158">
        <v>0.5</v>
      </c>
      <c r="I325" s="159"/>
      <c r="L325" s="155"/>
      <c r="M325" s="160"/>
      <c r="T325" s="161"/>
      <c r="AT325" s="156" t="s">
        <v>149</v>
      </c>
      <c r="AU325" s="156" t="s">
        <v>157</v>
      </c>
      <c r="AV325" s="13" t="s">
        <v>87</v>
      </c>
      <c r="AW325" s="13" t="s">
        <v>33</v>
      </c>
      <c r="AX325" s="13" t="s">
        <v>77</v>
      </c>
      <c r="AY325" s="156" t="s">
        <v>135</v>
      </c>
    </row>
    <row r="326" spans="2:65" s="14" customFormat="1" ht="10.199999999999999">
      <c r="B326" s="165"/>
      <c r="D326" s="145" t="s">
        <v>149</v>
      </c>
      <c r="E326" s="166" t="s">
        <v>1</v>
      </c>
      <c r="F326" s="167" t="s">
        <v>257</v>
      </c>
      <c r="H326" s="168">
        <v>0.5</v>
      </c>
      <c r="I326" s="169"/>
      <c r="L326" s="165"/>
      <c r="M326" s="170"/>
      <c r="T326" s="171"/>
      <c r="AT326" s="166" t="s">
        <v>149</v>
      </c>
      <c r="AU326" s="166" t="s">
        <v>157</v>
      </c>
      <c r="AV326" s="14" t="s">
        <v>134</v>
      </c>
      <c r="AW326" s="14" t="s">
        <v>33</v>
      </c>
      <c r="AX326" s="14" t="s">
        <v>85</v>
      </c>
      <c r="AY326" s="166" t="s">
        <v>135</v>
      </c>
    </row>
    <row r="327" spans="2:65" s="1" customFormat="1" ht="16.5" customHeight="1">
      <c r="B327" s="32"/>
      <c r="C327" s="132" t="s">
        <v>668</v>
      </c>
      <c r="D327" s="132" t="s">
        <v>141</v>
      </c>
      <c r="E327" s="133" t="s">
        <v>1827</v>
      </c>
      <c r="F327" s="134" t="s">
        <v>1828</v>
      </c>
      <c r="G327" s="135" t="s">
        <v>548</v>
      </c>
      <c r="H327" s="136">
        <v>2</v>
      </c>
      <c r="I327" s="137"/>
      <c r="J327" s="138">
        <f>ROUND(I327*H327,2)</f>
        <v>0</v>
      </c>
      <c r="K327" s="134" t="s">
        <v>1</v>
      </c>
      <c r="L327" s="32"/>
      <c r="M327" s="139" t="s">
        <v>1</v>
      </c>
      <c r="N327" s="140" t="s">
        <v>42</v>
      </c>
      <c r="P327" s="141">
        <f>O327*H327</f>
        <v>0</v>
      </c>
      <c r="Q327" s="141">
        <v>0</v>
      </c>
      <c r="R327" s="141">
        <f>Q327*H327</f>
        <v>0</v>
      </c>
      <c r="S327" s="141">
        <v>0</v>
      </c>
      <c r="T327" s="142">
        <f>S327*H327</f>
        <v>0</v>
      </c>
      <c r="AR327" s="143" t="s">
        <v>134</v>
      </c>
      <c r="AT327" s="143" t="s">
        <v>141</v>
      </c>
      <c r="AU327" s="143" t="s">
        <v>157</v>
      </c>
      <c r="AY327" s="17" t="s">
        <v>135</v>
      </c>
      <c r="BE327" s="144">
        <f>IF(N327="základní",J327,0)</f>
        <v>0</v>
      </c>
      <c r="BF327" s="144">
        <f>IF(N327="snížená",J327,0)</f>
        <v>0</v>
      </c>
      <c r="BG327" s="144">
        <f>IF(N327="zákl. přenesená",J327,0)</f>
        <v>0</v>
      </c>
      <c r="BH327" s="144">
        <f>IF(N327="sníž. přenesená",J327,0)</f>
        <v>0</v>
      </c>
      <c r="BI327" s="144">
        <f>IF(N327="nulová",J327,0)</f>
        <v>0</v>
      </c>
      <c r="BJ327" s="17" t="s">
        <v>85</v>
      </c>
      <c r="BK327" s="144">
        <f>ROUND(I327*H327,2)</f>
        <v>0</v>
      </c>
      <c r="BL327" s="17" t="s">
        <v>134</v>
      </c>
      <c r="BM327" s="143" t="s">
        <v>1829</v>
      </c>
    </row>
    <row r="328" spans="2:65" s="1" customFormat="1" ht="10.199999999999999">
      <c r="B328" s="32"/>
      <c r="D328" s="145" t="s">
        <v>148</v>
      </c>
      <c r="F328" s="146" t="s">
        <v>1828</v>
      </c>
      <c r="I328" s="147"/>
      <c r="L328" s="32"/>
      <c r="M328" s="148"/>
      <c r="T328" s="56"/>
      <c r="AT328" s="17" t="s">
        <v>148</v>
      </c>
      <c r="AU328" s="17" t="s">
        <v>157</v>
      </c>
    </row>
    <row r="329" spans="2:65" s="13" customFormat="1" ht="10.199999999999999">
      <c r="B329" s="155"/>
      <c r="D329" s="145" t="s">
        <v>149</v>
      </c>
      <c r="E329" s="156" t="s">
        <v>1</v>
      </c>
      <c r="F329" s="157" t="s">
        <v>1830</v>
      </c>
      <c r="H329" s="158">
        <v>2</v>
      </c>
      <c r="I329" s="159"/>
      <c r="L329" s="155"/>
      <c r="M329" s="160"/>
      <c r="T329" s="161"/>
      <c r="AT329" s="156" t="s">
        <v>149</v>
      </c>
      <c r="AU329" s="156" t="s">
        <v>157</v>
      </c>
      <c r="AV329" s="13" t="s">
        <v>87</v>
      </c>
      <c r="AW329" s="13" t="s">
        <v>33</v>
      </c>
      <c r="AX329" s="13" t="s">
        <v>85</v>
      </c>
      <c r="AY329" s="156" t="s">
        <v>135</v>
      </c>
    </row>
    <row r="330" spans="2:65" s="11" customFormat="1" ht="25.95" customHeight="1">
      <c r="B330" s="120"/>
      <c r="D330" s="121" t="s">
        <v>76</v>
      </c>
      <c r="E330" s="122" t="s">
        <v>136</v>
      </c>
      <c r="F330" s="122" t="s">
        <v>137</v>
      </c>
      <c r="I330" s="123"/>
      <c r="J330" s="124">
        <f>BK330</f>
        <v>0</v>
      </c>
      <c r="L330" s="120"/>
      <c r="M330" s="125"/>
      <c r="P330" s="126">
        <f>P331</f>
        <v>0</v>
      </c>
      <c r="R330" s="126">
        <f>R331</f>
        <v>0</v>
      </c>
      <c r="T330" s="127">
        <f>T331</f>
        <v>0</v>
      </c>
      <c r="AR330" s="121" t="s">
        <v>138</v>
      </c>
      <c r="AT330" s="128" t="s">
        <v>76</v>
      </c>
      <c r="AU330" s="128" t="s">
        <v>77</v>
      </c>
      <c r="AY330" s="121" t="s">
        <v>135</v>
      </c>
      <c r="BK330" s="129">
        <f>BK331</f>
        <v>0</v>
      </c>
    </row>
    <row r="331" spans="2:65" s="11" customFormat="1" ht="22.8" customHeight="1">
      <c r="B331" s="120"/>
      <c r="D331" s="121" t="s">
        <v>76</v>
      </c>
      <c r="E331" s="130" t="s">
        <v>139</v>
      </c>
      <c r="F331" s="130" t="s">
        <v>140</v>
      </c>
      <c r="I331" s="123"/>
      <c r="J331" s="131">
        <f>BK331</f>
        <v>0</v>
      </c>
      <c r="L331" s="120"/>
      <c r="M331" s="125"/>
      <c r="P331" s="126">
        <f>SUM(P332:P339)</f>
        <v>0</v>
      </c>
      <c r="R331" s="126">
        <f>SUM(R332:R339)</f>
        <v>0</v>
      </c>
      <c r="T331" s="127">
        <f>SUM(T332:T339)</f>
        <v>0</v>
      </c>
      <c r="AR331" s="121" t="s">
        <v>138</v>
      </c>
      <c r="AT331" s="128" t="s">
        <v>76</v>
      </c>
      <c r="AU331" s="128" t="s">
        <v>85</v>
      </c>
      <c r="AY331" s="121" t="s">
        <v>135</v>
      </c>
      <c r="BK331" s="129">
        <f>SUM(BK332:BK339)</f>
        <v>0</v>
      </c>
    </row>
    <row r="332" spans="2:65" s="1" customFormat="1" ht="16.5" customHeight="1">
      <c r="B332" s="32"/>
      <c r="C332" s="132" t="s">
        <v>675</v>
      </c>
      <c r="D332" s="132" t="s">
        <v>141</v>
      </c>
      <c r="E332" s="133" t="s">
        <v>158</v>
      </c>
      <c r="F332" s="134" t="s">
        <v>159</v>
      </c>
      <c r="G332" s="135" t="s">
        <v>144</v>
      </c>
      <c r="H332" s="136">
        <v>1</v>
      </c>
      <c r="I332" s="137"/>
      <c r="J332" s="138">
        <f>ROUND(I332*H332,2)</f>
        <v>0</v>
      </c>
      <c r="K332" s="134" t="s">
        <v>145</v>
      </c>
      <c r="L332" s="32"/>
      <c r="M332" s="139" t="s">
        <v>1</v>
      </c>
      <c r="N332" s="140" t="s">
        <v>42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146</v>
      </c>
      <c r="AT332" s="143" t="s">
        <v>141</v>
      </c>
      <c r="AU332" s="143" t="s">
        <v>87</v>
      </c>
      <c r="AY332" s="17" t="s">
        <v>135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7" t="s">
        <v>85</v>
      </c>
      <c r="BK332" s="144">
        <f>ROUND(I332*H332,2)</f>
        <v>0</v>
      </c>
      <c r="BL332" s="17" t="s">
        <v>146</v>
      </c>
      <c r="BM332" s="143" t="s">
        <v>1831</v>
      </c>
    </row>
    <row r="333" spans="2:65" s="1" customFormat="1" ht="10.199999999999999">
      <c r="B333" s="32"/>
      <c r="D333" s="145" t="s">
        <v>148</v>
      </c>
      <c r="F333" s="146" t="s">
        <v>159</v>
      </c>
      <c r="I333" s="147"/>
      <c r="L333" s="32"/>
      <c r="M333" s="148"/>
      <c r="T333" s="56"/>
      <c r="AT333" s="17" t="s">
        <v>148</v>
      </c>
      <c r="AU333" s="17" t="s">
        <v>87</v>
      </c>
    </row>
    <row r="334" spans="2:65" s="12" customFormat="1" ht="10.199999999999999">
      <c r="B334" s="149"/>
      <c r="D334" s="145" t="s">
        <v>149</v>
      </c>
      <c r="E334" s="150" t="s">
        <v>1</v>
      </c>
      <c r="F334" s="151" t="s">
        <v>1832</v>
      </c>
      <c r="H334" s="150" t="s">
        <v>1</v>
      </c>
      <c r="I334" s="152"/>
      <c r="L334" s="149"/>
      <c r="M334" s="153"/>
      <c r="T334" s="154"/>
      <c r="AT334" s="150" t="s">
        <v>149</v>
      </c>
      <c r="AU334" s="150" t="s">
        <v>87</v>
      </c>
      <c r="AV334" s="12" t="s">
        <v>85</v>
      </c>
      <c r="AW334" s="12" t="s">
        <v>33</v>
      </c>
      <c r="AX334" s="12" t="s">
        <v>77</v>
      </c>
      <c r="AY334" s="150" t="s">
        <v>135</v>
      </c>
    </row>
    <row r="335" spans="2:65" s="13" customFormat="1" ht="10.199999999999999">
      <c r="B335" s="155"/>
      <c r="D335" s="145" t="s">
        <v>149</v>
      </c>
      <c r="E335" s="156" t="s">
        <v>1</v>
      </c>
      <c r="F335" s="157" t="s">
        <v>1833</v>
      </c>
      <c r="H335" s="158">
        <v>1</v>
      </c>
      <c r="I335" s="159"/>
      <c r="L335" s="155"/>
      <c r="M335" s="160"/>
      <c r="T335" s="161"/>
      <c r="AT335" s="156" t="s">
        <v>149</v>
      </c>
      <c r="AU335" s="156" t="s">
        <v>87</v>
      </c>
      <c r="AV335" s="13" t="s">
        <v>87</v>
      </c>
      <c r="AW335" s="13" t="s">
        <v>33</v>
      </c>
      <c r="AX335" s="13" t="s">
        <v>85</v>
      </c>
      <c r="AY335" s="156" t="s">
        <v>135</v>
      </c>
    </row>
    <row r="336" spans="2:65" s="1" customFormat="1" ht="16.5" customHeight="1">
      <c r="B336" s="32"/>
      <c r="C336" s="132" t="s">
        <v>686</v>
      </c>
      <c r="D336" s="132" t="s">
        <v>141</v>
      </c>
      <c r="E336" s="133" t="s">
        <v>163</v>
      </c>
      <c r="F336" s="134" t="s">
        <v>164</v>
      </c>
      <c r="G336" s="135" t="s">
        <v>144</v>
      </c>
      <c r="H336" s="136">
        <v>1</v>
      </c>
      <c r="I336" s="137"/>
      <c r="J336" s="138">
        <f>ROUND(I336*H336,2)</f>
        <v>0</v>
      </c>
      <c r="K336" s="134" t="s">
        <v>145</v>
      </c>
      <c r="L336" s="32"/>
      <c r="M336" s="139" t="s">
        <v>1</v>
      </c>
      <c r="N336" s="140" t="s">
        <v>42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146</v>
      </c>
      <c r="AT336" s="143" t="s">
        <v>141</v>
      </c>
      <c r="AU336" s="143" t="s">
        <v>87</v>
      </c>
      <c r="AY336" s="17" t="s">
        <v>135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7" t="s">
        <v>85</v>
      </c>
      <c r="BK336" s="144">
        <f>ROUND(I336*H336,2)</f>
        <v>0</v>
      </c>
      <c r="BL336" s="17" t="s">
        <v>146</v>
      </c>
      <c r="BM336" s="143" t="s">
        <v>1834</v>
      </c>
    </row>
    <row r="337" spans="2:51" s="1" customFormat="1" ht="10.199999999999999">
      <c r="B337" s="32"/>
      <c r="D337" s="145" t="s">
        <v>148</v>
      </c>
      <c r="F337" s="146" t="s">
        <v>164</v>
      </c>
      <c r="I337" s="147"/>
      <c r="L337" s="32"/>
      <c r="M337" s="148"/>
      <c r="T337" s="56"/>
      <c r="AT337" s="17" t="s">
        <v>148</v>
      </c>
      <c r="AU337" s="17" t="s">
        <v>87</v>
      </c>
    </row>
    <row r="338" spans="2:51" s="12" customFormat="1" ht="10.199999999999999">
      <c r="B338" s="149"/>
      <c r="D338" s="145" t="s">
        <v>149</v>
      </c>
      <c r="E338" s="150" t="s">
        <v>1</v>
      </c>
      <c r="F338" s="151" t="s">
        <v>166</v>
      </c>
      <c r="H338" s="150" t="s">
        <v>1</v>
      </c>
      <c r="I338" s="152"/>
      <c r="L338" s="149"/>
      <c r="M338" s="153"/>
      <c r="T338" s="154"/>
      <c r="AT338" s="150" t="s">
        <v>149</v>
      </c>
      <c r="AU338" s="150" t="s">
        <v>87</v>
      </c>
      <c r="AV338" s="12" t="s">
        <v>85</v>
      </c>
      <c r="AW338" s="12" t="s">
        <v>33</v>
      </c>
      <c r="AX338" s="12" t="s">
        <v>77</v>
      </c>
      <c r="AY338" s="150" t="s">
        <v>135</v>
      </c>
    </row>
    <row r="339" spans="2:51" s="13" customFormat="1" ht="10.199999999999999">
      <c r="B339" s="155"/>
      <c r="D339" s="145" t="s">
        <v>149</v>
      </c>
      <c r="E339" s="156" t="s">
        <v>1</v>
      </c>
      <c r="F339" s="157" t="s">
        <v>1835</v>
      </c>
      <c r="H339" s="158">
        <v>1</v>
      </c>
      <c r="I339" s="159"/>
      <c r="L339" s="155"/>
      <c r="M339" s="162"/>
      <c r="N339" s="163"/>
      <c r="O339" s="163"/>
      <c r="P339" s="163"/>
      <c r="Q339" s="163"/>
      <c r="R339" s="163"/>
      <c r="S339" s="163"/>
      <c r="T339" s="164"/>
      <c r="AT339" s="156" t="s">
        <v>149</v>
      </c>
      <c r="AU339" s="156" t="s">
        <v>87</v>
      </c>
      <c r="AV339" s="13" t="s">
        <v>87</v>
      </c>
      <c r="AW339" s="13" t="s">
        <v>33</v>
      </c>
      <c r="AX339" s="13" t="s">
        <v>85</v>
      </c>
      <c r="AY339" s="156" t="s">
        <v>135</v>
      </c>
    </row>
    <row r="340" spans="2:51" s="1" customFormat="1" ht="6.9" customHeight="1">
      <c r="B340" s="44"/>
      <c r="C340" s="45"/>
      <c r="D340" s="45"/>
      <c r="E340" s="45"/>
      <c r="F340" s="45"/>
      <c r="G340" s="45"/>
      <c r="H340" s="45"/>
      <c r="I340" s="45"/>
      <c r="J340" s="45"/>
      <c r="K340" s="45"/>
      <c r="L340" s="32"/>
    </row>
  </sheetData>
  <sheetProtection algorithmName="SHA-512" hashValue="Re7w9xle1PZFlV54srtQLZz16hyopVlxeiHK6nllhtYEH/89Ah9eGM9VzHUXIKFSle+41DMx0z8l9+PEXUxv4Q==" saltValue="7gmy8klXzv5IK9qENZ57CQaDXrREa1az/AxdcjTnp5OftiiZYKJA7SeOKV8N4KcgW13ymP34WwPnp4RKEvwUTw==" spinCount="100000" sheet="1" objects="1" scenarios="1" formatColumns="0" formatRows="0" autoFilter="0"/>
  <autoFilter ref="C123:K339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02 - Ostatní a vedlejší n...</vt:lpstr>
      <vt:lpstr>101 - Místní komunikace</vt:lpstr>
      <vt:lpstr>102 - Parkovací plocha</vt:lpstr>
      <vt:lpstr>301 - Dešťová kanalizace</vt:lpstr>
      <vt:lpstr>302 - Dešťové kanalizační...</vt:lpstr>
      <vt:lpstr>401 - Veřejné osvětlení</vt:lpstr>
      <vt:lpstr>'02 - Ostatní a vedlejší n...'!Názvy_tisku</vt:lpstr>
      <vt:lpstr>'101 - Místní komunikace'!Názvy_tisku</vt:lpstr>
      <vt:lpstr>'102 - Parkovací plocha'!Názvy_tisku</vt:lpstr>
      <vt:lpstr>'301 - Dešťová kanalizace'!Názvy_tisku</vt:lpstr>
      <vt:lpstr>'302 - Dešťové kanalizační...'!Názvy_tisku</vt:lpstr>
      <vt:lpstr>'401 - Veřejné osvětlení'!Názvy_tisku</vt:lpstr>
      <vt:lpstr>'Rekapitulace stavby'!Názvy_tisku</vt:lpstr>
      <vt:lpstr>'02 - Ostatní a vedlejší n...'!Oblast_tisku</vt:lpstr>
      <vt:lpstr>'101 - Místní komunikace'!Oblast_tisku</vt:lpstr>
      <vt:lpstr>'102 - Parkovací plocha'!Oblast_tisku</vt:lpstr>
      <vt:lpstr>'301 - Dešťová kanalizace'!Oblast_tisku</vt:lpstr>
      <vt:lpstr>'302 - Dešťové kanalizační...'!Oblast_tisku</vt:lpstr>
      <vt:lpstr>'401 - Veřejné osvětlení'!Oblast_tisku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kros\kros urs</dc:creator>
  <cp:lastModifiedBy>Tereza Dio</cp:lastModifiedBy>
  <dcterms:created xsi:type="dcterms:W3CDTF">2025-06-13T07:15:22Z</dcterms:created>
  <dcterms:modified xsi:type="dcterms:W3CDTF">2025-07-22T07:38:02Z</dcterms:modified>
</cp:coreProperties>
</file>