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0" yWindow="630" windowWidth="25320" windowHeight="15015" activeTab="1"/>
  </bookViews>
  <sheets>
    <sheet name="Rekapitulace stavby" sheetId="1" r:id="rId1"/>
    <sheet name="A - část" sheetId="2" r:id="rId2"/>
    <sheet name="O - odpočet částky za kov..." sheetId="3" r:id="rId3"/>
    <sheet name="Pokyny pro vyplnění" sheetId="4" r:id="rId4"/>
  </sheets>
  <definedNames>
    <definedName name="_xlnm._FilterDatabase" localSheetId="1" hidden="1">'A - část'!$C$95:$K$235</definedName>
    <definedName name="_xlnm._FilterDatabase" localSheetId="2" hidden="1">'O - odpočet částky za kov...'!$C$76:$K$79</definedName>
    <definedName name="_xlnm.Print_Titles" localSheetId="1">'A - část'!$95:$95</definedName>
    <definedName name="_xlnm.Print_Titles" localSheetId="2">'O - odpočet částky za kov...'!$76:$76</definedName>
    <definedName name="_xlnm.Print_Titles" localSheetId="0">'Rekapitulace stavby'!$49:$49</definedName>
    <definedName name="_xlnm.Print_Area" localSheetId="1">'A - část'!$C$4:$J$36,'A - část'!$C$42:$J$77,'A - část'!$C$83:$K$235</definedName>
    <definedName name="_xlnm.Print_Area" localSheetId="2">'O - odpočet částky za kov...'!$C$4:$J$36,'O - odpočet částky za kov...'!$C$42:$J$58,'O - odpočet částky za kov...'!$C$64:$K$79</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45621"/>
</workbook>
</file>

<file path=xl/calcChain.xml><?xml version="1.0" encoding="utf-8"?>
<calcChain xmlns="http://schemas.openxmlformats.org/spreadsheetml/2006/main">
  <c r="AY53" i="1" l="1"/>
  <c r="AX53" i="1"/>
  <c r="BI79" i="3"/>
  <c r="F34" i="3" s="1"/>
  <c r="BD53" i="1" s="1"/>
  <c r="BH79" i="3"/>
  <c r="F33" i="3" s="1"/>
  <c r="BC53" i="1" s="1"/>
  <c r="BG79" i="3"/>
  <c r="F32" i="3" s="1"/>
  <c r="BB53" i="1" s="1"/>
  <c r="BF79" i="3"/>
  <c r="F31" i="3" s="1"/>
  <c r="BA53" i="1" s="1"/>
  <c r="T79" i="3"/>
  <c r="T78" i="3" s="1"/>
  <c r="T77" i="3" s="1"/>
  <c r="R79" i="3"/>
  <c r="R78" i="3" s="1"/>
  <c r="R77" i="3" s="1"/>
  <c r="P79" i="3"/>
  <c r="P78" i="3" s="1"/>
  <c r="P77" i="3" s="1"/>
  <c r="AU53" i="1" s="1"/>
  <c r="BK79" i="3"/>
  <c r="BK78" i="3" s="1"/>
  <c r="J79" i="3"/>
  <c r="BE79" i="3" s="1"/>
  <c r="J73" i="3"/>
  <c r="F73" i="3"/>
  <c r="F71" i="3"/>
  <c r="E69" i="3"/>
  <c r="J51" i="3"/>
  <c r="F51" i="3"/>
  <c r="F49" i="3"/>
  <c r="E47" i="3"/>
  <c r="J18" i="3"/>
  <c r="E18" i="3"/>
  <c r="F74" i="3" s="1"/>
  <c r="J17" i="3"/>
  <c r="J12" i="3"/>
  <c r="J49" i="3" s="1"/>
  <c r="E7" i="3"/>
  <c r="E45" i="3" s="1"/>
  <c r="AY52" i="1"/>
  <c r="AX52" i="1"/>
  <c r="BI235" i="2"/>
  <c r="BH235" i="2"/>
  <c r="BG235" i="2"/>
  <c r="BF235" i="2"/>
  <c r="BE235" i="2"/>
  <c r="T235" i="2"/>
  <c r="T234" i="2" s="1"/>
  <c r="R235" i="2"/>
  <c r="R234" i="2" s="1"/>
  <c r="P235" i="2"/>
  <c r="P234" i="2" s="1"/>
  <c r="BK235" i="2"/>
  <c r="BK234" i="2" s="1"/>
  <c r="J234" i="2" s="1"/>
  <c r="J76" i="2" s="1"/>
  <c r="J235" i="2"/>
  <c r="BI233" i="2"/>
  <c r="BH233" i="2"/>
  <c r="BG233" i="2"/>
  <c r="BF233" i="2"/>
  <c r="T233" i="2"/>
  <c r="T232" i="2" s="1"/>
  <c r="R233" i="2"/>
  <c r="R232" i="2" s="1"/>
  <c r="P233" i="2"/>
  <c r="P232" i="2" s="1"/>
  <c r="BK233" i="2"/>
  <c r="BK232" i="2" s="1"/>
  <c r="J232" i="2" s="1"/>
  <c r="J75" i="2" s="1"/>
  <c r="J233" i="2"/>
  <c r="BE233" i="2" s="1"/>
  <c r="BI231" i="2"/>
  <c r="BH231" i="2"/>
  <c r="BG231" i="2"/>
  <c r="BF231" i="2"/>
  <c r="T231" i="2"/>
  <c r="R231" i="2"/>
  <c r="P231" i="2"/>
  <c r="BK231" i="2"/>
  <c r="J231" i="2"/>
  <c r="BE231" i="2" s="1"/>
  <c r="BI230" i="2"/>
  <c r="BH230" i="2"/>
  <c r="BG230" i="2"/>
  <c r="BF230" i="2"/>
  <c r="BE230" i="2"/>
  <c r="T230" i="2"/>
  <c r="R230" i="2"/>
  <c r="P230" i="2"/>
  <c r="P229" i="2" s="1"/>
  <c r="BK230" i="2"/>
  <c r="BK229" i="2" s="1"/>
  <c r="J230" i="2"/>
  <c r="BI227" i="2"/>
  <c r="BH227" i="2"/>
  <c r="BG227" i="2"/>
  <c r="BF227" i="2"/>
  <c r="T227" i="2"/>
  <c r="R227" i="2"/>
  <c r="P227" i="2"/>
  <c r="BK227" i="2"/>
  <c r="J227" i="2"/>
  <c r="BE227" i="2" s="1"/>
  <c r="BI226" i="2"/>
  <c r="BH226" i="2"/>
  <c r="BG226" i="2"/>
  <c r="BF226" i="2"/>
  <c r="T226" i="2"/>
  <c r="T225" i="2" s="1"/>
  <c r="T224" i="2" s="1"/>
  <c r="R226" i="2"/>
  <c r="P226" i="2"/>
  <c r="P225" i="2" s="1"/>
  <c r="P224" i="2" s="1"/>
  <c r="BK226" i="2"/>
  <c r="BK225" i="2" s="1"/>
  <c r="J226" i="2"/>
  <c r="BE226" i="2" s="1"/>
  <c r="BI223" i="2"/>
  <c r="BH223" i="2"/>
  <c r="BG223" i="2"/>
  <c r="BF223" i="2"/>
  <c r="T223" i="2"/>
  <c r="R223" i="2"/>
  <c r="P223" i="2"/>
  <c r="BK223" i="2"/>
  <c r="J223" i="2"/>
  <c r="BE223" i="2" s="1"/>
  <c r="BI222" i="2"/>
  <c r="BH222" i="2"/>
  <c r="BG222" i="2"/>
  <c r="BF222" i="2"/>
  <c r="T222" i="2"/>
  <c r="R222" i="2"/>
  <c r="P222" i="2"/>
  <c r="BK222" i="2"/>
  <c r="J222" i="2"/>
  <c r="BE222" i="2" s="1"/>
  <c r="BI221" i="2"/>
  <c r="BH221" i="2"/>
  <c r="BG221" i="2"/>
  <c r="BF221" i="2"/>
  <c r="T221" i="2"/>
  <c r="T220" i="2" s="1"/>
  <c r="R221" i="2"/>
  <c r="P221" i="2"/>
  <c r="BK221" i="2"/>
  <c r="J221" i="2"/>
  <c r="BE221" i="2" s="1"/>
  <c r="BI219" i="2"/>
  <c r="BH219" i="2"/>
  <c r="BG219" i="2"/>
  <c r="BF219" i="2"/>
  <c r="T219" i="2"/>
  <c r="R219" i="2"/>
  <c r="P219" i="2"/>
  <c r="BK219" i="2"/>
  <c r="J219" i="2"/>
  <c r="BE219" i="2" s="1"/>
  <c r="BI217" i="2"/>
  <c r="BH217" i="2"/>
  <c r="BG217" i="2"/>
  <c r="BF217" i="2"/>
  <c r="T217" i="2"/>
  <c r="T216" i="2" s="1"/>
  <c r="R217" i="2"/>
  <c r="R216" i="2" s="1"/>
  <c r="P217" i="2"/>
  <c r="BK217" i="2"/>
  <c r="BK216" i="2" s="1"/>
  <c r="J216" i="2" s="1"/>
  <c r="J69" i="2" s="1"/>
  <c r="J217" i="2"/>
  <c r="BE217" i="2" s="1"/>
  <c r="BI214" i="2"/>
  <c r="BH214" i="2"/>
  <c r="BG214" i="2"/>
  <c r="BF214" i="2"/>
  <c r="T214" i="2"/>
  <c r="R214" i="2"/>
  <c r="P214" i="2"/>
  <c r="BK214" i="2"/>
  <c r="J214" i="2"/>
  <c r="BE214" i="2" s="1"/>
  <c r="BI213" i="2"/>
  <c r="BH213" i="2"/>
  <c r="BG213" i="2"/>
  <c r="BF213" i="2"/>
  <c r="BE213" i="2"/>
  <c r="T213" i="2"/>
  <c r="R213" i="2"/>
  <c r="P213" i="2"/>
  <c r="BK213" i="2"/>
  <c r="J213" i="2"/>
  <c r="BI212" i="2"/>
  <c r="BH212" i="2"/>
  <c r="BG212" i="2"/>
  <c r="BF212" i="2"/>
  <c r="T212" i="2"/>
  <c r="R212" i="2"/>
  <c r="P212" i="2"/>
  <c r="BK212" i="2"/>
  <c r="J212" i="2"/>
  <c r="BE212" i="2" s="1"/>
  <c r="BI211" i="2"/>
  <c r="BH211" i="2"/>
  <c r="BG211" i="2"/>
  <c r="BF211" i="2"/>
  <c r="BE211" i="2"/>
  <c r="T211" i="2"/>
  <c r="R211" i="2"/>
  <c r="P211" i="2"/>
  <c r="BK211" i="2"/>
  <c r="J211" i="2"/>
  <c r="BI210" i="2"/>
  <c r="BH210" i="2"/>
  <c r="BG210" i="2"/>
  <c r="BF210" i="2"/>
  <c r="T210" i="2"/>
  <c r="R210" i="2"/>
  <c r="P210" i="2"/>
  <c r="BK210" i="2"/>
  <c r="J210" i="2"/>
  <c r="BE210" i="2" s="1"/>
  <c r="BI208" i="2"/>
  <c r="BH208" i="2"/>
  <c r="BG208" i="2"/>
  <c r="BF208" i="2"/>
  <c r="T208" i="2"/>
  <c r="R208" i="2"/>
  <c r="P208" i="2"/>
  <c r="BK208" i="2"/>
  <c r="J208" i="2"/>
  <c r="BE208" i="2" s="1"/>
  <c r="BI206" i="2"/>
  <c r="BH206" i="2"/>
  <c r="BG206" i="2"/>
  <c r="BF206" i="2"/>
  <c r="T206" i="2"/>
  <c r="R206" i="2"/>
  <c r="P206" i="2"/>
  <c r="BK206" i="2"/>
  <c r="J206" i="2"/>
  <c r="BE206" i="2" s="1"/>
  <c r="BI205" i="2"/>
  <c r="BH205" i="2"/>
  <c r="BG205" i="2"/>
  <c r="BF205" i="2"/>
  <c r="T205" i="2"/>
  <c r="R205" i="2"/>
  <c r="P205" i="2"/>
  <c r="BK205" i="2"/>
  <c r="J205" i="2"/>
  <c r="BE205" i="2" s="1"/>
  <c r="BI204" i="2"/>
  <c r="BH204" i="2"/>
  <c r="BG204" i="2"/>
  <c r="BF204" i="2"/>
  <c r="T204" i="2"/>
  <c r="R204" i="2"/>
  <c r="P204" i="2"/>
  <c r="BK204" i="2"/>
  <c r="J204" i="2"/>
  <c r="BE204" i="2" s="1"/>
  <c r="BI203" i="2"/>
  <c r="BH203" i="2"/>
  <c r="BG203" i="2"/>
  <c r="BF203" i="2"/>
  <c r="BE203" i="2"/>
  <c r="T203" i="2"/>
  <c r="R203" i="2"/>
  <c r="P203" i="2"/>
  <c r="BK203" i="2"/>
  <c r="J203" i="2"/>
  <c r="BI202" i="2"/>
  <c r="BH202" i="2"/>
  <c r="BG202" i="2"/>
  <c r="BF202" i="2"/>
  <c r="T202" i="2"/>
  <c r="R202" i="2"/>
  <c r="P202" i="2"/>
  <c r="BK202" i="2"/>
  <c r="J202" i="2"/>
  <c r="BE202" i="2" s="1"/>
  <c r="BI200" i="2"/>
  <c r="BH200" i="2"/>
  <c r="BG200" i="2"/>
  <c r="BF200" i="2"/>
  <c r="BE200" i="2"/>
  <c r="T200" i="2"/>
  <c r="R200" i="2"/>
  <c r="P200" i="2"/>
  <c r="BK200" i="2"/>
  <c r="J200" i="2"/>
  <c r="BI198" i="2"/>
  <c r="BH198" i="2"/>
  <c r="BG198" i="2"/>
  <c r="BF198" i="2"/>
  <c r="T198" i="2"/>
  <c r="R198" i="2"/>
  <c r="P198" i="2"/>
  <c r="BK198" i="2"/>
  <c r="J198" i="2"/>
  <c r="BE198" i="2" s="1"/>
  <c r="BI196" i="2"/>
  <c r="BH196" i="2"/>
  <c r="BG196" i="2"/>
  <c r="BF196" i="2"/>
  <c r="T196" i="2"/>
  <c r="T195" i="2" s="1"/>
  <c r="R196" i="2"/>
  <c r="P196" i="2"/>
  <c r="BK196" i="2"/>
  <c r="J196" i="2"/>
  <c r="BE196" i="2" s="1"/>
  <c r="BI193" i="2"/>
  <c r="BH193" i="2"/>
  <c r="BG193" i="2"/>
  <c r="BF193" i="2"/>
  <c r="T193" i="2"/>
  <c r="R193" i="2"/>
  <c r="P193" i="2"/>
  <c r="BK193" i="2"/>
  <c r="J193" i="2"/>
  <c r="BE193" i="2" s="1"/>
  <c r="BI192" i="2"/>
  <c r="BH192" i="2"/>
  <c r="BG192" i="2"/>
  <c r="BF192" i="2"/>
  <c r="T192" i="2"/>
  <c r="R192" i="2"/>
  <c r="P192" i="2"/>
  <c r="BK192" i="2"/>
  <c r="J192" i="2"/>
  <c r="BE192" i="2" s="1"/>
  <c r="BI191" i="2"/>
  <c r="BH191" i="2"/>
  <c r="BG191" i="2"/>
  <c r="BF191" i="2"/>
  <c r="T191" i="2"/>
  <c r="R191" i="2"/>
  <c r="P191" i="2"/>
  <c r="BK191" i="2"/>
  <c r="J191" i="2"/>
  <c r="BE191" i="2" s="1"/>
  <c r="BI190" i="2"/>
  <c r="BH190" i="2"/>
  <c r="BG190" i="2"/>
  <c r="BF190" i="2"/>
  <c r="BE190" i="2"/>
  <c r="T190" i="2"/>
  <c r="R190" i="2"/>
  <c r="P190" i="2"/>
  <c r="BK190" i="2"/>
  <c r="J190" i="2"/>
  <c r="BI189" i="2"/>
  <c r="BH189" i="2"/>
  <c r="BG189" i="2"/>
  <c r="BF189" i="2"/>
  <c r="T189" i="2"/>
  <c r="R189" i="2"/>
  <c r="P189" i="2"/>
  <c r="BK189" i="2"/>
  <c r="J189" i="2"/>
  <c r="BE189" i="2" s="1"/>
  <c r="BI188" i="2"/>
  <c r="BH188" i="2"/>
  <c r="BG188" i="2"/>
  <c r="BF188" i="2"/>
  <c r="BE188" i="2"/>
  <c r="T188" i="2"/>
  <c r="R188" i="2"/>
  <c r="P188" i="2"/>
  <c r="BK188" i="2"/>
  <c r="J188" i="2"/>
  <c r="BI184" i="2"/>
  <c r="BH184" i="2"/>
  <c r="BG184" i="2"/>
  <c r="BF184" i="2"/>
  <c r="T184" i="2"/>
  <c r="R184" i="2"/>
  <c r="P184" i="2"/>
  <c r="BK184" i="2"/>
  <c r="J184" i="2"/>
  <c r="BE184" i="2" s="1"/>
  <c r="BI182" i="2"/>
  <c r="BH182" i="2"/>
  <c r="BG182" i="2"/>
  <c r="BF182" i="2"/>
  <c r="T182" i="2"/>
  <c r="R182" i="2"/>
  <c r="P182" i="2"/>
  <c r="BK182" i="2"/>
  <c r="J182" i="2"/>
  <c r="BE182" i="2" s="1"/>
  <c r="BI180" i="2"/>
  <c r="BH180" i="2"/>
  <c r="BG180" i="2"/>
  <c r="BF180" i="2"/>
  <c r="T180" i="2"/>
  <c r="R180" i="2"/>
  <c r="P180" i="2"/>
  <c r="BK180" i="2"/>
  <c r="J180" i="2"/>
  <c r="BE180" i="2" s="1"/>
  <c r="BI179" i="2"/>
  <c r="BH179" i="2"/>
  <c r="BG179" i="2"/>
  <c r="BF179" i="2"/>
  <c r="T179" i="2"/>
  <c r="R179" i="2"/>
  <c r="P179" i="2"/>
  <c r="BK179" i="2"/>
  <c r="J179" i="2"/>
  <c r="BE179" i="2" s="1"/>
  <c r="BI178" i="2"/>
  <c r="BH178" i="2"/>
  <c r="BG178" i="2"/>
  <c r="BF178" i="2"/>
  <c r="T178" i="2"/>
  <c r="R178" i="2"/>
  <c r="P178" i="2"/>
  <c r="BK178" i="2"/>
  <c r="J178" i="2"/>
  <c r="BE178" i="2" s="1"/>
  <c r="BI177" i="2"/>
  <c r="BH177" i="2"/>
  <c r="BG177" i="2"/>
  <c r="BF177" i="2"/>
  <c r="BE177" i="2"/>
  <c r="T177" i="2"/>
  <c r="R177" i="2"/>
  <c r="P177" i="2"/>
  <c r="BK177" i="2"/>
  <c r="J177" i="2"/>
  <c r="BI176" i="2"/>
  <c r="BH176" i="2"/>
  <c r="BG176" i="2"/>
  <c r="BF176" i="2"/>
  <c r="T176" i="2"/>
  <c r="R176" i="2"/>
  <c r="P176" i="2"/>
  <c r="BK176" i="2"/>
  <c r="J176" i="2"/>
  <c r="BE176" i="2" s="1"/>
  <c r="BI175" i="2"/>
  <c r="BH175" i="2"/>
  <c r="BG175" i="2"/>
  <c r="BF175" i="2"/>
  <c r="BE175" i="2"/>
  <c r="T175" i="2"/>
  <c r="R175" i="2"/>
  <c r="P175" i="2"/>
  <c r="BK175" i="2"/>
  <c r="J175" i="2"/>
  <c r="BI174" i="2"/>
  <c r="BH174" i="2"/>
  <c r="BG174" i="2"/>
  <c r="BF174" i="2"/>
  <c r="T174" i="2"/>
  <c r="R174" i="2"/>
  <c r="P174" i="2"/>
  <c r="BK174" i="2"/>
  <c r="J174" i="2"/>
  <c r="BE174" i="2" s="1"/>
  <c r="BI173" i="2"/>
  <c r="BH173" i="2"/>
  <c r="BG173" i="2"/>
  <c r="BF173" i="2"/>
  <c r="T173" i="2"/>
  <c r="R173" i="2"/>
  <c r="P173" i="2"/>
  <c r="BK173" i="2"/>
  <c r="J173" i="2"/>
  <c r="BE173" i="2" s="1"/>
  <c r="BI172" i="2"/>
  <c r="BH172" i="2"/>
  <c r="BG172" i="2"/>
  <c r="BF172" i="2"/>
  <c r="T172" i="2"/>
  <c r="R172" i="2"/>
  <c r="P172" i="2"/>
  <c r="BK172" i="2"/>
  <c r="J172" i="2"/>
  <c r="BE172" i="2" s="1"/>
  <c r="BI171" i="2"/>
  <c r="BH171" i="2"/>
  <c r="BG171" i="2"/>
  <c r="BF171" i="2"/>
  <c r="T171" i="2"/>
  <c r="R171" i="2"/>
  <c r="P171" i="2"/>
  <c r="BK171" i="2"/>
  <c r="J171" i="2"/>
  <c r="BE171" i="2" s="1"/>
  <c r="BI170" i="2"/>
  <c r="BH170" i="2"/>
  <c r="BG170" i="2"/>
  <c r="BF170" i="2"/>
  <c r="T170" i="2"/>
  <c r="R170" i="2"/>
  <c r="P170" i="2"/>
  <c r="BK170" i="2"/>
  <c r="J170" i="2"/>
  <c r="BE170" i="2" s="1"/>
  <c r="BI169" i="2"/>
  <c r="BH169" i="2"/>
  <c r="BG169" i="2"/>
  <c r="BF169" i="2"/>
  <c r="BE169" i="2"/>
  <c r="T169" i="2"/>
  <c r="R169" i="2"/>
  <c r="P169" i="2"/>
  <c r="P168" i="2" s="1"/>
  <c r="BK169" i="2"/>
  <c r="J169" i="2"/>
  <c r="BI166" i="2"/>
  <c r="BH166" i="2"/>
  <c r="BG166" i="2"/>
  <c r="BF166" i="2"/>
  <c r="T166" i="2"/>
  <c r="R166" i="2"/>
  <c r="P166" i="2"/>
  <c r="BK166" i="2"/>
  <c r="J166" i="2"/>
  <c r="BE166" i="2" s="1"/>
  <c r="BI163" i="2"/>
  <c r="BH163" i="2"/>
  <c r="BG163" i="2"/>
  <c r="BF163" i="2"/>
  <c r="T163" i="2"/>
  <c r="R163" i="2"/>
  <c r="P163" i="2"/>
  <c r="P162" i="2" s="1"/>
  <c r="BK163" i="2"/>
  <c r="BK162" i="2" s="1"/>
  <c r="J162" i="2" s="1"/>
  <c r="J66" i="2" s="1"/>
  <c r="J163" i="2"/>
  <c r="BE163" i="2" s="1"/>
  <c r="BI160" i="2"/>
  <c r="BH160" i="2"/>
  <c r="BG160" i="2"/>
  <c r="BF160" i="2"/>
  <c r="T160" i="2"/>
  <c r="R160" i="2"/>
  <c r="P160" i="2"/>
  <c r="BK160" i="2"/>
  <c r="J160" i="2"/>
  <c r="BE160" i="2" s="1"/>
  <c r="BI156" i="2"/>
  <c r="BH156" i="2"/>
  <c r="BG156" i="2"/>
  <c r="BF156" i="2"/>
  <c r="T156" i="2"/>
  <c r="R156" i="2"/>
  <c r="P156" i="2"/>
  <c r="BK156" i="2"/>
  <c r="J156" i="2"/>
  <c r="BE156" i="2" s="1"/>
  <c r="BI155" i="2"/>
  <c r="BH155" i="2"/>
  <c r="BG155" i="2"/>
  <c r="BF155" i="2"/>
  <c r="BE155" i="2"/>
  <c r="T155" i="2"/>
  <c r="R155" i="2"/>
  <c r="P155" i="2"/>
  <c r="BK155" i="2"/>
  <c r="J155" i="2"/>
  <c r="BI154" i="2"/>
  <c r="BH154" i="2"/>
  <c r="BG154" i="2"/>
  <c r="BF154" i="2"/>
  <c r="T154" i="2"/>
  <c r="R154" i="2"/>
  <c r="P154" i="2"/>
  <c r="BK154" i="2"/>
  <c r="J154" i="2"/>
  <c r="BE154" i="2" s="1"/>
  <c r="BI150" i="2"/>
  <c r="BH150" i="2"/>
  <c r="BG150" i="2"/>
  <c r="BF150" i="2"/>
  <c r="BE150" i="2"/>
  <c r="T150" i="2"/>
  <c r="R150" i="2"/>
  <c r="P150" i="2"/>
  <c r="BK150" i="2"/>
  <c r="J150" i="2"/>
  <c r="BI148" i="2"/>
  <c r="BH148" i="2"/>
  <c r="BG148" i="2"/>
  <c r="BF148" i="2"/>
  <c r="T148" i="2"/>
  <c r="R148" i="2"/>
  <c r="P148" i="2"/>
  <c r="BK148" i="2"/>
  <c r="J148" i="2"/>
  <c r="BE148" i="2" s="1"/>
  <c r="BI147" i="2"/>
  <c r="BH147" i="2"/>
  <c r="BG147" i="2"/>
  <c r="BF147" i="2"/>
  <c r="T147" i="2"/>
  <c r="R147" i="2"/>
  <c r="P147" i="2"/>
  <c r="BK147" i="2"/>
  <c r="J147" i="2"/>
  <c r="BE147" i="2" s="1"/>
  <c r="BI146" i="2"/>
  <c r="BH146" i="2"/>
  <c r="BG146" i="2"/>
  <c r="BF146" i="2"/>
  <c r="T146" i="2"/>
  <c r="R146" i="2"/>
  <c r="P146" i="2"/>
  <c r="BK146" i="2"/>
  <c r="BK145" i="2" s="1"/>
  <c r="J145" i="2" s="1"/>
  <c r="J65" i="2" s="1"/>
  <c r="J146" i="2"/>
  <c r="BE146" i="2" s="1"/>
  <c r="BI144" i="2"/>
  <c r="BH144" i="2"/>
  <c r="BG144" i="2"/>
  <c r="BF144" i="2"/>
  <c r="T144" i="2"/>
  <c r="R144" i="2"/>
  <c r="P144" i="2"/>
  <c r="BK144" i="2"/>
  <c r="J144" i="2"/>
  <c r="BE144" i="2" s="1"/>
  <c r="BI143" i="2"/>
  <c r="BH143" i="2"/>
  <c r="BG143" i="2"/>
  <c r="BF143" i="2"/>
  <c r="T143" i="2"/>
  <c r="R143" i="2"/>
  <c r="P143" i="2"/>
  <c r="BK143" i="2"/>
  <c r="J143" i="2"/>
  <c r="BE143" i="2" s="1"/>
  <c r="BI142" i="2"/>
  <c r="BH142" i="2"/>
  <c r="BG142" i="2"/>
  <c r="BF142" i="2"/>
  <c r="T142" i="2"/>
  <c r="R142" i="2"/>
  <c r="P142" i="2"/>
  <c r="BK142" i="2"/>
  <c r="J142" i="2"/>
  <c r="BE142" i="2" s="1"/>
  <c r="BI141" i="2"/>
  <c r="BH141" i="2"/>
  <c r="BG141" i="2"/>
  <c r="BF141" i="2"/>
  <c r="BE141" i="2"/>
  <c r="T141" i="2"/>
  <c r="R141" i="2"/>
  <c r="P141" i="2"/>
  <c r="BK141" i="2"/>
  <c r="J141" i="2"/>
  <c r="BI139" i="2"/>
  <c r="BH139" i="2"/>
  <c r="BG139" i="2"/>
  <c r="BF139" i="2"/>
  <c r="T139" i="2"/>
  <c r="R139" i="2"/>
  <c r="P139" i="2"/>
  <c r="BK139" i="2"/>
  <c r="J139" i="2"/>
  <c r="BE139" i="2" s="1"/>
  <c r="BI138" i="2"/>
  <c r="BH138" i="2"/>
  <c r="BG138" i="2"/>
  <c r="BF138" i="2"/>
  <c r="BE138" i="2"/>
  <c r="T138" i="2"/>
  <c r="R138" i="2"/>
  <c r="P138" i="2"/>
  <c r="BK138" i="2"/>
  <c r="BK137" i="2" s="1"/>
  <c r="J137" i="2" s="1"/>
  <c r="J64" i="2" s="1"/>
  <c r="J138" i="2"/>
  <c r="BI136" i="2"/>
  <c r="BH136" i="2"/>
  <c r="BG136" i="2"/>
  <c r="BF136" i="2"/>
  <c r="T136" i="2"/>
  <c r="T135" i="2" s="1"/>
  <c r="R136" i="2"/>
  <c r="R135" i="2" s="1"/>
  <c r="P136" i="2"/>
  <c r="P135" i="2" s="1"/>
  <c r="BK136" i="2"/>
  <c r="BK135" i="2" s="1"/>
  <c r="J136" i="2"/>
  <c r="BE136" i="2" s="1"/>
  <c r="BI132" i="2"/>
  <c r="BH132" i="2"/>
  <c r="BG132" i="2"/>
  <c r="BF132" i="2"/>
  <c r="T132" i="2"/>
  <c r="T131" i="2" s="1"/>
  <c r="R132" i="2"/>
  <c r="R131" i="2" s="1"/>
  <c r="P132" i="2"/>
  <c r="P131" i="2" s="1"/>
  <c r="BK132" i="2"/>
  <c r="BK131" i="2" s="1"/>
  <c r="J131" i="2" s="1"/>
  <c r="J61" i="2" s="1"/>
  <c r="J132" i="2"/>
  <c r="BE132" i="2" s="1"/>
  <c r="BI129" i="2"/>
  <c r="BH129" i="2"/>
  <c r="BG129" i="2"/>
  <c r="BF129" i="2"/>
  <c r="T129" i="2"/>
  <c r="R129" i="2"/>
  <c r="P129" i="2"/>
  <c r="BK129" i="2"/>
  <c r="J129" i="2"/>
  <c r="BE129" i="2" s="1"/>
  <c r="BI127" i="2"/>
  <c r="BH127" i="2"/>
  <c r="BG127" i="2"/>
  <c r="BF127" i="2"/>
  <c r="BE127" i="2"/>
  <c r="T127" i="2"/>
  <c r="R127" i="2"/>
  <c r="P127" i="2"/>
  <c r="BK127" i="2"/>
  <c r="J127" i="2"/>
  <c r="BI123" i="2"/>
  <c r="BH123" i="2"/>
  <c r="BG123" i="2"/>
  <c r="BF123" i="2"/>
  <c r="T123" i="2"/>
  <c r="R123" i="2"/>
  <c r="P123" i="2"/>
  <c r="BK123" i="2"/>
  <c r="J123" i="2"/>
  <c r="BE123" i="2" s="1"/>
  <c r="BI121" i="2"/>
  <c r="BH121" i="2"/>
  <c r="BG121" i="2"/>
  <c r="BF121" i="2"/>
  <c r="BE121" i="2"/>
  <c r="T121" i="2"/>
  <c r="R121" i="2"/>
  <c r="P121" i="2"/>
  <c r="BK121" i="2"/>
  <c r="BK120" i="2" s="1"/>
  <c r="J120" i="2" s="1"/>
  <c r="J60" i="2" s="1"/>
  <c r="J121" i="2"/>
  <c r="BI119" i="2"/>
  <c r="BH119" i="2"/>
  <c r="BG119" i="2"/>
  <c r="BF119" i="2"/>
  <c r="T119" i="2"/>
  <c r="R119" i="2"/>
  <c r="P119" i="2"/>
  <c r="BK119" i="2"/>
  <c r="J119" i="2"/>
  <c r="BE119" i="2" s="1"/>
  <c r="BI118" i="2"/>
  <c r="BH118" i="2"/>
  <c r="BG118" i="2"/>
  <c r="BF118" i="2"/>
  <c r="T118" i="2"/>
  <c r="R118" i="2"/>
  <c r="P118" i="2"/>
  <c r="BK118" i="2"/>
  <c r="J118" i="2"/>
  <c r="BE118" i="2" s="1"/>
  <c r="BI117" i="2"/>
  <c r="BH117" i="2"/>
  <c r="BG117" i="2"/>
  <c r="BF117" i="2"/>
  <c r="T117" i="2"/>
  <c r="R117" i="2"/>
  <c r="P117" i="2"/>
  <c r="BK117" i="2"/>
  <c r="J117" i="2"/>
  <c r="BE117" i="2" s="1"/>
  <c r="BI115" i="2"/>
  <c r="BH115" i="2"/>
  <c r="BG115" i="2"/>
  <c r="BF115" i="2"/>
  <c r="T115" i="2"/>
  <c r="R115" i="2"/>
  <c r="P115" i="2"/>
  <c r="BK115" i="2"/>
  <c r="J115" i="2"/>
  <c r="BE115" i="2" s="1"/>
  <c r="BI114" i="2"/>
  <c r="BH114" i="2"/>
  <c r="BG114" i="2"/>
  <c r="BF114" i="2"/>
  <c r="T114" i="2"/>
  <c r="R114" i="2"/>
  <c r="P114" i="2"/>
  <c r="BK114" i="2"/>
  <c r="J114" i="2"/>
  <c r="BE114" i="2" s="1"/>
  <c r="BI112" i="2"/>
  <c r="BH112" i="2"/>
  <c r="BG112" i="2"/>
  <c r="BF112" i="2"/>
  <c r="BE112" i="2"/>
  <c r="T112" i="2"/>
  <c r="R112" i="2"/>
  <c r="P112" i="2"/>
  <c r="BK112" i="2"/>
  <c r="J112" i="2"/>
  <c r="BI110" i="2"/>
  <c r="BH110" i="2"/>
  <c r="BG110" i="2"/>
  <c r="BF110" i="2"/>
  <c r="T110" i="2"/>
  <c r="R110" i="2"/>
  <c r="P110" i="2"/>
  <c r="BK110" i="2"/>
  <c r="J110" i="2"/>
  <c r="BE110" i="2" s="1"/>
  <c r="BI108" i="2"/>
  <c r="BH108" i="2"/>
  <c r="BG108" i="2"/>
  <c r="BF108" i="2"/>
  <c r="BE108" i="2"/>
  <c r="T108" i="2"/>
  <c r="R108" i="2"/>
  <c r="P108" i="2"/>
  <c r="BK108" i="2"/>
  <c r="J108" i="2"/>
  <c r="BI104" i="2"/>
  <c r="BH104" i="2"/>
  <c r="BG104" i="2"/>
  <c r="BF104" i="2"/>
  <c r="T104" i="2"/>
  <c r="R104" i="2"/>
  <c r="P104" i="2"/>
  <c r="BK104" i="2"/>
  <c r="J104" i="2"/>
  <c r="BE104" i="2" s="1"/>
  <c r="BI102" i="2"/>
  <c r="BH102" i="2"/>
  <c r="BG102" i="2"/>
  <c r="BF102" i="2"/>
  <c r="T102" i="2"/>
  <c r="T101" i="2" s="1"/>
  <c r="R102" i="2"/>
  <c r="P102" i="2"/>
  <c r="BK102" i="2"/>
  <c r="J102" i="2"/>
  <c r="BE102" i="2" s="1"/>
  <c r="BI100" i="2"/>
  <c r="BH100" i="2"/>
  <c r="BG100" i="2"/>
  <c r="BF100" i="2"/>
  <c r="BE100" i="2"/>
  <c r="T100" i="2"/>
  <c r="R100" i="2"/>
  <c r="P100" i="2"/>
  <c r="BK100" i="2"/>
  <c r="J100" i="2"/>
  <c r="BI99" i="2"/>
  <c r="BH99" i="2"/>
  <c r="F33" i="2" s="1"/>
  <c r="BC52" i="1" s="1"/>
  <c r="BC51" i="1" s="1"/>
  <c r="BG99" i="2"/>
  <c r="BF99" i="2"/>
  <c r="T99" i="2"/>
  <c r="T98" i="2" s="1"/>
  <c r="R99" i="2"/>
  <c r="R98" i="2" s="1"/>
  <c r="P99" i="2"/>
  <c r="BK99" i="2"/>
  <c r="J99" i="2"/>
  <c r="BE99" i="2" s="1"/>
  <c r="J92" i="2"/>
  <c r="F92" i="2"/>
  <c r="F90" i="2"/>
  <c r="E88" i="2"/>
  <c r="E86" i="2"/>
  <c r="J51" i="2"/>
  <c r="F51" i="2"/>
  <c r="F49" i="2"/>
  <c r="E47" i="2"/>
  <c r="J18" i="2"/>
  <c r="E18" i="2"/>
  <c r="F93" i="2" s="1"/>
  <c r="J17" i="2"/>
  <c r="J12" i="2"/>
  <c r="J90" i="2" s="1"/>
  <c r="E7" i="2"/>
  <c r="E45" i="2" s="1"/>
  <c r="AS51" i="1"/>
  <c r="L47" i="1"/>
  <c r="AM46" i="1"/>
  <c r="L46" i="1"/>
  <c r="AM44" i="1"/>
  <c r="L44" i="1"/>
  <c r="L42" i="1"/>
  <c r="L41" i="1"/>
  <c r="F34" i="2" l="1"/>
  <c r="BD52" i="1" s="1"/>
  <c r="BD51" i="1" s="1"/>
  <c r="W30" i="1" s="1"/>
  <c r="P137" i="2"/>
  <c r="P134" i="2" s="1"/>
  <c r="R168" i="2"/>
  <c r="BK98" i="2"/>
  <c r="F31" i="2"/>
  <c r="BA52" i="1" s="1"/>
  <c r="BA51" i="1" s="1"/>
  <c r="AW51" i="1" s="1"/>
  <c r="AK27" i="1" s="1"/>
  <c r="P101" i="2"/>
  <c r="R120" i="2"/>
  <c r="R137" i="2"/>
  <c r="R145" i="2"/>
  <c r="R162" i="2"/>
  <c r="T168" i="2"/>
  <c r="P195" i="2"/>
  <c r="P220" i="2"/>
  <c r="R229" i="2"/>
  <c r="R228" i="2" s="1"/>
  <c r="E67" i="3"/>
  <c r="P145" i="2"/>
  <c r="F52" i="2"/>
  <c r="P98" i="2"/>
  <c r="F32" i="2"/>
  <c r="BB52" i="1" s="1"/>
  <c r="BB51" i="1" s="1"/>
  <c r="R101" i="2"/>
  <c r="R97" i="2" s="1"/>
  <c r="T120" i="2"/>
  <c r="T97" i="2" s="1"/>
  <c r="T137" i="2"/>
  <c r="T134" i="2" s="1"/>
  <c r="T145" i="2"/>
  <c r="T162" i="2"/>
  <c r="BK168" i="2"/>
  <c r="J168" i="2" s="1"/>
  <c r="J67" i="2" s="1"/>
  <c r="R195" i="2"/>
  <c r="R134" i="2" s="1"/>
  <c r="P216" i="2"/>
  <c r="R220" i="2"/>
  <c r="R225" i="2"/>
  <c r="R224" i="2" s="1"/>
  <c r="T229" i="2"/>
  <c r="T228" i="2" s="1"/>
  <c r="BK101" i="2"/>
  <c r="J101" i="2" s="1"/>
  <c r="J59" i="2" s="1"/>
  <c r="P120" i="2"/>
  <c r="BK195" i="2"/>
  <c r="J195" i="2" s="1"/>
  <c r="J68" i="2" s="1"/>
  <c r="BK220" i="2"/>
  <c r="J220" i="2" s="1"/>
  <c r="J70" i="2" s="1"/>
  <c r="J98" i="2"/>
  <c r="J58" i="2" s="1"/>
  <c r="BK97" i="2"/>
  <c r="F30" i="2"/>
  <c r="AZ52" i="1" s="1"/>
  <c r="J30" i="2"/>
  <c r="AV52" i="1" s="1"/>
  <c r="BK224" i="2"/>
  <c r="J224" i="2" s="1"/>
  <c r="J71" i="2" s="1"/>
  <c r="J225" i="2"/>
  <c r="J72" i="2" s="1"/>
  <c r="P228" i="2"/>
  <c r="W29" i="1"/>
  <c r="AY51" i="1"/>
  <c r="J229" i="2"/>
  <c r="J74" i="2" s="1"/>
  <c r="BK228" i="2"/>
  <c r="J228" i="2" s="1"/>
  <c r="J73" i="2" s="1"/>
  <c r="J78" i="3"/>
  <c r="J57" i="3" s="1"/>
  <c r="BK77" i="3"/>
  <c r="J77" i="3" s="1"/>
  <c r="W28" i="1"/>
  <c r="AX51" i="1"/>
  <c r="BK134" i="2"/>
  <c r="J134" i="2" s="1"/>
  <c r="J62" i="2" s="1"/>
  <c r="J135" i="2"/>
  <c r="J63" i="2" s="1"/>
  <c r="F30" i="3"/>
  <c r="AZ53" i="1" s="1"/>
  <c r="J30" i="3"/>
  <c r="AV53" i="1" s="1"/>
  <c r="AT53" i="1" s="1"/>
  <c r="W27" i="1"/>
  <c r="F52" i="3"/>
  <c r="J71" i="3"/>
  <c r="J31" i="2"/>
  <c r="AW52" i="1" s="1"/>
  <c r="J31" i="3"/>
  <c r="AW53" i="1" s="1"/>
  <c r="J49" i="2"/>
  <c r="R96" i="2" l="1"/>
  <c r="P97" i="2"/>
  <c r="P96" i="2" s="1"/>
  <c r="AU52" i="1" s="1"/>
  <c r="AU51" i="1" s="1"/>
  <c r="J27" i="3"/>
  <c r="J56" i="3"/>
  <c r="T96" i="2"/>
  <c r="J97" i="2"/>
  <c r="J57" i="2" s="1"/>
  <c r="BK96" i="2"/>
  <c r="J96" i="2" s="1"/>
  <c r="AZ51" i="1"/>
  <c r="AT52" i="1"/>
  <c r="J36" i="3" l="1"/>
  <c r="AG53" i="1"/>
  <c r="AN53" i="1" s="1"/>
  <c r="J27" i="2"/>
  <c r="J56" i="2"/>
  <c r="W26" i="1"/>
  <c r="AV51" i="1"/>
  <c r="AK26" i="1" l="1"/>
  <c r="AT51" i="1"/>
  <c r="J36" i="2"/>
  <c r="AG52" i="1"/>
  <c r="AG51" i="1" l="1"/>
  <c r="AN52" i="1"/>
  <c r="AK23" i="1" l="1"/>
  <c r="AK32" i="1" s="1"/>
  <c r="AN51" i="1"/>
</calcChain>
</file>

<file path=xl/sharedStrings.xml><?xml version="1.0" encoding="utf-8"?>
<sst xmlns="http://schemas.openxmlformats.org/spreadsheetml/2006/main" count="2394" uniqueCount="679">
  <si>
    <t>Export VZ</t>
  </si>
  <si>
    <t>List obsahuje:</t>
  </si>
  <si>
    <t>1) Rekapitulace stavby</t>
  </si>
  <si>
    <t>2) Rekapitulace objektů stavby a soupisů prací</t>
  </si>
  <si>
    <t>3.0</t>
  </si>
  <si>
    <t/>
  </si>
  <si>
    <t>False</t>
  </si>
  <si>
    <t>{a377cc52-aa98-4bb4-b1af-eecf616da9d3}</t>
  </si>
  <si>
    <t>&gt;&gt;  skryté sloupce  &lt;&lt;</t>
  </si>
  <si>
    <t>0,01</t>
  </si>
  <si>
    <t>21</t>
  </si>
  <si>
    <t>15</t>
  </si>
  <si>
    <t>REKAPITULACE STAVBY</t>
  </si>
  <si>
    <t>v ---  níže se nacházejí doplnkové a pomocné údaje k sestavám  --- v</t>
  </si>
  <si>
    <t>Návod na vyplnění</t>
  </si>
  <si>
    <t>0,001</t>
  </si>
  <si>
    <t>Kód:</t>
  </si>
  <si>
    <t>20170212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</si>
  <si>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</si>
  <si>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</si>
  <si>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střešní krytiny Restaurace Beseda + divadlo v Třeboni</t>
  </si>
  <si>
    <t>KSO:</t>
  </si>
  <si>
    <t>CC-CZ:</t>
  </si>
  <si>
    <t>Místo:</t>
  </si>
  <si>
    <t>Třeboň</t>
  </si>
  <si>
    <t>Datum:</t>
  </si>
  <si>
    <t>20.2.2017</t>
  </si>
  <si>
    <t>Zadavatel:</t>
  </si>
  <si>
    <t>IČ:</t>
  </si>
  <si>
    <t>Město Třeboň</t>
  </si>
  <si>
    <t>DIČ:</t>
  </si>
  <si>
    <t>Uchazeč:</t>
  </si>
  <si>
    <t>Vyplň údaj</t>
  </si>
  <si>
    <t>Projektant:</t>
  </si>
  <si>
    <t>Ing. Vladimír Knapík, Třeboň</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</si>
  <si>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</si>
  <si>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</si>
  <si>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</si>
  <si>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</si>
  <si>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</si>
  <si>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</si>
  <si>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</si>
  <si>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</si>
  <si>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</si>
  <si>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</si>
  <si>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</si>
  <si>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</si>
  <si>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</si>
  <si>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</si>
  <si>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</si>
  <si>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</si>
  <si>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</si>
  <si>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</si>
  <si>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</si>
  <si>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</si>
  <si>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</si>
  <si>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</si>
  <si>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</si>
  <si>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</si>
  <si>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</si>
  <si>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</si>
  <si>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</si>
  <si>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</si>
  <si>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</si>
  <si>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</si>
  <si>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</si>
  <si>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</si>
  <si>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</si>
  <si>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</si>
  <si>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</si>
  <si>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</si>
  <si>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</si>
  <si>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</si>
  <si>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</si>
  <si>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</si>
  <si>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</si>
  <si>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</si>
  <si>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A</t>
  </si>
  <si>
    <t>část</t>
  </si>
  <si>
    <t>STA</t>
  </si>
  <si>
    <t>1</t>
  </si>
  <si>
    <t>{444b659f-5d2d-4de6-bbe9-107a0d3e0b5b}</t>
  </si>
  <si>
    <t>2</t>
  </si>
  <si>
    <t>O</t>
  </si>
  <si>
    <t>odpočet částky za kovošrot</t>
  </si>
  <si>
    <t>{031d85ef-1c92-4779-9861-aa79b2fa9b7c}</t>
  </si>
  <si>
    <t>1) Krycí list soupisu</t>
  </si>
  <si>
    <t>2) Rekapitulace</t>
  </si>
  <si>
    <t>3) Soupis prací</t>
  </si>
  <si>
    <t>Zpět na list:</t>
  </si>
  <si>
    <t>Rekapitulace stavby</t>
  </si>
  <si>
    <t>KRYCÍ LIST SOUPISU</t>
  </si>
  <si>
    <t>Objekt:</t>
  </si>
  <si>
    <t>A - část</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</si>
  <si>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</si>
  <si>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</si>
  <si>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</si>
  <si>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</si>
  <si>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</si>
  <si>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</si>
  <si>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</si>
  <si>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</si>
  <si>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</si>
  <si>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</si>
  <si>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</si>
  <si>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740 - Elektromontáže - zkoušky a revize</t>
  </si>
  <si>
    <t xml:space="preserve">    743 - Elektromontáže - hrubá montáž</t>
  </si>
  <si>
    <t xml:space="preserve">    762 - Konstrukce tesařské</t>
  </si>
  <si>
    <t xml:space="preserve">    763 - Konstrukce suché výstavby</t>
  </si>
  <si>
    <t xml:space="preserve">    764 - Konstrukce klempířské</t>
  </si>
  <si>
    <t xml:space="preserve">    765 - Konstrukce pokrývačské</t>
  </si>
  <si>
    <t xml:space="preserve">    766 - Konstrukce truhlářské</t>
  </si>
  <si>
    <t xml:space="preserve">    784 - Dokončovací práce - malby a tapety</t>
  </si>
  <si>
    <t>M - Práce a dodávky M</t>
  </si>
  <si>
    <t xml:space="preserve">    21-M - Elektromontáže</t>
  </si>
  <si>
    <t>VRN - Vedlejší rozpočtové náklady</t>
  </si>
  <si>
    <t xml:space="preserve">    VRN3 - Zařízení staveniště</t>
  </si>
  <si>
    <t xml:space="preserve">    VRN6 - Územní vlivy</t>
  </si>
  <si>
    <t xml:space="preserve">    VRN8 - Přesun stavebních kapacit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</si>
  <si>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</si>
  <si>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</si>
  <si>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</si>
  <si>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</si>
  <si>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</si>
  <si>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</si>
  <si>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</si>
  <si>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</si>
  <si>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</si>
  <si>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</si>
  <si>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</si>
  <si>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</si>
  <si>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</si>
  <si>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</si>
  <si>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</si>
  <si>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</si>
  <si>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</si>
  <si>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</si>
  <si>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</si>
  <si>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</si>
  <si>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622201501</t>
  </si>
  <si>
    <t>Oprava omítky fasády</t>
  </si>
  <si>
    <t>m2</t>
  </si>
  <si>
    <t>4</t>
  </si>
  <si>
    <t>622611132</t>
  </si>
  <si>
    <t>Ochranný nátěr vnějších omítaných ploch nanášený ručně dvojnásobný, včetně penetrace odolný vůči povětrnostním vlivům a UV záření, jakéhokoliv odstínu silikátový stěn</t>
  </si>
  <si>
    <t>CS ÚRS 2014 02</t>
  </si>
  <si>
    <t>9</t>
  </si>
  <si>
    <t>Ostatní konstrukce a práce-bourání</t>
  </si>
  <si>
    <t>3</t>
  </si>
  <si>
    <t>941221112</t>
  </si>
  <si>
    <t>Montáž lešení řadového rámového těžkého pracovního s podlahami s provozním zatížením tř. 4 do 300 kg/m2 šířky tř. SW09 přes 0,9 do 1,2 m, výšky přes 10 do 25 m</t>
  </si>
  <si>
    <t>CS ÚRS 2017 01</t>
  </si>
  <si>
    <t>PSC</t>
  </si>
  <si>
    <t xml:space="preserve">Poznámka k souboru cen:_x000D_
1. V ceně jsou započteny i náklady na kotvení lešení. 2. Montáž lešení řadového rámového těžkého výšky přes 40 m se oceňuje individuálně. 3. Šířkou se rozumí půdorysná vzdálenost, měřená od vnitřního líce sloupků zábradlí k protilehlému volnému okraji podlahy nebo mezi vnitřními líci. </t>
  </si>
  <si>
    <t>941221211</t>
  </si>
  <si>
    <t>Montáž lešení řadového rámového těžkého pracovního s podlahami s provozním zatížením tř. 4 do 300 kg/m2 Příplatek za první a každý další den použití lešení k ceně -1111 nebo -1112</t>
  </si>
  <si>
    <t>8</t>
  </si>
  <si>
    <t>VV</t>
  </si>
  <si>
    <t>175*30</t>
  </si>
  <si>
    <t>Součet</t>
  </si>
  <si>
    <t>5</t>
  </si>
  <si>
    <t>941221812</t>
  </si>
  <si>
    <t>Demontáž lešení řadového rámového těžkého pracovního s provozním zatížením tř. 4 do 300 kg/m2 šířky tř. SW09 přes 0,9 do 1,2 m, výšky přes 10 do 25 m</t>
  </si>
  <si>
    <t>10</t>
  </si>
  <si>
    <t xml:space="preserve">Poznámka k souboru cen:_x000D_
1. Demontáž lešení řadového rámového těžkého výšky přes 40 m se oceňuje individuálně. </t>
  </si>
  <si>
    <t>944511111</t>
  </si>
  <si>
    <t>Montáž ochranné sítě zavěšené na konstrukci lešení z textilie z umělých vláken</t>
  </si>
  <si>
    <t>12</t>
  </si>
  <si>
    <t xml:space="preserve">Poznámka k souboru cen:_x000D_
1. V cenách nejsou započteny náklady na lešení potřebné pro zavěšení sítí; toto lešení se oceňuje příslušnými cenami lešení. </t>
  </si>
  <si>
    <t>7</t>
  </si>
  <si>
    <t>944511211</t>
  </si>
  <si>
    <t>Montáž ochranné sítě Příplatek za první a každý další den použití sítě k ceně -1111</t>
  </si>
  <si>
    <t>14</t>
  </si>
  <si>
    <t>944511811</t>
  </si>
  <si>
    <t>Demontáž ochranné sítě zavěšené na konstrukci lešení z textilie z umělých vláken</t>
  </si>
  <si>
    <t>16</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</si>
  <si>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</si>
  <si>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</si>
  <si>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18</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</si>
  <si>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</si>
  <si>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974111001</t>
  </si>
  <si>
    <t>Demontáž jímací tyče hromosvodu</t>
  </si>
  <si>
    <t>kus</t>
  </si>
  <si>
    <t>20</t>
  </si>
  <si>
    <t>11</t>
  </si>
  <si>
    <t>974111002</t>
  </si>
  <si>
    <t>Demontáž vedení hromosvodu</t>
  </si>
  <si>
    <t>m</t>
  </si>
  <si>
    <t>22</t>
  </si>
  <si>
    <t>974111003</t>
  </si>
  <si>
    <t>Demontáž antény</t>
  </si>
  <si>
    <t>24</t>
  </si>
  <si>
    <t>997</t>
  </si>
  <si>
    <t>Přesun sutě</t>
  </si>
  <si>
    <t>13</t>
  </si>
  <si>
    <t>997013113</t>
  </si>
  <si>
    <t>Vnitrostaveništní doprava suti a vybouraných hmot vodorovně do 50 m svisle s použitím mechanizace pro budovy a haly výšky přes 9 do 12 m</t>
  </si>
  <si>
    <t>t</t>
  </si>
  <si>
    <t>26</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</si>
  <si>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</si>
  <si>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997013509</t>
  </si>
  <si>
    <t>Odvoz suti a vybouraných hmot na skládku nebo meziskládku se složením, na vzdálenost Příplatek k ceně za každý další i započatý 1 km přes 1 km</t>
  </si>
  <si>
    <t>28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</si>
  <si>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</si>
  <si>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3,749*14 "Přepočtené koeficientem množství</t>
  </si>
  <si>
    <t>997013511</t>
  </si>
  <si>
    <t>Odvoz suti a vybouraných hmot z meziskládky na skládku s naložením a se složením, na vzdálenost do 1 km</t>
  </si>
  <si>
    <t>30</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</si>
  <si>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</si>
  <si>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997013831</t>
  </si>
  <si>
    <t>Poplatek za uložení stavebního odpadu na skládce (skládkovné) směsného</t>
  </si>
  <si>
    <t>32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</si>
  <si>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</si>
  <si>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</si>
  <si>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</si>
  <si>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17</t>
  </si>
  <si>
    <t>998017002</t>
  </si>
  <si>
    <t>Přesun hmot pro budovy občanské výstavby, bydlení, výrobu a služby s omezením mechanizace vodorovná dopravní vzdálenost do 100 m pro budovy s jakoukoliv nosnou konstrukcí výšky přes 6 do 12 m</t>
  </si>
  <si>
    <t>34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</si>
  <si>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</si>
  <si>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</si>
  <si>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</si>
  <si>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740</t>
  </si>
  <si>
    <t>Elektromontáže - zkoušky a revize</t>
  </si>
  <si>
    <t>740991100</t>
  </si>
  <si>
    <t>Zkoušky a prohlídky elektrických rozvodů a zařízení celková prohlídka a vyhotovení revizní zprávy pro objem montážních prací do 100 tis. Kč</t>
  </si>
  <si>
    <t>36</t>
  </si>
  <si>
    <t>743</t>
  </si>
  <si>
    <t>Elektromontáže - hrubá montáž</t>
  </si>
  <si>
    <t>19</t>
  </si>
  <si>
    <t>743621110</t>
  </si>
  <si>
    <t>Montáž hromosvodného vedení svodových drátů nebo lan s podpěrami, D do 10 mm</t>
  </si>
  <si>
    <t>38</t>
  </si>
  <si>
    <t>M</t>
  </si>
  <si>
    <t>354410770</t>
  </si>
  <si>
    <t>drát průměr 8 mm AlMgSi</t>
  </si>
  <si>
    <t>kg</t>
  </si>
  <si>
    <t>40</t>
  </si>
  <si>
    <t>P</t>
  </si>
  <si>
    <t>Poznámka k položce:
Poznámka k položce:, Hmotnost: 0,135 kg/m</t>
  </si>
  <si>
    <t>354414700</t>
  </si>
  <si>
    <t>podpěra vedení FeZn pod taškovou krytinu 100 mm</t>
  </si>
  <si>
    <t>42</t>
  </si>
  <si>
    <t>354418600</t>
  </si>
  <si>
    <t>součásti pro hromosvody a uzemňování svorky FeZn SJ 1 k jímací tyči-4 šrouby</t>
  </si>
  <si>
    <t>kč</t>
  </si>
  <si>
    <t>44</t>
  </si>
  <si>
    <t>23</t>
  </si>
  <si>
    <t>743631110</t>
  </si>
  <si>
    <t>Montáž jímacích tyčí délky do 3 m, na konstrukci dřevěnou mimo krov</t>
  </si>
  <si>
    <t>46</t>
  </si>
  <si>
    <t>354410050</t>
  </si>
  <si>
    <t>tyč jímací se závitem do dřeva 1500 mm FeZn</t>
  </si>
  <si>
    <t>48</t>
  </si>
  <si>
    <t>762</t>
  </si>
  <si>
    <t>Konstrukce tesařské</t>
  </si>
  <si>
    <t>25</t>
  </si>
  <si>
    <t>762335000</t>
  </si>
  <si>
    <t>Vyrovnávání krovu</t>
  </si>
  <si>
    <t>-560282517</t>
  </si>
  <si>
    <t>762335001</t>
  </si>
  <si>
    <t>50</t>
  </si>
  <si>
    <t>27</t>
  </si>
  <si>
    <t>762342314</t>
  </si>
  <si>
    <t>Bednění a laťování montáž laťování střech složitých sklonu do 60 st. při osové vzdálenosti latí přes 150 do 360 mm</t>
  </si>
  <si>
    <t>52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</si>
  <si>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</si>
  <si>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605141140</t>
  </si>
  <si>
    <t>řezivo jehličnaté latě střešní impregnované dl 4 m</t>
  </si>
  <si>
    <t>m3</t>
  </si>
  <si>
    <t>54</t>
  </si>
  <si>
    <t>350*0,06*0,04*1,25</t>
  </si>
  <si>
    <t>350/0,3*0,06*0,04*1,25</t>
  </si>
  <si>
    <t>29</t>
  </si>
  <si>
    <t>762342441</t>
  </si>
  <si>
    <t>Bednění a laťování montáž lišt trojúhelníkových nebo kontralatí</t>
  </si>
  <si>
    <t>56</t>
  </si>
  <si>
    <t>762342812</t>
  </si>
  <si>
    <t>Demontáž bednění a laťování laťování střech sklonu do 60 st. se všemi nadstřešními konstrukcemi, z latí průřezové plochy do 25 cm2 při osové vzdálenosti přes 0,22 do 0,50 m</t>
  </si>
  <si>
    <t>58</t>
  </si>
  <si>
    <t>31</t>
  </si>
  <si>
    <t>762395000</t>
  </si>
  <si>
    <t>Spojovací prostředky krovů, bednění a laťování, nadstřešních konstrukcí svory, prkna, hřebíky, pásová ocel, vruty</t>
  </si>
  <si>
    <t>60</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</si>
  <si>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</si>
  <si>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4,55</t>
  </si>
  <si>
    <t>998762202</t>
  </si>
  <si>
    <t>Přesun hmot pro konstrukce tesařské stanovený procentní sazbou (%) z ceny vodorovná dopravní vzdálenost do 50 m v objektech výšky přes 6 do 12 m</t>
  </si>
  <si>
    <t>%</t>
  </si>
  <si>
    <t>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</si>
  <si>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</si>
  <si>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</si>
  <si>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</si>
  <si>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33</t>
  </si>
  <si>
    <t>763182314</t>
  </si>
  <si>
    <t>Výplně otvorů konstrukcí ze sádrokartonových desek ostění oken z desek hloubky přes 0,2 do 0,5 m</t>
  </si>
  <si>
    <t>53917565</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</si>
  <si>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</si>
  <si>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(0,55+1,2)*2</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</si>
  <si>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</si>
  <si>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</si>
  <si>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-843938674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</si>
  <si>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</si>
  <si>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</si>
  <si>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</si>
  <si>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35</t>
  </si>
  <si>
    <t>764001841</t>
  </si>
  <si>
    <t>Demontáž klempířských konstrukcí krytiny ze šablon do suti</t>
  </si>
  <si>
    <t>64</t>
  </si>
  <si>
    <t>764001861</t>
  </si>
  <si>
    <t>Demontáž klempířských konstrukcí oplechování hřebene z hřebenáčů do suti</t>
  </si>
  <si>
    <t>998864160</t>
  </si>
  <si>
    <t>37</t>
  </si>
  <si>
    <t>764001891</t>
  </si>
  <si>
    <t>Demontáž klempířských konstrukcí oplechování úžlabí do suti</t>
  </si>
  <si>
    <t>68</t>
  </si>
  <si>
    <t>764002801</t>
  </si>
  <si>
    <t>Demontáž klempířských konstrukcí závětrné lišty do suti</t>
  </si>
  <si>
    <t>70</t>
  </si>
  <si>
    <t>39</t>
  </si>
  <si>
    <t>764002802</t>
  </si>
  <si>
    <t>72</t>
  </si>
  <si>
    <t>764002809</t>
  </si>
  <si>
    <t>Demontáž mezistřešní dilatace do suti</t>
  </si>
  <si>
    <t>-405162567</t>
  </si>
  <si>
    <t>41</t>
  </si>
  <si>
    <t>764002821</t>
  </si>
  <si>
    <t>Demontáž klempířských konstrukcí střešního výlezu do suti</t>
  </si>
  <si>
    <t>74</t>
  </si>
  <si>
    <t>764002831</t>
  </si>
  <si>
    <t>Demontáž klempířských konstrukcí sněhového zachytávače do suti</t>
  </si>
  <si>
    <t>76</t>
  </si>
  <si>
    <t>43</t>
  </si>
  <si>
    <t>764002841</t>
  </si>
  <si>
    <t>Demontáž klempířských konstrukcí oplechování horních ploch zdí a nadezdívek do suti</t>
  </si>
  <si>
    <t>78</t>
  </si>
  <si>
    <t>764002881</t>
  </si>
  <si>
    <t>Demontáž klempířských konstrukcí lemování střešních prostupů do suti</t>
  </si>
  <si>
    <t>80</t>
  </si>
  <si>
    <t>45</t>
  </si>
  <si>
    <t>764004803</t>
  </si>
  <si>
    <t>Demontáž klempířských konstrukcí žlabu podokapního k dalšímu použití</t>
  </si>
  <si>
    <t>82</t>
  </si>
  <si>
    <t>764231466</t>
  </si>
  <si>
    <t>Oplechování střešních prvků z měděného plechu úžlabí rš 500 mm</t>
  </si>
  <si>
    <t>86</t>
  </si>
  <si>
    <t xml:space="preserve">Poznámka k souboru cen:_x000D_
1. V cenách 764 23-1405 až -2457 nejsou započteny náklady na podkladní plech, tyto se oceňují cenami souboru cen 764 03-14.. Pokladní plech z měděného plechu v rozvinuté šířce dle rš střešního prvku. </t>
  </si>
  <si>
    <t>47</t>
  </si>
  <si>
    <t>764232403</t>
  </si>
  <si>
    <t>Oplechování střešních prvků z měděného plechu štítu závětrnou lištou rš 250 mm</t>
  </si>
  <si>
    <t>88</t>
  </si>
  <si>
    <t>764334412</t>
  </si>
  <si>
    <t>Lemování prostupů z měděného plechu bez lišty, střech s krytinou skládanou nebo z plechu</t>
  </si>
  <si>
    <t>90</t>
  </si>
  <si>
    <t xml:space="preserve">Poznámka k souboru cen:_x000D_
1. V cenách nejsou započteny náklady na připojovací dilatační lištu, tyto se oceňují cenami souboru cen 764 03 - 142. Dilatační lišta z měděného plechu. </t>
  </si>
  <si>
    <t>2*3+16*0,45</t>
  </si>
  <si>
    <t>49</t>
  </si>
  <si>
    <t>764501103</t>
  </si>
  <si>
    <t>Montáž žlabu podokapního půlkruhového žlabu</t>
  </si>
  <si>
    <t>92</t>
  </si>
  <si>
    <t>764501105</t>
  </si>
  <si>
    <t>Montáž žlabu podokapního půlkruhového háku</t>
  </si>
  <si>
    <t>94</t>
  </si>
  <si>
    <t>51</t>
  </si>
  <si>
    <t>553498540</t>
  </si>
  <si>
    <t>hák žlabový opláštěný měď 330</t>
  </si>
  <si>
    <t>96</t>
  </si>
  <si>
    <t>764501108</t>
  </si>
  <si>
    <t>Montáž žlabu podokapního půlkruhového kotlíku</t>
  </si>
  <si>
    <t>98</t>
  </si>
  <si>
    <t>53</t>
  </si>
  <si>
    <t>764501114</t>
  </si>
  <si>
    <t>Montáž žlabu podokapního hranatého čela</t>
  </si>
  <si>
    <t>100</t>
  </si>
  <si>
    <t>998764202</t>
  </si>
  <si>
    <t>Přesun hmot pro konstrukce klempířské stanovený procentní sazbou (%) z ceny vodorovná dopravní vzdálenost do 50 m v objektech výšky přes 6 do 12 m</t>
  </si>
  <si>
    <t>106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</si>
  <si>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</si>
  <si>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</si>
  <si>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Konstrukce pokrývačské</t>
  </si>
  <si>
    <t>55</t>
  </si>
  <si>
    <t>765111411</t>
  </si>
  <si>
    <t>Montáž krytiny keramické olemování prostupu těsnícím pásem</t>
  </si>
  <si>
    <t>108</t>
  </si>
  <si>
    <t xml:space="preserve">Poznámka k souboru cen:_x000D_
1. V 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 </t>
  </si>
  <si>
    <t>765114011</t>
  </si>
  <si>
    <t>Krytina keramická hladká bobrovka sklonu střechy do 30 st. na sucho korunové krytí režná</t>
  </si>
  <si>
    <t>110</t>
  </si>
  <si>
    <t xml:space="preserve">Poznámka k souboru cen:_x000D_
1. V cenách jsou započteny i náklady na přiřezání tašek. 2. Okapová hrana, lemování prostupů a sklon nad 30 st. se oceňují cenami souboru cen 765 11-3 Krytina keramická drážková. 3. Montáž střešních doplňků (větracích, protisněhových, prostupových tašek, doplňků hřebene a nároží, střešních výlezů, protisněhových zábran, stoupacích plošin apod.) se oceňuje cenami části A02. 4. Oplechování úžlabí a závětrná lišta se oceňuje cenami katalogu 800-764 Konstrukce klempířské. </t>
  </si>
  <si>
    <t>57</t>
  </si>
  <si>
    <t>765114312</t>
  </si>
  <si>
    <t>Krytina keramická hladká bobrovka sklonu střechy do 30 st. hřeben z hřebenáčů režných na sucho s větracím pásem umělohmotným s kartáči</t>
  </si>
  <si>
    <t>112</t>
  </si>
  <si>
    <t>765115302</t>
  </si>
  <si>
    <t>Montáž střešních doplňků krytiny keramické střešního výlezu plochy jednotlivě přes 0,25 m2</t>
  </si>
  <si>
    <t>114</t>
  </si>
  <si>
    <t>59</t>
  </si>
  <si>
    <t>596602230</t>
  </si>
  <si>
    <t>116</t>
  </si>
  <si>
    <t>765115401</t>
  </si>
  <si>
    <t>Montáž střešních doplňků krytiny keramické protisněhové zábrany háku</t>
  </si>
  <si>
    <t>118</t>
  </si>
  <si>
    <t>61</t>
  </si>
  <si>
    <t>596602410</t>
  </si>
  <si>
    <t>hák protisněhový C-380</t>
  </si>
  <si>
    <t>120</t>
  </si>
  <si>
    <t>765123911</t>
  </si>
  <si>
    <t>Krytina betonová drážková sklonu střechy do 30 st. na sucho Příplatek cenám za sklon přes 30 st. do 40 st.</t>
  </si>
  <si>
    <t>122</t>
  </si>
  <si>
    <t xml:space="preserve">Poznámka k souboru cen:_x000D_
1. V cenách jsou započteny i náklady na přiřezání tašek. 2. Montáž střešních doplňků (větracích, protisněhových, prosvětlovacích tašek, doplňků hřebene, střešních výlezů, protisněhových zábran, stoupacích plošin apod.) se oceňuje cenami části A02. 3. Oplechování úžlabí a závětrná lišta se oceňují cenami katalogu 800-764 Konstrukce klempířské. </t>
  </si>
  <si>
    <t>63</t>
  </si>
  <si>
    <t>765191011</t>
  </si>
  <si>
    <t>Montáž pojistné hydroizolační fólie kladené ve sklonu přes 20 st. volně na krokve</t>
  </si>
  <si>
    <t>124</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</si>
  <si>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</si>
  <si>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596602130</t>
  </si>
  <si>
    <t>fólie hydroizolační difúzní pojistná otevřená-bez bednění /50 x 1,5=75m2/</t>
  </si>
  <si>
    <t>126</t>
  </si>
  <si>
    <t>65</t>
  </si>
  <si>
    <t>765201501</t>
  </si>
  <si>
    <t>Demontáž, zpětná montáž komínků odvětrání průměr do 300mm</t>
  </si>
  <si>
    <t>128</t>
  </si>
  <si>
    <t>66</t>
  </si>
  <si>
    <t>765201502</t>
  </si>
  <si>
    <t>Demontáž, zpětná montáž komínků odvětrání průměr 500x500mm</t>
  </si>
  <si>
    <t>130</t>
  </si>
  <si>
    <t>67</t>
  </si>
  <si>
    <t>765201503</t>
  </si>
  <si>
    <t>Demontáž, zpětná anténní trubky</t>
  </si>
  <si>
    <t>132</t>
  </si>
  <si>
    <t>998765202</t>
  </si>
  <si>
    <t>Přesun hmot pro krytiny skládané stanovený procentní sazbou (%) z ceny vodorovná dopravní vzdálenost do 50 m v objektech výšky přes 6 do 12 m</t>
  </si>
  <si>
    <t>134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</si>
  <si>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</si>
  <si>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</si>
  <si>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</si>
  <si>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69</t>
  </si>
  <si>
    <t>766671001</t>
  </si>
  <si>
    <t>Montáž střešních oken dřevěných nebo plastových kyvných, výklopných/kyvných s okenním rámem a lemováním, s plisovaným límcem, s napojením na krytinu do krytiny ploché, rozměru 55 x 78 cm</t>
  </si>
  <si>
    <t>1782023585</t>
  </si>
  <si>
    <t xml:space="preserve">Poznámka k souboru cen:_x000D_
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 </t>
  </si>
  <si>
    <t>766674811</t>
  </si>
  <si>
    <t>Demontáž střešních oken na krytině hladké a drážkové, sklonu přes 30 do 45 st.</t>
  </si>
  <si>
    <t>-88319150</t>
  </si>
  <si>
    <t>784</t>
  </si>
  <si>
    <t>Dokončovací práce - malby a tapety</t>
  </si>
  <si>
    <t>71</t>
  </si>
  <si>
    <t>784181101</t>
  </si>
  <si>
    <t>Penetrace podkladu jednonásobná základní akrylátová v místnostech výšky do 3,80 m</t>
  </si>
  <si>
    <t>-715551934</t>
  </si>
  <si>
    <t>784221101</t>
  </si>
  <si>
    <t>Malby z malířských směsí otěruvzdorných za sucha dvojnásobné, bílé za sucha otěruvzdorné dobře v místnostech výšky do 3,80 m</t>
  </si>
  <si>
    <t>-1219197151</t>
  </si>
  <si>
    <t>73</t>
  </si>
  <si>
    <t>784221131</t>
  </si>
  <si>
    <t>Malby z malířských směsí otěruvzdorných za sucha Příplatek k cenám dvojnásobných maleb za zvýšenou pracnost při provádění malého rozsahu plochy do 5 m2</t>
  </si>
  <si>
    <t>-66711707</t>
  </si>
  <si>
    <t>Práce a dodávky M</t>
  </si>
  <si>
    <t>21-M</t>
  </si>
  <si>
    <t>Elektromontáže</t>
  </si>
  <si>
    <t>2101</t>
  </si>
  <si>
    <t>Demontáže a zpětná montáž kabelů</t>
  </si>
  <si>
    <t>hodin</t>
  </si>
  <si>
    <t>136</t>
  </si>
  <si>
    <t>75</t>
  </si>
  <si>
    <t>2102</t>
  </si>
  <si>
    <t>Montáž antény</t>
  </si>
  <si>
    <t>138</t>
  </si>
  <si>
    <t>VRN</t>
  </si>
  <si>
    <t>Vedlejší rozpočtové náklady</t>
  </si>
  <si>
    <t>VRN3</t>
  </si>
  <si>
    <t>Zařízení staveniště</t>
  </si>
  <si>
    <t>030001000</t>
  </si>
  <si>
    <t>Základní rozdělení průvodních činností a nákladů zařízení staveniště</t>
  </si>
  <si>
    <t>Kč</t>
  </si>
  <si>
    <t>140</t>
  </si>
  <si>
    <t>77</t>
  </si>
  <si>
    <t>032203000</t>
  </si>
  <si>
    <t>Zařízení staveniště vybavení staveniště pronájem ploch staveniště</t>
  </si>
  <si>
    <t>142</t>
  </si>
  <si>
    <t>VRN6</t>
  </si>
  <si>
    <t>Územní vlivy</t>
  </si>
  <si>
    <t>065002000</t>
  </si>
  <si>
    <t>Hlavní tituly průvodních činností a nákladů územní vlivy mimostaveništní doprava materiálů a výrobků</t>
  </si>
  <si>
    <t>144</t>
  </si>
  <si>
    <t>VRN8</t>
  </si>
  <si>
    <t>Přesun stavebních kapacit</t>
  </si>
  <si>
    <t>79</t>
  </si>
  <si>
    <t>081002000</t>
  </si>
  <si>
    <t>Hlavní tituly průvodních činností a nákladů další náklady na pracovníky doprava zaměstnanců na staveniště</t>
  </si>
  <si>
    <t>146</t>
  </si>
  <si>
    <t>O - odpočet částky za kovošrot</t>
  </si>
  <si>
    <t>OST - Ostatní</t>
  </si>
  <si>
    <t>OST</t>
  </si>
  <si>
    <t>Ostatní</t>
  </si>
  <si>
    <t>764999910</t>
  </si>
  <si>
    <t>Odpočet částky za prodej střešní krytiny - slitina Cu</t>
  </si>
  <si>
    <t>1083340779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</si>
  <si>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</si>
  <si>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</si>
  <si>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</si>
  <si>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</si>
  <si>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</si>
  <si>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</si>
  <si>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</si>
  <si>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</si>
  <si>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</si>
  <si>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</si>
  <si>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</si>
  <si>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</si>
  <si>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</si>
  <si>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</si>
  <si>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</si>
  <si>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</si>
  <si>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</si>
  <si>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</si>
  <si>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</si>
  <si>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</si>
  <si>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</si>
  <si>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</si>
  <si>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</si>
  <si>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</si>
  <si>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</si>
  <si>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</si>
  <si>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</si>
  <si>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</si>
  <si>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</si>
  <si>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</si>
  <si>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</si>
  <si>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</si>
  <si>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</si>
  <si>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</si>
  <si>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</si>
  <si>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</si>
  <si>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</si>
  <si>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</si>
  <si>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</si>
  <si>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</si>
  <si>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</si>
  <si>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</si>
  <si>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</si>
  <si>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</si>
  <si>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</si>
  <si>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</si>
  <si>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</si>
  <si>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</si>
  <si>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</si>
  <si>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</si>
  <si>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</si>
  <si>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</si>
  <si>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</si>
  <si>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</si>
  <si>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</si>
  <si>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</si>
  <si>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</si>
  <si>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</si>
  <si>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</si>
  <si>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</si>
  <si>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</si>
  <si>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</si>
  <si>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</si>
  <si>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</si>
  <si>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</si>
  <si>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</si>
  <si>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</si>
  <si>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</si>
  <si>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</si>
  <si>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</si>
  <si>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</si>
  <si>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</si>
  <si>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</si>
  <si>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</si>
  <si>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</si>
  <si>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</si>
  <si>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</si>
  <si>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</si>
  <si>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</si>
  <si>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</si>
  <si>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</si>
  <si>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</si>
  <si>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</si>
  <si>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</si>
  <si>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</si>
  <si>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</si>
  <si>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</si>
  <si>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</si>
  <si>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</si>
  <si>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</si>
  <si>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</si>
  <si>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</si>
  <si>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</si>
  <si>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</si>
  <si>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</si>
  <si>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</si>
  <si>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</si>
  <si>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</si>
  <si>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</si>
  <si>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</si>
  <si>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</si>
  <si>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</si>
  <si>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</si>
  <si>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</si>
  <si>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</si>
  <si>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</si>
  <si>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</si>
  <si>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</si>
  <si>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</si>
  <si>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</si>
  <si>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</si>
  <si>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</si>
  <si>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</si>
  <si>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</si>
  <si>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</si>
  <si>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</si>
  <si>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</si>
  <si>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</si>
  <si>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</si>
  <si>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</si>
  <si>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</si>
  <si>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</si>
  <si>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</si>
  <si>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</si>
  <si>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</si>
  <si>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</si>
  <si>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</si>
  <si>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</si>
  <si>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</si>
  <si>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</si>
  <si>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</si>
  <si>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</si>
  <si>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</si>
  <si>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</si>
  <si>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</si>
  <si>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</si>
  <si>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</si>
  <si>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</si>
  <si>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</si>
  <si>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</si>
  <si>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</si>
  <si>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</si>
  <si>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</si>
  <si>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</si>
  <si>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</si>
  <si>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</si>
  <si>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</si>
  <si>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</si>
  <si>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</si>
  <si>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</si>
  <si>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</si>
  <si>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</si>
  <si>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</si>
  <si>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</si>
  <si>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</si>
  <si>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</si>
  <si>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</si>
  <si>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</si>
  <si>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</si>
  <si>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</si>
  <si>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</si>
  <si>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</si>
  <si>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</si>
  <si>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</si>
  <si>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</si>
  <si>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</si>
  <si>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</si>
  <si>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</si>
  <si>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</si>
  <si>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</si>
  <si>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</si>
  <si>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</si>
  <si>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</si>
  <si>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</si>
  <si>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</si>
  <si>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</si>
  <si>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</si>
  <si>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</si>
  <si>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</si>
  <si>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</si>
  <si>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střešní výlez 50x50 cm, Cu oplechování, sklo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</si>
</sst>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6"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4"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2"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3"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5" fillId="0" borderId="0" xfId="0" applyFont="1" applyBorder="1" applyAlignment="1">
      <alignment horizontal="left" vertical="center"/>
    </xf>
    <xf numFmtId="0" fontId="36" fillId="0" borderId="0" xfId="0" applyFont="1" applyBorder="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37" fillId="0" borderId="0" xfId="0" applyFont="1" applyBorder="1" applyAlignment="1">
      <alignment horizontal="left" vertical="center"/>
    </xf>
    <xf numFmtId="0" fontId="37"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8" fillId="0" borderId="28" xfId="0" applyFont="1" applyBorder="1" applyAlignment="1" applyProtection="1">
      <alignment horizontal="center" vertical="center"/>
      <protection locked="0"/>
    </xf>
    <xf numFmtId="49" fontId="38" fillId="0" borderId="28" xfId="0" applyNumberFormat="1" applyFont="1" applyBorder="1" applyAlignment="1" applyProtection="1">
      <alignment horizontal="left" vertical="center" wrapText="1"/>
      <protection locked="0"/>
    </xf>
    <xf numFmtId="0" fontId="38" fillId="0" borderId="28" xfId="0" applyFont="1" applyBorder="1" applyAlignment="1" applyProtection="1">
      <alignment horizontal="left" vertical="center" wrapText="1"/>
      <protection locked="0"/>
    </xf>
    <xf numFmtId="0" fontId="38" fillId="0" borderId="28" xfId="0" applyFont="1" applyBorder="1" applyAlignment="1" applyProtection="1">
      <alignment horizontal="center" vertical="center" wrapText="1"/>
      <protection locked="0"/>
    </xf>
    <xf numFmtId="167" fontId="38" fillId="0" borderId="28" xfId="0" applyNumberFormat="1" applyFont="1" applyBorder="1" applyAlignment="1" applyProtection="1">
      <alignment vertical="center"/>
      <protection locked="0"/>
    </xf>
    <xf numFmtId="4" fontId="38" fillId="5"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5" borderId="28" xfId="0" applyFont="1" applyFill="1" applyBorder="1" applyAlignment="1" applyProtection="1">
      <alignment horizontal="left" vertical="center"/>
      <protection locked="0"/>
    </xf>
    <xf numFmtId="0" fontId="38" fillId="0" borderId="0" xfId="0" applyFont="1" applyBorder="1" applyAlignment="1">
      <alignment horizontal="center" vertical="center"/>
    </xf>
    <xf numFmtId="167" fontId="0" fillId="5" borderId="28" xfId="0" applyNumberFormat="1" applyFont="1" applyFill="1" applyBorder="1" applyAlignment="1" applyProtection="1">
      <alignment vertical="center"/>
      <protection locked="0"/>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5" fillId="0" borderId="0" xfId="0" applyFont="1" applyBorder="1" applyAlignment="1">
      <alignment horizontal="left"/>
    </xf>
    <xf numFmtId="4" fontId="5" fillId="0" borderId="0" xfId="0" applyNumberFormat="1" applyFont="1" applyBorder="1" applyAlignment="1"/>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2" borderId="1" xfId="0" applyFont="1" applyFill="1" applyBorder="1" applyAlignment="1" applyProtection="1">
      <alignment horizontal="left" vertical="center"/>
      <protection locked="0"/>
    </xf>
    <xf numFmtId="0" fontId="42" fillId="2"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5" fillId="4" borderId="0" xfId="0" applyFont="1" applyFill="1" applyAlignment="1">
      <alignment horizontal="center" vertical="center"/>
    </xf>
    <xf numFmtId="0" fontId="0" fillId="0" borderId="0" xfId="0"/>
    <xf numFmtId="4" fontId="27" fillId="0" borderId="0" xfId="0" applyNumberFormat="1" applyFont="1" applyAlignment="1">
      <alignment vertical="center"/>
    </xf>
    <xf numFmtId="0" fontId="27"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4" fontId="19"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26" fillId="0" borderId="0" xfId="0" applyFont="1" applyAlignment="1">
      <alignment horizontal="left" vertical="center" wrapText="1"/>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3"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0" fillId="0" borderId="1" xfId="0" applyFont="1" applyBorder="1" applyAlignment="1" applyProtection="1">
      <alignment horizontal="center" vertical="center" wrapText="1"/>
      <protection locked="0"/>
    </xf>
    <xf numFmtId="0" fontId="41" fillId="0" borderId="34" xfId="0" applyFont="1" applyBorder="1" applyAlignment="1" applyProtection="1">
      <alignment horizontal="left" wrapText="1"/>
      <protection locked="0"/>
    </xf>
    <xf numFmtId="0" fontId="42"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4" xfId="0" applyFont="1" applyBorder="1" applyAlignment="1" applyProtection="1">
      <alignment horizontal="left"/>
      <protection locked="0"/>
    </xf>
    <xf numFmtId="0" fontId="42"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5"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08" t="s">
        <v>8</v>
      </c>
      <c r="AS2" s="309"/>
      <c r="AT2" s="309"/>
      <c r="AU2" s="309"/>
      <c r="AV2" s="309"/>
      <c r="AW2" s="309"/>
      <c r="AX2" s="309"/>
      <c r="AY2" s="309"/>
      <c r="AZ2" s="309"/>
      <c r="BA2" s="309"/>
      <c r="BB2" s="309"/>
      <c r="BC2" s="309"/>
      <c r="BD2" s="309"/>
      <c r="BE2" s="309"/>
      <c r="BS2" s="22" t="s">
        <v>9</v>
      </c>
      <c r="BT2" s="22" t="s">
        <v>10</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c r="B5" s="26"/>
      <c r="C5" s="27"/>
      <c r="D5" s="32" t="s">
        <v>16</v>
      </c>
      <c r="E5" s="27"/>
      <c r="F5" s="27"/>
      <c r="G5" s="27"/>
      <c r="H5" s="27"/>
      <c r="I5" s="27"/>
      <c r="J5" s="27"/>
      <c r="K5" s="325" t="s">
        <v>17</v>
      </c>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27"/>
      <c r="AQ5" s="29"/>
      <c r="BE5" s="323" t="s">
        <v>18</v>
      </c>
      <c r="BS5" s="22" t="s">
        <v>9</v>
      </c>
    </row>
    <row r="6" spans="1:74" ht="36.950000000000003" customHeight="1">
      <c r="B6" s="26"/>
      <c r="C6" s="27"/>
      <c r="D6" s="34" t="s">
        <v>19</v>
      </c>
      <c r="E6" s="27"/>
      <c r="F6" s="27"/>
      <c r="G6" s="27"/>
      <c r="H6" s="27"/>
      <c r="I6" s="27"/>
      <c r="J6" s="27"/>
      <c r="K6" s="336" t="s">
        <v>20</v>
      </c>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P6" s="27"/>
      <c r="AQ6" s="29"/>
      <c r="BE6" s="324"/>
      <c r="BS6" s="22" t="s">
        <v>9</v>
      </c>
    </row>
    <row r="7" spans="1:74" ht="14.45" customHeight="1">
      <c r="B7" s="26"/>
      <c r="C7" s="27"/>
      <c r="D7" s="35" t="s">
        <v>21</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5</v>
      </c>
      <c r="AO7" s="27"/>
      <c r="AP7" s="27"/>
      <c r="AQ7" s="29"/>
      <c r="BE7" s="324"/>
      <c r="BS7" s="22" t="s">
        <v>9</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24"/>
      <c r="BS8" s="22" t="s">
        <v>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24"/>
      <c r="BS9" s="22" t="s">
        <v>9</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5</v>
      </c>
      <c r="AO10" s="27"/>
      <c r="AP10" s="27"/>
      <c r="AQ10" s="29"/>
      <c r="BE10" s="324"/>
      <c r="BS10" s="22" t="s">
        <v>9</v>
      </c>
    </row>
    <row r="11" spans="1:74" ht="18.399999999999999"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30</v>
      </c>
      <c r="AL11" s="27"/>
      <c r="AM11" s="27"/>
      <c r="AN11" s="33" t="s">
        <v>5</v>
      </c>
      <c r="AO11" s="27"/>
      <c r="AP11" s="27"/>
      <c r="AQ11" s="29"/>
      <c r="BE11" s="324"/>
      <c r="BS11" s="22" t="s">
        <v>9</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24"/>
      <c r="BS12" s="22" t="s">
        <v>9</v>
      </c>
    </row>
    <row r="13" spans="1:74" ht="14.45" customHeight="1">
      <c r="B13" s="26"/>
      <c r="C13" s="27"/>
      <c r="D13" s="35"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32</v>
      </c>
      <c r="AO13" s="27"/>
      <c r="AP13" s="27"/>
      <c r="AQ13" s="29"/>
      <c r="BE13" s="324"/>
      <c r="BS13" s="22" t="s">
        <v>9</v>
      </c>
    </row>
    <row r="14" spans="1:74" ht="15">
      <c r="B14" s="26"/>
      <c r="C14" s="27"/>
      <c r="D14" s="27"/>
      <c r="E14" s="337" t="s">
        <v>32</v>
      </c>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5" t="s">
        <v>30</v>
      </c>
      <c r="AL14" s="27"/>
      <c r="AM14" s="27"/>
      <c r="AN14" s="37" t="s">
        <v>32</v>
      </c>
      <c r="AO14" s="27"/>
      <c r="AP14" s="27"/>
      <c r="AQ14" s="29"/>
      <c r="BE14" s="324"/>
      <c r="BS14" s="22" t="s">
        <v>9</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24"/>
      <c r="BS15" s="22" t="s">
        <v>6</v>
      </c>
    </row>
    <row r="16" spans="1:74" ht="14.45" customHeight="1">
      <c r="B16" s="26"/>
      <c r="C16" s="27"/>
      <c r="D16" s="35"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5</v>
      </c>
      <c r="AO16" s="27"/>
      <c r="AP16" s="27"/>
      <c r="AQ16" s="29"/>
      <c r="BE16" s="324"/>
      <c r="BS16" s="22" t="s">
        <v>6</v>
      </c>
    </row>
    <row r="17" spans="2:71" ht="18.399999999999999" customHeight="1">
      <c r="B17" s="26"/>
      <c r="C17" s="27"/>
      <c r="D17" s="27"/>
      <c r="E17" s="33" t="s">
        <v>34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30</v>
      </c>
      <c r="AL17" s="27"/>
      <c r="AM17" s="27"/>
      <c r="AN17" s="33" t="s">
        <v>5</v>
      </c>
      <c r="AO17" s="27"/>
      <c r="AP17" s="27"/>
      <c r="AQ17" s="29"/>
      <c r="BE17" s="324"/>
      <c r="BS17" s="22" t="s">
        <v>35</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24"/>
      <c r="BS18" s="22" t="s">
        <v>9</v>
      </c>
    </row>
    <row r="19" spans="2:71" ht="14.45" customHeight="1">
      <c r="B19" s="26"/>
      <c r="C19" s="27"/>
      <c r="D19" s="35"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24"/>
      <c r="BS19" s="22" t="s">
        <v>9</v>
      </c>
    </row>
    <row r="20" spans="2:71" ht="48.75" customHeight="1">
      <c r="B20" s="26"/>
      <c r="C20" s="27"/>
      <c r="D20" s="27"/>
      <c r="E20" s="339" t="s">
        <v>37</v>
      </c>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27"/>
      <c r="AP20" s="27"/>
      <c r="AQ20" s="29"/>
      <c r="BE20" s="324"/>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24"/>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24"/>
    </row>
    <row r="23" spans="2:71" s="1" customFormat="1" ht="25.9" customHeight="1">
      <c r="B23" s="39"/>
      <c r="C23" s="40"/>
      <c r="D23" s="41" t="s">
        <v>38</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40">
        <f>ROUND(AG51,2)</f>
        <v>0</v>
      </c>
      <c r="AL23" s="341"/>
      <c r="AM23" s="341"/>
      <c r="AN23" s="341"/>
      <c r="AO23" s="341"/>
      <c r="AP23" s="40"/>
      <c r="AQ23" s="43"/>
      <c r="BE23" s="324"/>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24"/>
    </row>
    <row r="25" spans="2:71" s="1" customFormat="1">
      <c r="B25" s="39"/>
      <c r="C25" s="40"/>
      <c r="D25" s="40"/>
      <c r="E25" s="40"/>
      <c r="F25" s="40"/>
      <c r="G25" s="40"/>
      <c r="H25" s="40"/>
      <c r="I25" s="40"/>
      <c r="J25" s="40"/>
      <c r="K25" s="40"/>
      <c r="L25" s="342" t="s">
        <v>39</v>
      </c>
      <c r="M25" s="342"/>
      <c r="N25" s="342"/>
      <c r="O25" s="342"/>
      <c r="P25" s="40"/>
      <c r="Q25" s="40"/>
      <c r="R25" s="40"/>
      <c r="S25" s="40"/>
      <c r="T25" s="40"/>
      <c r="U25" s="40"/>
      <c r="V25" s="40"/>
      <c r="W25" s="342" t="s">
        <v>40</v>
      </c>
      <c r="X25" s="342"/>
      <c r="Y25" s="342"/>
      <c r="Z25" s="342"/>
      <c r="AA25" s="342"/>
      <c r="AB25" s="342"/>
      <c r="AC25" s="342"/>
      <c r="AD25" s="342"/>
      <c r="AE25" s="342"/>
      <c r="AF25" s="40"/>
      <c r="AG25" s="40"/>
      <c r="AH25" s="40"/>
      <c r="AI25" s="40"/>
      <c r="AJ25" s="40"/>
      <c r="AK25" s="342" t="s">
        <v>41</v>
      </c>
      <c r="AL25" s="342"/>
      <c r="AM25" s="342"/>
      <c r="AN25" s="342"/>
      <c r="AO25" s="342"/>
      <c r="AP25" s="40"/>
      <c r="AQ25" s="43"/>
      <c r="BE25" s="324"/>
    </row>
    <row r="26" spans="2:71" s="2" customFormat="1" ht="14.45" customHeight="1">
      <c r="B26" s="45"/>
      <c r="C26" s="46"/>
      <c r="D26" s="47" t="s">
        <v>42</v>
      </c>
      <c r="E26" s="46"/>
      <c r="F26" s="47" t="s">
        <v>43</v>
      </c>
      <c r="G26" s="46"/>
      <c r="H26" s="46"/>
      <c r="I26" s="46"/>
      <c r="J26" s="46"/>
      <c r="K26" s="46"/>
      <c r="L26" s="322">
        <v>0.21</v>
      </c>
      <c r="M26" s="321"/>
      <c r="N26" s="321"/>
      <c r="O26" s="321"/>
      <c r="P26" s="46"/>
      <c r="Q26" s="46"/>
      <c r="R26" s="46"/>
      <c r="S26" s="46"/>
      <c r="T26" s="46"/>
      <c r="U26" s="46"/>
      <c r="V26" s="46"/>
      <c r="W26" s="320">
        <f>ROUND(AZ51,2)</f>
        <v>0</v>
      </c>
      <c r="X26" s="321"/>
      <c r="Y26" s="321"/>
      <c r="Z26" s="321"/>
      <c r="AA26" s="321"/>
      <c r="AB26" s="321"/>
      <c r="AC26" s="321"/>
      <c r="AD26" s="321"/>
      <c r="AE26" s="321"/>
      <c r="AF26" s="46"/>
      <c r="AG26" s="46"/>
      <c r="AH26" s="46"/>
      <c r="AI26" s="46"/>
      <c r="AJ26" s="46"/>
      <c r="AK26" s="320">
        <f>ROUND(AV51,2)</f>
        <v>0</v>
      </c>
      <c r="AL26" s="321"/>
      <c r="AM26" s="321"/>
      <c r="AN26" s="321"/>
      <c r="AO26" s="321"/>
      <c r="AP26" s="46"/>
      <c r="AQ26" s="48"/>
      <c r="BE26" s="324"/>
    </row>
    <row r="27" spans="2:71" s="2" customFormat="1" ht="14.45" customHeight="1">
      <c r="B27" s="45"/>
      <c r="C27" s="46"/>
      <c r="D27" s="46"/>
      <c r="E27" s="46"/>
      <c r="F27" s="47" t="s">
        <v>44</v>
      </c>
      <c r="G27" s="46"/>
      <c r="H27" s="46"/>
      <c r="I27" s="46"/>
      <c r="J27" s="46"/>
      <c r="K27" s="46"/>
      <c r="L27" s="322">
        <v>0.15</v>
      </c>
      <c r="M27" s="321"/>
      <c r="N27" s="321"/>
      <c r="O27" s="321"/>
      <c r="P27" s="46"/>
      <c r="Q27" s="46"/>
      <c r="R27" s="46"/>
      <c r="S27" s="46"/>
      <c r="T27" s="46"/>
      <c r="U27" s="46"/>
      <c r="V27" s="46"/>
      <c r="W27" s="320">
        <f>ROUND(BA51,2)</f>
        <v>0</v>
      </c>
      <c r="X27" s="321"/>
      <c r="Y27" s="321"/>
      <c r="Z27" s="321"/>
      <c r="AA27" s="321"/>
      <c r="AB27" s="321"/>
      <c r="AC27" s="321"/>
      <c r="AD27" s="321"/>
      <c r="AE27" s="321"/>
      <c r="AF27" s="46"/>
      <c r="AG27" s="46"/>
      <c r="AH27" s="46"/>
      <c r="AI27" s="46"/>
      <c r="AJ27" s="46"/>
      <c r="AK27" s="320">
        <f>ROUND(AW51,2)</f>
        <v>0</v>
      </c>
      <c r="AL27" s="321"/>
      <c r="AM27" s="321"/>
      <c r="AN27" s="321"/>
      <c r="AO27" s="321"/>
      <c r="AP27" s="46"/>
      <c r="AQ27" s="48"/>
      <c r="BE27" s="324"/>
    </row>
    <row r="28" spans="2:71" s="2" customFormat="1" ht="14.45" hidden="1" customHeight="1">
      <c r="B28" s="45"/>
      <c r="C28" s="46"/>
      <c r="D28" s="46"/>
      <c r="E28" s="46"/>
      <c r="F28" s="47" t="s">
        <v>45</v>
      </c>
      <c r="G28" s="46"/>
      <c r="H28" s="46"/>
      <c r="I28" s="46"/>
      <c r="J28" s="46"/>
      <c r="K28" s="46"/>
      <c r="L28" s="322">
        <v>0.21</v>
      </c>
      <c r="M28" s="321"/>
      <c r="N28" s="321"/>
      <c r="O28" s="321"/>
      <c r="P28" s="46"/>
      <c r="Q28" s="46"/>
      <c r="R28" s="46"/>
      <c r="S28" s="46"/>
      <c r="T28" s="46"/>
      <c r="U28" s="46"/>
      <c r="V28" s="46"/>
      <c r="W28" s="320">
        <f>ROUND(BB51,2)</f>
        <v>0</v>
      </c>
      <c r="X28" s="321"/>
      <c r="Y28" s="321"/>
      <c r="Z28" s="321"/>
      <c r="AA28" s="321"/>
      <c r="AB28" s="321"/>
      <c r="AC28" s="321"/>
      <c r="AD28" s="321"/>
      <c r="AE28" s="321"/>
      <c r="AF28" s="46"/>
      <c r="AG28" s="46"/>
      <c r="AH28" s="46"/>
      <c r="AI28" s="46"/>
      <c r="AJ28" s="46"/>
      <c r="AK28" s="320">
        <v>0</v>
      </c>
      <c r="AL28" s="321"/>
      <c r="AM28" s="321"/>
      <c r="AN28" s="321"/>
      <c r="AO28" s="321"/>
      <c r="AP28" s="46"/>
      <c r="AQ28" s="48"/>
      <c r="BE28" s="324"/>
    </row>
    <row r="29" spans="2:71" s="2" customFormat="1" ht="14.45" hidden="1" customHeight="1">
      <c r="B29" s="45"/>
      <c r="C29" s="46"/>
      <c r="D29" s="46"/>
      <c r="E29" s="46"/>
      <c r="F29" s="47" t="s">
        <v>46</v>
      </c>
      <c r="G29" s="46"/>
      <c r="H29" s="46"/>
      <c r="I29" s="46"/>
      <c r="J29" s="46"/>
      <c r="K29" s="46"/>
      <c r="L29" s="322">
        <v>0.15</v>
      </c>
      <c r="M29" s="321"/>
      <c r="N29" s="321"/>
      <c r="O29" s="321"/>
      <c r="P29" s="46"/>
      <c r="Q29" s="46"/>
      <c r="R29" s="46"/>
      <c r="S29" s="46"/>
      <c r="T29" s="46"/>
      <c r="U29" s="46"/>
      <c r="V29" s="46"/>
      <c r="W29" s="320">
        <f>ROUND(BC51,2)</f>
        <v>0</v>
      </c>
      <c r="X29" s="321"/>
      <c r="Y29" s="321"/>
      <c r="Z29" s="321"/>
      <c r="AA29" s="321"/>
      <c r="AB29" s="321"/>
      <c r="AC29" s="321"/>
      <c r="AD29" s="321"/>
      <c r="AE29" s="321"/>
      <c r="AF29" s="46"/>
      <c r="AG29" s="46"/>
      <c r="AH29" s="46"/>
      <c r="AI29" s="46"/>
      <c r="AJ29" s="46"/>
      <c r="AK29" s="320">
        <v>0</v>
      </c>
      <c r="AL29" s="321"/>
      <c r="AM29" s="321"/>
      <c r="AN29" s="321"/>
      <c r="AO29" s="321"/>
      <c r="AP29" s="46"/>
      <c r="AQ29" s="48"/>
      <c r="BE29" s="324"/>
    </row>
    <row r="30" spans="2:71" s="2" customFormat="1" ht="14.45" hidden="1" customHeight="1">
      <c r="B30" s="45"/>
      <c r="C30" s="46"/>
      <c r="D30" s="46"/>
      <c r="E30" s="46"/>
      <c r="F30" s="47" t="s">
        <v>47</v>
      </c>
      <c r="G30" s="46"/>
      <c r="H30" s="46"/>
      <c r="I30" s="46"/>
      <c r="J30" s="46"/>
      <c r="K30" s="46"/>
      <c r="L30" s="322">
        <v>0</v>
      </c>
      <c r="M30" s="321"/>
      <c r="N30" s="321"/>
      <c r="O30" s="321"/>
      <c r="P30" s="46"/>
      <c r="Q30" s="46"/>
      <c r="R30" s="46"/>
      <c r="S30" s="46"/>
      <c r="T30" s="46"/>
      <c r="U30" s="46"/>
      <c r="V30" s="46"/>
      <c r="W30" s="320">
        <f>ROUND(BD51,2)</f>
        <v>0</v>
      </c>
      <c r="X30" s="321"/>
      <c r="Y30" s="321"/>
      <c r="Z30" s="321"/>
      <c r="AA30" s="321"/>
      <c r="AB30" s="321"/>
      <c r="AC30" s="321"/>
      <c r="AD30" s="321"/>
      <c r="AE30" s="321"/>
      <c r="AF30" s="46"/>
      <c r="AG30" s="46"/>
      <c r="AH30" s="46"/>
      <c r="AI30" s="46"/>
      <c r="AJ30" s="46"/>
      <c r="AK30" s="320">
        <v>0</v>
      </c>
      <c r="AL30" s="321"/>
      <c r="AM30" s="321"/>
      <c r="AN30" s="321"/>
      <c r="AO30" s="321"/>
      <c r="AP30" s="46"/>
      <c r="AQ30" s="48"/>
      <c r="BE30" s="324"/>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24"/>
    </row>
    <row r="32" spans="2:71" s="1" customFormat="1" ht="25.9" customHeight="1">
      <c r="B32" s="39"/>
      <c r="C32" s="49"/>
      <c r="D32" s="50" t="s">
        <v>48</v>
      </c>
      <c r="E32" s="51"/>
      <c r="F32" s="51"/>
      <c r="G32" s="51"/>
      <c r="H32" s="51"/>
      <c r="I32" s="51"/>
      <c r="J32" s="51"/>
      <c r="K32" s="51"/>
      <c r="L32" s="51"/>
      <c r="M32" s="51"/>
      <c r="N32" s="51"/>
      <c r="O32" s="51"/>
      <c r="P32" s="51"/>
      <c r="Q32" s="51"/>
      <c r="R32" s="51"/>
      <c r="S32" s="51"/>
      <c r="T32" s="52" t="s">
        <v>49</v>
      </c>
      <c r="U32" s="51"/>
      <c r="V32" s="51"/>
      <c r="W32" s="51"/>
      <c r="X32" s="332" t="s">
        <v>50</v>
      </c>
      <c r="Y32" s="333"/>
      <c r="Z32" s="333"/>
      <c r="AA32" s="333"/>
      <c r="AB32" s="333"/>
      <c r="AC32" s="51"/>
      <c r="AD32" s="51"/>
      <c r="AE32" s="51"/>
      <c r="AF32" s="51"/>
      <c r="AG32" s="51"/>
      <c r="AH32" s="51"/>
      <c r="AI32" s="51"/>
      <c r="AJ32" s="51"/>
      <c r="AK32" s="334">
        <f>SUM(AK23:AK30)</f>
        <v>0</v>
      </c>
      <c r="AL32" s="333"/>
      <c r="AM32" s="333"/>
      <c r="AN32" s="333"/>
      <c r="AO32" s="335"/>
      <c r="AP32" s="49"/>
      <c r="AQ32" s="53"/>
      <c r="BE32" s="324"/>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c r="B39" s="39"/>
      <c r="C39" s="59" t="s">
        <v>51</v>
      </c>
      <c r="AR39" s="39"/>
    </row>
    <row r="40" spans="2:56" s="1" customFormat="1" ht="6.95" customHeight="1">
      <c r="B40" s="39"/>
      <c r="AR40" s="39"/>
    </row>
    <row r="41" spans="2:56" s="3" customFormat="1" ht="14.45" customHeight="1">
      <c r="B41" s="60"/>
      <c r="C41" s="61" t="s">
        <v>16</v>
      </c>
      <c r="L41" s="3" t="str">
        <f>K5</f>
        <v>20170212</v>
      </c>
      <c r="AR41" s="60"/>
    </row>
    <row r="42" spans="2:56" s="4" customFormat="1" ht="36.950000000000003" customHeight="1">
      <c r="B42" s="62"/>
      <c r="C42" s="63" t="s">
        <v>19</v>
      </c>
      <c r="L42" s="312" t="str">
        <f>K6</f>
        <v>Výměna střešní krytiny Restaurace Beseda + divadlo v Třeboni</v>
      </c>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3"/>
      <c r="AL42" s="313"/>
      <c r="AM42" s="313"/>
      <c r="AN42" s="313"/>
      <c r="AO42" s="313"/>
      <c r="AR42" s="62"/>
    </row>
    <row r="43" spans="2:56" s="1" customFormat="1" ht="6.95" customHeight="1">
      <c r="B43" s="39"/>
      <c r="AR43" s="39"/>
    </row>
    <row r="44" spans="2:56" s="1" customFormat="1" ht="15">
      <c r="B44" s="39"/>
      <c r="C44" s="61" t="s">
        <v>23</v>
      </c>
      <c r="L44" s="64" t="str">
        <f>IF(K8="","",K8)</f>
        <v>Třeboň</v>
      </c>
      <c r="AI44" s="61" t="s">
        <v>25</v>
      </c>
      <c r="AM44" s="314" t="str">
        <f>IF(AN8= "","",AN8)</f>
        <v>20.2.2017</v>
      </c>
      <c r="AN44" s="314"/>
      <c r="AR44" s="39"/>
    </row>
    <row r="45" spans="2:56" s="1" customFormat="1" ht="6.95" customHeight="1">
      <c r="B45" s="39"/>
      <c r="AR45" s="39"/>
    </row>
    <row r="46" spans="2:56" s="1" customFormat="1" ht="15">
      <c r="B46" s="39"/>
      <c r="C46" s="61" t="s">
        <v>27</v>
      </c>
      <c r="L46" s="3" t="str">
        <f>IF(E11= "","",E11)</f>
        <v>Město Třeboň</v>
      </c>
      <c r="AI46" s="61" t="s">
        <v>33</v>
      </c>
      <c r="AM46" s="315" t="str">
        <f>IF(E17="","",E17)</f>
        <v>Ing. Vladimír Knapík, Třeboň</v>
      </c>
      <c r="AN46" s="315"/>
      <c r="AO46" s="315"/>
      <c r="AP46" s="315"/>
      <c r="AR46" s="39"/>
      <c r="AS46" s="316" t="s">
        <v>52</v>
      </c>
      <c r="AT46" s="317"/>
      <c r="AU46" s="66"/>
      <c r="AV46" s="66"/>
      <c r="AW46" s="66"/>
      <c r="AX46" s="66"/>
      <c r="AY46" s="66"/>
      <c r="AZ46" s="66"/>
      <c r="BA46" s="66"/>
      <c r="BB46" s="66"/>
      <c r="BC46" s="66"/>
      <c r="BD46" s="67"/>
    </row>
    <row r="47" spans="2:56" s="1" customFormat="1" ht="15">
      <c r="B47" s="39"/>
      <c r="C47" s="61" t="s">
        <v>31</v>
      </c>
      <c r="L47" s="3" t="str">
        <f>IF(E14= "Vyplň údaj","",E14)</f>
        <v/>
      </c>
      <c r="AR47" s="39"/>
      <c r="AS47" s="318"/>
      <c r="AT47" s="319"/>
      <c r="AU47" s="40"/>
      <c r="AV47" s="40"/>
      <c r="AW47" s="40"/>
      <c r="AX47" s="40"/>
      <c r="AY47" s="40"/>
      <c r="AZ47" s="40"/>
      <c r="BA47" s="40"/>
      <c r="BB47" s="40"/>
      <c r="BC47" s="40"/>
      <c r="BD47" s="68"/>
    </row>
    <row r="48" spans="2:56" s="1" customFormat="1" ht="10.9" customHeight="1">
      <c r="B48" s="39"/>
      <c r="AR48" s="39"/>
      <c r="AS48" s="318"/>
      <c r="AT48" s="319"/>
      <c r="AU48" s="40"/>
      <c r="AV48" s="40"/>
      <c r="AW48" s="40"/>
      <c r="AX48" s="40"/>
      <c r="AY48" s="40"/>
      <c r="AZ48" s="40"/>
      <c r="BA48" s="40"/>
      <c r="BB48" s="40"/>
      <c r="BC48" s="40"/>
      <c r="BD48" s="68"/>
    </row>
    <row r="49" spans="1:91" s="1" customFormat="1" ht="29.25" customHeight="1">
      <c r="B49" s="39"/>
      <c r="C49" s="328" t="s">
        <v>53</v>
      </c>
      <c r="D49" s="329"/>
      <c r="E49" s="329"/>
      <c r="F49" s="329"/>
      <c r="G49" s="329"/>
      <c r="H49" s="69"/>
      <c r="I49" s="330" t="s">
        <v>54</v>
      </c>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31" t="s">
        <v>55</v>
      </c>
      <c r="AH49" s="329"/>
      <c r="AI49" s="329"/>
      <c r="AJ49" s="329"/>
      <c r="AK49" s="329"/>
      <c r="AL49" s="329"/>
      <c r="AM49" s="329"/>
      <c r="AN49" s="330" t="s">
        <v>56</v>
      </c>
      <c r="AO49" s="329"/>
      <c r="AP49" s="329"/>
      <c r="AQ49" s="70" t="s">
        <v>57</v>
      </c>
      <c r="AR49" s="39"/>
      <c r="AS49" s="71" t="s">
        <v>58</v>
      </c>
      <c r="AT49" s="72" t="s">
        <v>59</v>
      </c>
      <c r="AU49" s="72" t="s">
        <v>60</v>
      </c>
      <c r="AV49" s="72" t="s">
        <v>61</v>
      </c>
      <c r="AW49" s="72" t="s">
        <v>62</v>
      </c>
      <c r="AX49" s="72" t="s">
        <v>63</v>
      </c>
      <c r="AY49" s="72" t="s">
        <v>64</v>
      </c>
      <c r="AZ49" s="72" t="s">
        <v>65</v>
      </c>
      <c r="BA49" s="72" t="s">
        <v>66</v>
      </c>
      <c r="BB49" s="72" t="s">
        <v>67</v>
      </c>
      <c r="BC49" s="72" t="s">
        <v>68</v>
      </c>
      <c r="BD49" s="73" t="s">
        <v>69</v>
      </c>
    </row>
    <row r="50" spans="1:91" s="1" customFormat="1" ht="10.9" customHeight="1">
      <c r="B50" s="39"/>
      <c r="AR50" s="39"/>
      <c r="AS50" s="74"/>
      <c r="AT50" s="66"/>
      <c r="AU50" s="66"/>
      <c r="AV50" s="66"/>
      <c r="AW50" s="66"/>
      <c r="AX50" s="66"/>
      <c r="AY50" s="66"/>
      <c r="AZ50" s="66"/>
      <c r="BA50" s="66"/>
      <c r="BB50" s="66"/>
      <c r="BC50" s="66"/>
      <c r="BD50" s="67"/>
    </row>
    <row r="51" spans="1:91" s="4" customFormat="1" ht="32.450000000000003" customHeight="1">
      <c r="B51" s="62"/>
      <c r="C51" s="75" t="s">
        <v>70</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06">
        <f>ROUND(SUM(AG52:AG53),2)</f>
        <v>0</v>
      </c>
      <c r="AH51" s="306"/>
      <c r="AI51" s="306"/>
      <c r="AJ51" s="306"/>
      <c r="AK51" s="306"/>
      <c r="AL51" s="306"/>
      <c r="AM51" s="306"/>
      <c r="AN51" s="307">
        <f>SUM(AG51,AT51)</f>
        <v>0</v>
      </c>
      <c r="AO51" s="307"/>
      <c r="AP51" s="307"/>
      <c r="AQ51" s="77" t="s">
        <v>5</v>
      </c>
      <c r="AR51" s="62"/>
      <c r="AS51" s="78">
        <f>ROUND(SUM(AS52:AS53),2)</f>
        <v>0</v>
      </c>
      <c r="AT51" s="79">
        <f>ROUND(SUM(AV51:AW51),2)</f>
        <v>0</v>
      </c>
      <c r="AU51" s="80">
        <f>ROUND(SUM(AU52:AU53),5)</f>
        <v>0</v>
      </c>
      <c r="AV51" s="79">
        <f>ROUND(AZ51*L26,2)</f>
        <v>0</v>
      </c>
      <c r="AW51" s="79">
        <f>ROUND(BA51*L27,2)</f>
        <v>0</v>
      </c>
      <c r="AX51" s="79">
        <f>ROUND(BB51*L26,2)</f>
        <v>0</v>
      </c>
      <c r="AY51" s="79">
        <f>ROUND(BC51*L27,2)</f>
        <v>0</v>
      </c>
      <c r="AZ51" s="79">
        <f>ROUND(SUM(AZ52:AZ53),2)</f>
        <v>0</v>
      </c>
      <c r="BA51" s="79">
        <f>ROUND(SUM(BA52:BA53),2)</f>
        <v>0</v>
      </c>
      <c r="BB51" s="79">
        <f>ROUND(SUM(BB52:BB53),2)</f>
        <v>0</v>
      </c>
      <c r="BC51" s="79">
        <f>ROUND(SUM(BC52:BC53),2)</f>
        <v>0</v>
      </c>
      <c r="BD51" s="81">
        <f>ROUND(SUM(BD52:BD53),2)</f>
        <v>0</v>
      </c>
      <c r="BS51" s="63" t="s">
        <v>71</v>
      </c>
      <c r="BT51" s="63" t="s">
        <v>72</v>
      </c>
      <c r="BU51" s="82" t="s">
        <v>73</v>
      </c>
      <c r="BV51" s="63" t="s">
        <v>74</v>
      </c>
      <c r="BW51" s="63" t="s">
        <v>7</v>
      </c>
      <c r="BX51" s="63" t="s">
        <v>75</v>
      </c>
      <c r="CL51" s="63" t="s">
        <v>5</v>
      </c>
    </row>
    <row r="52" spans="1:91" s="5" customFormat="1" ht="22.5" customHeight="1">
      <c r="A52" s="83" t="s">
        <v>76</v>
      </c>
      <c r="B52" s="84"/>
      <c r="C52" s="85"/>
      <c r="D52" s="327" t="s">
        <v>77</v>
      </c>
      <c r="E52" s="327"/>
      <c r="F52" s="327"/>
      <c r="G52" s="327"/>
      <c r="H52" s="327"/>
      <c r="I52" s="86"/>
      <c r="J52" s="327" t="s">
        <v>78</v>
      </c>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10">
        <f>'A - část'!J27</f>
        <v>0</v>
      </c>
      <c r="AH52" s="311"/>
      <c r="AI52" s="311"/>
      <c r="AJ52" s="311"/>
      <c r="AK52" s="311"/>
      <c r="AL52" s="311"/>
      <c r="AM52" s="311"/>
      <c r="AN52" s="310">
        <f>SUM(AG52,AT52)</f>
        <v>0</v>
      </c>
      <c r="AO52" s="311"/>
      <c r="AP52" s="311"/>
      <c r="AQ52" s="87" t="s">
        <v>79</v>
      </c>
      <c r="AR52" s="84"/>
      <c r="AS52" s="88">
        <v>0</v>
      </c>
      <c r="AT52" s="89">
        <f>ROUND(SUM(AV52:AW52),2)</f>
        <v>0</v>
      </c>
      <c r="AU52" s="90">
        <f>'A - část'!P96</f>
        <v>0</v>
      </c>
      <c r="AV52" s="89">
        <f>'A - část'!J30</f>
        <v>0</v>
      </c>
      <c r="AW52" s="89">
        <f>'A - část'!J31</f>
        <v>0</v>
      </c>
      <c r="AX52" s="89">
        <f>'A - část'!J32</f>
        <v>0</v>
      </c>
      <c r="AY52" s="89">
        <f>'A - část'!J33</f>
        <v>0</v>
      </c>
      <c r="AZ52" s="89">
        <f>'A - část'!F30</f>
        <v>0</v>
      </c>
      <c r="BA52" s="89">
        <f>'A - část'!F31</f>
        <v>0</v>
      </c>
      <c r="BB52" s="89">
        <f>'A - část'!F32</f>
        <v>0</v>
      </c>
      <c r="BC52" s="89">
        <f>'A - část'!F33</f>
        <v>0</v>
      </c>
      <c r="BD52" s="91">
        <f>'A - část'!F34</f>
        <v>0</v>
      </c>
      <c r="BT52" s="92" t="s">
        <v>80</v>
      </c>
      <c r="BV52" s="92" t="s">
        <v>74</v>
      </c>
      <c r="BW52" s="92" t="s">
        <v>81</v>
      </c>
      <c r="BX52" s="92" t="s">
        <v>7</v>
      </c>
      <c r="CL52" s="92" t="s">
        <v>5</v>
      </c>
      <c r="CM52" s="92" t="s">
        <v>82</v>
      </c>
    </row>
    <row r="53" spans="1:91" s="5" customFormat="1" ht="22.5" customHeight="1">
      <c r="A53" s="83" t="s">
        <v>76</v>
      </c>
      <c r="B53" s="84"/>
      <c r="C53" s="85"/>
      <c r="D53" s="327" t="s">
        <v>83</v>
      </c>
      <c r="E53" s="327"/>
      <c r="F53" s="327"/>
      <c r="G53" s="327"/>
      <c r="H53" s="327"/>
      <c r="I53" s="86"/>
      <c r="J53" s="327" t="s">
        <v>84</v>
      </c>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10">
        <f>'O - odpočet částky za kov...'!J27</f>
        <v>0</v>
      </c>
      <c r="AH53" s="311"/>
      <c r="AI53" s="311"/>
      <c r="AJ53" s="311"/>
      <c r="AK53" s="311"/>
      <c r="AL53" s="311"/>
      <c r="AM53" s="311"/>
      <c r="AN53" s="310">
        <f>SUM(AG53,AT53)</f>
        <v>0</v>
      </c>
      <c r="AO53" s="311"/>
      <c r="AP53" s="311"/>
      <c r="AQ53" s="87" t="s">
        <v>79</v>
      </c>
      <c r="AR53" s="84"/>
      <c r="AS53" s="93">
        <v>0</v>
      </c>
      <c r="AT53" s="94">
        <f>ROUND(SUM(AV53:AW53),2)</f>
        <v>0</v>
      </c>
      <c r="AU53" s="95">
        <f>'O - odpočet částky za kov...'!P77</f>
        <v>0</v>
      </c>
      <c r="AV53" s="94">
        <f>'O - odpočet částky za kov...'!J30</f>
        <v>0</v>
      </c>
      <c r="AW53" s="94">
        <f>'O - odpočet částky za kov...'!J31</f>
        <v>0</v>
      </c>
      <c r="AX53" s="94">
        <f>'O - odpočet částky za kov...'!J32</f>
        <v>0</v>
      </c>
      <c r="AY53" s="94">
        <f>'O - odpočet částky za kov...'!J33</f>
        <v>0</v>
      </c>
      <c r="AZ53" s="94">
        <f>'O - odpočet částky za kov...'!F30</f>
        <v>0</v>
      </c>
      <c r="BA53" s="94">
        <f>'O - odpočet částky za kov...'!F31</f>
        <v>0</v>
      </c>
      <c r="BB53" s="94">
        <f>'O - odpočet částky za kov...'!F32</f>
        <v>0</v>
      </c>
      <c r="BC53" s="94">
        <f>'O - odpočet částky za kov...'!F33</f>
        <v>0</v>
      </c>
      <c r="BD53" s="96">
        <f>'O - odpočet částky za kov...'!F34</f>
        <v>0</v>
      </c>
      <c r="BT53" s="92" t="s">
        <v>80</v>
      </c>
      <c r="BV53" s="92" t="s">
        <v>74</v>
      </c>
      <c r="BW53" s="92" t="s">
        <v>85</v>
      </c>
      <c r="BX53" s="92" t="s">
        <v>7</v>
      </c>
      <c r="CL53" s="92" t="s">
        <v>5</v>
      </c>
      <c r="CM53" s="92" t="s">
        <v>82</v>
      </c>
    </row>
    <row r="54" spans="1:91" s="1" customFormat="1" ht="30" customHeight="1">
      <c r="B54" s="39"/>
      <c r="AR54" s="39"/>
    </row>
    <row r="55" spans="1:91" s="1" customFormat="1" ht="6.95" customHeight="1">
      <c r="B55" s="54"/>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39"/>
    </row>
  </sheetData>
  <mergeCells count="45">
    <mergeCell ref="L28:O28"/>
    <mergeCell ref="L26:O26"/>
    <mergeCell ref="W26:AE26"/>
    <mergeCell ref="AK26:AO26"/>
    <mergeCell ref="L27:O27"/>
    <mergeCell ref="W27:AE27"/>
    <mergeCell ref="AK27:AO27"/>
    <mergeCell ref="K6:AO6"/>
    <mergeCell ref="E14:AJ14"/>
    <mergeCell ref="E20:AN20"/>
    <mergeCell ref="AK23:AO23"/>
    <mergeCell ref="L25:O25"/>
    <mergeCell ref="W25:AE25"/>
    <mergeCell ref="AK25:AO25"/>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s>
  <hyperlinks>
    <hyperlink ref="K1:S1" location="C2" display="1) Rekapitulace stavby"/>
    <hyperlink ref="W1:AI1" location="C51" display="2) Rekapitulace objektů stavby a soupisů prací"/>
    <hyperlink ref="A52" location="'A - část'!C2" display="/"/>
    <hyperlink ref="A53" location="'O - odpočet částky za kov...'!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6"/>
  <sheetViews>
    <sheetView showGridLines="0" tabSelected="1" workbookViewId="0">
      <pane ySplit="1" topLeftCell="A158" activePane="bottomLeft" state="frozen"/>
      <selection pane="bottomLeft" activeCell="F206" sqref="F20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98"/>
      <c r="C1" s="98"/>
      <c r="D1" s="99" t="s">
        <v>1</v>
      </c>
      <c r="E1" s="98"/>
      <c r="F1" s="100" t="s">
        <v>86</v>
      </c>
      <c r="G1" s="346" t="s">
        <v>87</v>
      </c>
      <c r="H1" s="346"/>
      <c r="I1" s="101"/>
      <c r="J1" s="100" t="s">
        <v>88</v>
      </c>
      <c r="K1" s="99" t="s">
        <v>89</v>
      </c>
      <c r="L1" s="100" t="s">
        <v>90</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08" t="s">
        <v>8</v>
      </c>
      <c r="M2" s="309"/>
      <c r="N2" s="309"/>
      <c r="O2" s="309"/>
      <c r="P2" s="309"/>
      <c r="Q2" s="309"/>
      <c r="R2" s="309"/>
      <c r="S2" s="309"/>
      <c r="T2" s="309"/>
      <c r="U2" s="309"/>
      <c r="V2" s="309"/>
      <c r="AT2" s="22" t="s">
        <v>81</v>
      </c>
    </row>
    <row r="3" spans="1:70" ht="6.95" customHeight="1">
      <c r="B3" s="23"/>
      <c r="C3" s="24"/>
      <c r="D3" s="24"/>
      <c r="E3" s="24"/>
      <c r="F3" s="24"/>
      <c r="G3" s="24"/>
      <c r="H3" s="24"/>
      <c r="I3" s="102"/>
      <c r="J3" s="24"/>
      <c r="K3" s="25"/>
      <c r="AT3" s="22" t="s">
        <v>82</v>
      </c>
    </row>
    <row r="4" spans="1:70" ht="36.950000000000003" customHeight="1">
      <c r="B4" s="26"/>
      <c r="C4" s="27"/>
      <c r="D4" s="28" t="s">
        <v>91</v>
      </c>
      <c r="E4" s="27"/>
      <c r="F4" s="27"/>
      <c r="G4" s="27"/>
      <c r="H4" s="27"/>
      <c r="I4" s="103"/>
      <c r="J4" s="27"/>
      <c r="K4" s="29"/>
      <c r="M4" s="30" t="s">
        <v>13</v>
      </c>
      <c r="AT4" s="22" t="s">
        <v>6</v>
      </c>
    </row>
    <row r="5" spans="1:70" ht="6.95" customHeight="1">
      <c r="B5" s="26"/>
      <c r="C5" s="27"/>
      <c r="D5" s="27"/>
      <c r="E5" s="27"/>
      <c r="F5" s="27"/>
      <c r="G5" s="27"/>
      <c r="H5" s="27"/>
      <c r="I5" s="103"/>
      <c r="J5" s="27"/>
      <c r="K5" s="29"/>
    </row>
    <row r="6" spans="1:70" ht="15">
      <c r="B6" s="26"/>
      <c r="C6" s="27"/>
      <c r="D6" s="35" t="s">
        <v>19</v>
      </c>
      <c r="E6" s="27"/>
      <c r="F6" s="27"/>
      <c r="G6" s="27"/>
      <c r="H6" s="27"/>
      <c r="I6" s="103"/>
      <c r="J6" s="27"/>
      <c r="K6" s="29"/>
    </row>
    <row r="7" spans="1:70" ht="22.5" customHeight="1">
      <c r="B7" s="26"/>
      <c r="C7" s="27"/>
      <c r="D7" s="27"/>
      <c r="E7" s="347" t="str">
        <f>'Rekapitulace stavby'!K6</f>
        <v>Výměna střešní krytiny Restaurace Beseda + divadlo v Třeboni</v>
      </c>
      <c r="F7" s="348"/>
      <c r="G7" s="348"/>
      <c r="H7" s="348"/>
      <c r="I7" s="103"/>
      <c r="J7" s="27"/>
      <c r="K7" s="29"/>
    </row>
    <row r="8" spans="1:70" s="1" customFormat="1" ht="15">
      <c r="B8" s="39"/>
      <c r="C8" s="40"/>
      <c r="D8" s="35" t="s">
        <v>92</v>
      </c>
      <c r="E8" s="40"/>
      <c r="F8" s="40"/>
      <c r="G8" s="40"/>
      <c r="H8" s="40"/>
      <c r="I8" s="104"/>
      <c r="J8" s="40"/>
      <c r="K8" s="43"/>
    </row>
    <row r="9" spans="1:70" s="1" customFormat="1" ht="36.950000000000003" customHeight="1">
      <c r="B9" s="39"/>
      <c r="C9" s="40"/>
      <c r="D9" s="40"/>
      <c r="E9" s="349" t="s">
        <v>93</v>
      </c>
      <c r="F9" s="350"/>
      <c r="G9" s="350"/>
      <c r="H9" s="350"/>
      <c r="I9" s="104"/>
      <c r="J9" s="40"/>
      <c r="K9" s="43"/>
    </row>
    <row r="10" spans="1:70" s="1" customFormat="1">
      <c r="B10" s="39"/>
      <c r="C10" s="40"/>
      <c r="D10" s="40"/>
      <c r="E10" s="40"/>
      <c r="F10" s="40"/>
      <c r="G10" s="40"/>
      <c r="H10" s="40"/>
      <c r="I10" s="104"/>
      <c r="J10" s="40"/>
      <c r="K10" s="43"/>
    </row>
    <row r="11" spans="1:70" s="1" customFormat="1" ht="14.45" customHeight="1">
      <c r="B11" s="39"/>
      <c r="C11" s="40"/>
      <c r="D11" s="35" t="s">
        <v>21</v>
      </c>
      <c r="E11" s="40"/>
      <c r="F11" s="33" t="s">
        <v>5</v>
      </c>
      <c r="G11" s="40"/>
      <c r="H11" s="40"/>
      <c r="I11" s="105" t="s">
        <v>22</v>
      </c>
      <c r="J11" s="33" t="s">
        <v>5</v>
      </c>
      <c r="K11" s="43"/>
    </row>
    <row r="12" spans="1:70" s="1" customFormat="1" ht="14.45" customHeight="1">
      <c r="B12" s="39"/>
      <c r="C12" s="40"/>
      <c r="D12" s="35" t="s">
        <v>23</v>
      </c>
      <c r="E12" s="40"/>
      <c r="F12" s="33" t="s">
        <v>24</v>
      </c>
      <c r="G12" s="40"/>
      <c r="H12" s="40"/>
      <c r="I12" s="105" t="s">
        <v>25</v>
      </c>
      <c r="J12" s="106" t="str">
        <f>'Rekapitulace stavby'!AN8</f>
        <v>20.2.2017</v>
      </c>
      <c r="K12" s="43"/>
    </row>
    <row r="13" spans="1:70" s="1" customFormat="1" ht="10.9" customHeight="1">
      <c r="B13" s="39"/>
      <c r="C13" s="40"/>
      <c r="D13" s="40"/>
      <c r="E13" s="40"/>
      <c r="F13" s="40"/>
      <c r="G13" s="40"/>
      <c r="H13" s="40"/>
      <c r="I13" s="104"/>
      <c r="J13" s="40"/>
      <c r="K13" s="43"/>
    </row>
    <row r="14" spans="1:70" s="1" customFormat="1" ht="14.45" customHeight="1">
      <c r="B14" s="39"/>
      <c r="C14" s="40"/>
      <c r="D14" s="35" t="s">
        <v>27</v>
      </c>
      <c r="E14" s="40"/>
      <c r="F14" s="40"/>
      <c r="G14" s="40"/>
      <c r="H14" s="40"/>
      <c r="I14" s="105" t="s">
        <v>28</v>
      </c>
      <c r="J14" s="33" t="s">
        <v>5</v>
      </c>
      <c r="K14" s="43"/>
    </row>
    <row r="15" spans="1:70" s="1" customFormat="1" ht="18" customHeight="1">
      <c r="B15" s="39"/>
      <c r="C15" s="40"/>
      <c r="D15" s="40"/>
      <c r="E15" s="33" t="s">
        <v>29</v>
      </c>
      <c r="F15" s="40"/>
      <c r="G15" s="40"/>
      <c r="H15" s="40"/>
      <c r="I15" s="105" t="s">
        <v>30</v>
      </c>
      <c r="J15" s="33" t="s">
        <v>5</v>
      </c>
      <c r="K15" s="43"/>
    </row>
    <row r="16" spans="1:70" s="1" customFormat="1" ht="6.95" customHeight="1">
      <c r="B16" s="39"/>
      <c r="C16" s="40"/>
      <c r="D16" s="40"/>
      <c r="E16" s="40"/>
      <c r="F16" s="40"/>
      <c r="G16" s="40"/>
      <c r="H16" s="40"/>
      <c r="I16" s="104"/>
      <c r="J16" s="40"/>
      <c r="K16" s="43"/>
    </row>
    <row r="17" spans="2:11" s="1" customFormat="1" ht="14.45" customHeight="1">
      <c r="B17" s="39"/>
      <c r="C17" s="40"/>
      <c r="D17" s="35" t="s">
        <v>31</v>
      </c>
      <c r="E17" s="40"/>
      <c r="F17" s="40"/>
      <c r="G17" s="40"/>
      <c r="H17" s="40"/>
      <c r="I17" s="105"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05" t="s">
        <v>30</v>
      </c>
      <c r="J18" s="33" t="str">
        <f>IF('Rekapitulace stavby'!AN14="Vyplň údaj","",IF('Rekapitulace stavby'!AN14="","",'Rekapitulace stavby'!AN14))</f>
        <v/>
      </c>
      <c r="K18" s="43"/>
    </row>
    <row r="19" spans="2:11" s="1" customFormat="1" ht="6.95" customHeight="1">
      <c r="B19" s="39"/>
      <c r="C19" s="40"/>
      <c r="D19" s="40"/>
      <c r="E19" s="40"/>
      <c r="F19" s="40"/>
      <c r="G19" s="40"/>
      <c r="H19" s="40"/>
      <c r="I19" s="104"/>
      <c r="J19" s="40"/>
      <c r="K19" s="43"/>
    </row>
    <row r="20" spans="2:11" s="1" customFormat="1" ht="14.45" customHeight="1">
      <c r="B20" s="39"/>
      <c r="C20" s="40"/>
      <c r="D20" s="35" t="s">
        <v>33</v>
      </c>
      <c r="E20" s="40"/>
      <c r="F20" s="40"/>
      <c r="G20" s="40"/>
      <c r="H20" s="40"/>
      <c r="I20" s="105" t="s">
        <v>28</v>
      </c>
      <c r="J20" s="33" t="s">
        <v>5</v>
      </c>
      <c r="K20" s="43"/>
    </row>
    <row r="21" spans="2:11" s="1" customFormat="1" ht="18" customHeight="1">
      <c r="B21" s="39"/>
      <c r="C21" s="40"/>
      <c r="D21" s="40"/>
      <c r="E21" s="33" t="s">
        <v>34</v>
      </c>
      <c r="F21" s="40"/>
      <c r="G21" s="40"/>
      <c r="H21" s="40"/>
      <c r="I21" s="105" t="s">
        <v>30</v>
      </c>
      <c r="J21" s="33" t="s">
        <v>5</v>
      </c>
      <c r="K21" s="43"/>
    </row>
    <row r="22" spans="2:11" s="1" customFormat="1" ht="6.95" customHeight="1">
      <c r="B22" s="39"/>
      <c r="C22" s="40"/>
      <c r="D22" s="40"/>
      <c r="E22" s="40"/>
      <c r="F22" s="40"/>
      <c r="G22" s="40"/>
      <c r="H22" s="40"/>
      <c r="I22" s="104"/>
      <c r="J22" s="40"/>
      <c r="K22" s="43"/>
    </row>
    <row r="23" spans="2:11" s="1" customFormat="1" ht="14.45" customHeight="1">
      <c r="B23" s="39"/>
      <c r="C23" s="40"/>
      <c r="D23" s="35" t="s">
        <v>36</v>
      </c>
      <c r="E23" s="40"/>
      <c r="F23" s="40"/>
      <c r="G23" s="40"/>
      <c r="H23" s="40"/>
      <c r="I23" s="104"/>
      <c r="J23" s="40"/>
      <c r="K23" s="43"/>
    </row>
    <row r="24" spans="2:11" s="6" customFormat="1" ht="63" customHeight="1">
      <c r="B24" s="107"/>
      <c r="C24" s="108"/>
      <c r="D24" s="108"/>
      <c r="E24" s="339" t="s">
        <v>37</v>
      </c>
      <c r="F24" s="339"/>
      <c r="G24" s="339"/>
      <c r="H24" s="339"/>
      <c r="I24" s="109"/>
      <c r="J24" s="108"/>
      <c r="K24" s="110"/>
    </row>
    <row r="25" spans="2:11" s="1" customFormat="1" ht="6.95" customHeight="1">
      <c r="B25" s="39"/>
      <c r="C25" s="40"/>
      <c r="D25" s="40"/>
      <c r="E25" s="40"/>
      <c r="F25" s="40"/>
      <c r="G25" s="40"/>
      <c r="H25" s="40"/>
      <c r="I25" s="104"/>
      <c r="J25" s="40"/>
      <c r="K25" s="43"/>
    </row>
    <row r="26" spans="2:11" s="1" customFormat="1" ht="6.95" customHeight="1">
      <c r="B26" s="39"/>
      <c r="C26" s="40"/>
      <c r="D26" s="66"/>
      <c r="E26" s="66"/>
      <c r="F26" s="66"/>
      <c r="G26" s="66"/>
      <c r="H26" s="66"/>
      <c r="I26" s="111"/>
      <c r="J26" s="66"/>
      <c r="K26" s="112"/>
    </row>
    <row r="27" spans="2:11" s="1" customFormat="1" ht="25.35" customHeight="1">
      <c r="B27" s="39"/>
      <c r="C27" s="40"/>
      <c r="D27" s="113" t="s">
        <v>38</v>
      </c>
      <c r="E27" s="40"/>
      <c r="F27" s="40"/>
      <c r="G27" s="40"/>
      <c r="H27" s="40"/>
      <c r="I27" s="104"/>
      <c r="J27" s="114">
        <f>ROUND(J96,2)</f>
        <v>0</v>
      </c>
      <c r="K27" s="43"/>
    </row>
    <row r="28" spans="2:11" s="1" customFormat="1" ht="6.95" customHeight="1">
      <c r="B28" s="39"/>
      <c r="C28" s="40"/>
      <c r="D28" s="66"/>
      <c r="E28" s="66"/>
      <c r="F28" s="66"/>
      <c r="G28" s="66"/>
      <c r="H28" s="66"/>
      <c r="I28" s="111"/>
      <c r="J28" s="66"/>
      <c r="K28" s="112"/>
    </row>
    <row r="29" spans="2:11" s="1" customFormat="1" ht="14.45" customHeight="1">
      <c r="B29" s="39"/>
      <c r="C29" s="40"/>
      <c r="D29" s="40"/>
      <c r="E29" s="40"/>
      <c r="F29" s="44" t="s">
        <v>40</v>
      </c>
      <c r="G29" s="40"/>
      <c r="H29" s="40"/>
      <c r="I29" s="115" t="s">
        <v>39</v>
      </c>
      <c r="J29" s="44" t="s">
        <v>41</v>
      </c>
      <c r="K29" s="43"/>
    </row>
    <row r="30" spans="2:11" s="1" customFormat="1" ht="14.45" customHeight="1">
      <c r="B30" s="39"/>
      <c r="C30" s="40"/>
      <c r="D30" s="47" t="s">
        <v>42</v>
      </c>
      <c r="E30" s="47" t="s">
        <v>43</v>
      </c>
      <c r="F30" s="116">
        <f>ROUND(SUM(BE96:BE235), 2)</f>
        <v>0</v>
      </c>
      <c r="G30" s="40"/>
      <c r="H30" s="40"/>
      <c r="I30" s="117">
        <v>0.21</v>
      </c>
      <c r="J30" s="116">
        <f>ROUND(ROUND((SUM(BE96:BE235)), 2)*I30, 2)</f>
        <v>0</v>
      </c>
      <c r="K30" s="43"/>
    </row>
    <row r="31" spans="2:11" s="1" customFormat="1" ht="14.45" customHeight="1">
      <c r="B31" s="39"/>
      <c r="C31" s="40"/>
      <c r="D31" s="40"/>
      <c r="E31" s="47" t="s">
        <v>44</v>
      </c>
      <c r="F31" s="116">
        <f>ROUND(SUM(BF96:BF235), 2)</f>
        <v>0</v>
      </c>
      <c r="G31" s="40"/>
      <c r="H31" s="40"/>
      <c r="I31" s="117">
        <v>0.15</v>
      </c>
      <c r="J31" s="116">
        <f>ROUND(ROUND((SUM(BF96:BF235)), 2)*I31, 2)</f>
        <v>0</v>
      </c>
      <c r="K31" s="43"/>
    </row>
    <row r="32" spans="2:11" s="1" customFormat="1" ht="14.45" hidden="1" customHeight="1">
      <c r="B32" s="39"/>
      <c r="C32" s="40"/>
      <c r="D32" s="40"/>
      <c r="E32" s="47" t="s">
        <v>45</v>
      </c>
      <c r="F32" s="116">
        <f>ROUND(SUM(BG96:BG235), 2)</f>
        <v>0</v>
      </c>
      <c r="G32" s="40"/>
      <c r="H32" s="40"/>
      <c r="I32" s="117">
        <v>0.21</v>
      </c>
      <c r="J32" s="116">
        <v>0</v>
      </c>
      <c r="K32" s="43"/>
    </row>
    <row r="33" spans="2:11" s="1" customFormat="1" ht="14.45" hidden="1" customHeight="1">
      <c r="B33" s="39"/>
      <c r="C33" s="40"/>
      <c r="D33" s="40"/>
      <c r="E33" s="47" t="s">
        <v>46</v>
      </c>
      <c r="F33" s="116">
        <f>ROUND(SUM(BH96:BH235), 2)</f>
        <v>0</v>
      </c>
      <c r="G33" s="40"/>
      <c r="H33" s="40"/>
      <c r="I33" s="117">
        <v>0.15</v>
      </c>
      <c r="J33" s="116">
        <v>0</v>
      </c>
      <c r="K33" s="43"/>
    </row>
    <row r="34" spans="2:11" s="1" customFormat="1" ht="14.45" hidden="1" customHeight="1">
      <c r="B34" s="39"/>
      <c r="C34" s="40"/>
      <c r="D34" s="40"/>
      <c r="E34" s="47" t="s">
        <v>47</v>
      </c>
      <c r="F34" s="116">
        <f>ROUND(SUM(BI96:BI235), 2)</f>
        <v>0</v>
      </c>
      <c r="G34" s="40"/>
      <c r="H34" s="40"/>
      <c r="I34" s="117">
        <v>0</v>
      </c>
      <c r="J34" s="116">
        <v>0</v>
      </c>
      <c r="K34" s="43"/>
    </row>
    <row r="35" spans="2:11" s="1" customFormat="1" ht="6.95" customHeight="1">
      <c r="B35" s="39"/>
      <c r="C35" s="40"/>
      <c r="D35" s="40"/>
      <c r="E35" s="40"/>
      <c r="F35" s="40"/>
      <c r="G35" s="40"/>
      <c r="H35" s="40"/>
      <c r="I35" s="104"/>
      <c r="J35" s="40"/>
      <c r="K35" s="43"/>
    </row>
    <row r="36" spans="2:11" s="1" customFormat="1" ht="25.35" customHeight="1">
      <c r="B36" s="39"/>
      <c r="C36" s="118"/>
      <c r="D36" s="119" t="s">
        <v>48</v>
      </c>
      <c r="E36" s="69"/>
      <c r="F36" s="69"/>
      <c r="G36" s="120" t="s">
        <v>49</v>
      </c>
      <c r="H36" s="121" t="s">
        <v>50</v>
      </c>
      <c r="I36" s="122"/>
      <c r="J36" s="123">
        <f>SUM(J27:J34)</f>
        <v>0</v>
      </c>
      <c r="K36" s="124"/>
    </row>
    <row r="37" spans="2:11" s="1" customFormat="1" ht="14.45" customHeight="1">
      <c r="B37" s="54"/>
      <c r="C37" s="55"/>
      <c r="D37" s="55"/>
      <c r="E37" s="55"/>
      <c r="F37" s="55"/>
      <c r="G37" s="55"/>
      <c r="H37" s="55"/>
      <c r="I37" s="125"/>
      <c r="J37" s="55"/>
      <c r="K37" s="56"/>
    </row>
    <row r="41" spans="2:11" s="1" customFormat="1" ht="6.95" customHeight="1">
      <c r="B41" s="57"/>
      <c r="C41" s="58"/>
      <c r="D41" s="58"/>
      <c r="E41" s="58"/>
      <c r="F41" s="58"/>
      <c r="G41" s="58"/>
      <c r="H41" s="58"/>
      <c r="I41" s="126"/>
      <c r="J41" s="58"/>
      <c r="K41" s="127"/>
    </row>
    <row r="42" spans="2:11" s="1" customFormat="1" ht="36.950000000000003" customHeight="1">
      <c r="B42" s="39"/>
      <c r="C42" s="28" t="s">
        <v>94</v>
      </c>
      <c r="D42" s="40"/>
      <c r="E42" s="40"/>
      <c r="F42" s="40"/>
      <c r="G42" s="40"/>
      <c r="H42" s="40"/>
      <c r="I42" s="104"/>
      <c r="J42" s="40"/>
      <c r="K42" s="43"/>
    </row>
    <row r="43" spans="2:11" s="1" customFormat="1" ht="6.95" customHeight="1">
      <c r="B43" s="39"/>
      <c r="C43" s="40"/>
      <c r="D43" s="40"/>
      <c r="E43" s="40"/>
      <c r="F43" s="40"/>
      <c r="G43" s="40"/>
      <c r="H43" s="40"/>
      <c r="I43" s="104"/>
      <c r="J43" s="40"/>
      <c r="K43" s="43"/>
    </row>
    <row r="44" spans="2:11" s="1" customFormat="1" ht="14.45" customHeight="1">
      <c r="B44" s="39"/>
      <c r="C44" s="35" t="s">
        <v>19</v>
      </c>
      <c r="D44" s="40"/>
      <c r="E44" s="40"/>
      <c r="F44" s="40"/>
      <c r="G44" s="40"/>
      <c r="H44" s="40"/>
      <c r="I44" s="104"/>
      <c r="J44" s="40"/>
      <c r="K44" s="43"/>
    </row>
    <row r="45" spans="2:11" s="1" customFormat="1" ht="22.5" customHeight="1">
      <c r="B45" s="39"/>
      <c r="C45" s="40"/>
      <c r="D45" s="40"/>
      <c r="E45" s="347" t="str">
        <f>E7</f>
        <v>Výměna střešní krytiny Restaurace Beseda + divadlo v Třeboni</v>
      </c>
      <c r="F45" s="348"/>
      <c r="G45" s="348"/>
      <c r="H45" s="348"/>
      <c r="I45" s="104"/>
      <c r="J45" s="40"/>
      <c r="K45" s="43"/>
    </row>
    <row r="46" spans="2:11" s="1" customFormat="1" ht="14.45" customHeight="1">
      <c r="B46" s="39"/>
      <c r="C46" s="35" t="s">
        <v>92</v>
      </c>
      <c r="D46" s="40"/>
      <c r="E46" s="40"/>
      <c r="F46" s="40"/>
      <c r="G46" s="40"/>
      <c r="H46" s="40"/>
      <c r="I46" s="104"/>
      <c r="J46" s="40"/>
      <c r="K46" s="43"/>
    </row>
    <row r="47" spans="2:11" s="1" customFormat="1" ht="23.25" customHeight="1">
      <c r="B47" s="39"/>
      <c r="C47" s="40"/>
      <c r="D47" s="40"/>
      <c r="E47" s="349" t="str">
        <f>E9</f>
        <v>A - část</v>
      </c>
      <c r="F47" s="350"/>
      <c r="G47" s="350"/>
      <c r="H47" s="350"/>
      <c r="I47" s="104"/>
      <c r="J47" s="40"/>
      <c r="K47" s="43"/>
    </row>
    <row r="48" spans="2:11" s="1" customFormat="1" ht="6.95" customHeight="1">
      <c r="B48" s="39"/>
      <c r="C48" s="40"/>
      <c r="D48" s="40"/>
      <c r="E48" s="40"/>
      <c r="F48" s="40"/>
      <c r="G48" s="40"/>
      <c r="H48" s="40"/>
      <c r="I48" s="104"/>
      <c r="J48" s="40"/>
      <c r="K48" s="43"/>
    </row>
    <row r="49" spans="2:47" s="1" customFormat="1" ht="18" customHeight="1">
      <c r="B49" s="39"/>
      <c r="C49" s="35" t="s">
        <v>23</v>
      </c>
      <c r="D49" s="40"/>
      <c r="E49" s="40"/>
      <c r="F49" s="33" t="str">
        <f>F12</f>
        <v>Třeboň</v>
      </c>
      <c r="G49" s="40"/>
      <c r="H49" s="40"/>
      <c r="I49" s="105" t="s">
        <v>25</v>
      </c>
      <c r="J49" s="106" t="str">
        <f>IF(J12="","",J12)</f>
        <v>20.2.2017</v>
      </c>
      <c r="K49" s="43"/>
    </row>
    <row r="50" spans="2:47" s="1" customFormat="1" ht="6.95" customHeight="1">
      <c r="B50" s="39"/>
      <c r="C50" s="40"/>
      <c r="D50" s="40"/>
      <c r="E50" s="40"/>
      <c r="F50" s="40"/>
      <c r="G50" s="40"/>
      <c r="H50" s="40"/>
      <c r="I50" s="104"/>
      <c r="J50" s="40"/>
      <c r="K50" s="43"/>
    </row>
    <row r="51" spans="2:47" s="1" customFormat="1" ht="15">
      <c r="B51" s="39"/>
      <c r="C51" s="35" t="s">
        <v>27</v>
      </c>
      <c r="D51" s="40"/>
      <c r="E51" s="40"/>
      <c r="F51" s="33" t="str">
        <f>E15</f>
        <v>Město Třeboň</v>
      </c>
      <c r="G51" s="40"/>
      <c r="H51" s="40"/>
      <c r="I51" s="105" t="s">
        <v>33</v>
      </c>
      <c r="J51" s="33" t="str">
        <f>E21</f>
        <v>Ing. Vladimír Knapík, Třeboň</v>
      </c>
      <c r="K51" s="43"/>
    </row>
    <row r="52" spans="2:47" s="1" customFormat="1" ht="14.45" customHeight="1">
      <c r="B52" s="39"/>
      <c r="C52" s="35" t="s">
        <v>31</v>
      </c>
      <c r="D52" s="40"/>
      <c r="E52" s="40"/>
      <c r="F52" s="33" t="str">
        <f>IF(E18="","",E18)</f>
        <v/>
      </c>
      <c r="G52" s="40"/>
      <c r="H52" s="40"/>
      <c r="I52" s="104"/>
      <c r="J52" s="40"/>
      <c r="K52" s="43"/>
    </row>
    <row r="53" spans="2:47" s="1" customFormat="1" ht="10.35" customHeight="1">
      <c r="B53" s="39"/>
      <c r="C53" s="40"/>
      <c r="D53" s="40"/>
      <c r="E53" s="40"/>
      <c r="F53" s="40"/>
      <c r="G53" s="40"/>
      <c r="H53" s="40"/>
      <c r="I53" s="104"/>
      <c r="J53" s="40"/>
      <c r="K53" s="43"/>
    </row>
    <row r="54" spans="2:47" s="1" customFormat="1" ht="29.25" customHeight="1">
      <c r="B54" s="39"/>
      <c r="C54" s="128" t="s">
        <v>95</v>
      </c>
      <c r="D54" s="118"/>
      <c r="E54" s="118"/>
      <c r="F54" s="118"/>
      <c r="G54" s="118"/>
      <c r="H54" s="118"/>
      <c r="I54" s="129"/>
      <c r="J54" s="130" t="s">
        <v>96</v>
      </c>
      <c r="K54" s="131"/>
    </row>
    <row r="55" spans="2:47" s="1" customFormat="1" ht="10.35" customHeight="1">
      <c r="B55" s="39"/>
      <c r="C55" s="40"/>
      <c r="D55" s="40"/>
      <c r="E55" s="40"/>
      <c r="F55" s="40"/>
      <c r="G55" s="40"/>
      <c r="H55" s="40"/>
      <c r="I55" s="104"/>
      <c r="J55" s="40"/>
      <c r="K55" s="43"/>
    </row>
    <row r="56" spans="2:47" s="1" customFormat="1" ht="29.25" customHeight="1">
      <c r="B56" s="39"/>
      <c r="C56" s="132" t="s">
        <v>97</v>
      </c>
      <c r="D56" s="40"/>
      <c r="E56" s="40"/>
      <c r="F56" s="40"/>
      <c r="G56" s="40"/>
      <c r="H56" s="40"/>
      <c r="I56" s="104"/>
      <c r="J56" s="114">
        <f>J96</f>
        <v>0</v>
      </c>
      <c r="K56" s="43"/>
      <c r="AU56" s="22" t="s">
        <v>98</v>
      </c>
    </row>
    <row r="57" spans="2:47" s="7" customFormat="1" ht="24.95" customHeight="1">
      <c r="B57" s="133"/>
      <c r="C57" s="134"/>
      <c r="D57" s="135" t="s">
        <v>99</v>
      </c>
      <c r="E57" s="136"/>
      <c r="F57" s="136"/>
      <c r="G57" s="136"/>
      <c r="H57" s="136"/>
      <c r="I57" s="137"/>
      <c r="J57" s="138">
        <f>J97</f>
        <v>0</v>
      </c>
      <c r="K57" s="139"/>
    </row>
    <row r="58" spans="2:47" s="8" customFormat="1" ht="19.899999999999999" customHeight="1">
      <c r="B58" s="140"/>
      <c r="C58" s="141"/>
      <c r="D58" s="142" t="s">
        <v>100</v>
      </c>
      <c r="E58" s="143"/>
      <c r="F58" s="143"/>
      <c r="G58" s="143"/>
      <c r="H58" s="143"/>
      <c r="I58" s="144"/>
      <c r="J58" s="145">
        <f>J98</f>
        <v>0</v>
      </c>
      <c r="K58" s="146"/>
    </row>
    <row r="59" spans="2:47" s="8" customFormat="1" ht="19.899999999999999" customHeight="1">
      <c r="B59" s="140"/>
      <c r="C59" s="141"/>
      <c r="D59" s="142" t="s">
        <v>101</v>
      </c>
      <c r="E59" s="143"/>
      <c r="F59" s="143"/>
      <c r="G59" s="143"/>
      <c r="H59" s="143"/>
      <c r="I59" s="144"/>
      <c r="J59" s="145">
        <f>J101</f>
        <v>0</v>
      </c>
      <c r="K59" s="146"/>
    </row>
    <row r="60" spans="2:47" s="8" customFormat="1" ht="19.899999999999999" customHeight="1">
      <c r="B60" s="140"/>
      <c r="C60" s="141"/>
      <c r="D60" s="142" t="s">
        <v>102</v>
      </c>
      <c r="E60" s="143"/>
      <c r="F60" s="143"/>
      <c r="G60" s="143"/>
      <c r="H60" s="143"/>
      <c r="I60" s="144"/>
      <c r="J60" s="145">
        <f>J120</f>
        <v>0</v>
      </c>
      <c r="K60" s="146"/>
    </row>
    <row r="61" spans="2:47" s="8" customFormat="1" ht="19.899999999999999" customHeight="1">
      <c r="B61" s="140"/>
      <c r="C61" s="141"/>
      <c r="D61" s="142" t="s">
        <v>103</v>
      </c>
      <c r="E61" s="143"/>
      <c r="F61" s="143"/>
      <c r="G61" s="143"/>
      <c r="H61" s="143"/>
      <c r="I61" s="144"/>
      <c r="J61" s="145">
        <f>J131</f>
        <v>0</v>
      </c>
      <c r="K61" s="146"/>
    </row>
    <row r="62" spans="2:47" s="7" customFormat="1" ht="24.95" customHeight="1">
      <c r="B62" s="133"/>
      <c r="C62" s="134"/>
      <c r="D62" s="135" t="s">
        <v>104</v>
      </c>
      <c r="E62" s="136"/>
      <c r="F62" s="136"/>
      <c r="G62" s="136"/>
      <c r="H62" s="136"/>
      <c r="I62" s="137"/>
      <c r="J62" s="138">
        <f>J134</f>
        <v>0</v>
      </c>
      <c r="K62" s="139"/>
    </row>
    <row r="63" spans="2:47" s="8" customFormat="1" ht="19.899999999999999" customHeight="1">
      <c r="B63" s="140"/>
      <c r="C63" s="141"/>
      <c r="D63" s="142" t="s">
        <v>105</v>
      </c>
      <c r="E63" s="143"/>
      <c r="F63" s="143"/>
      <c r="G63" s="143"/>
      <c r="H63" s="143"/>
      <c r="I63" s="144"/>
      <c r="J63" s="145">
        <f>J135</f>
        <v>0</v>
      </c>
      <c r="K63" s="146"/>
    </row>
    <row r="64" spans="2:47" s="8" customFormat="1" ht="19.899999999999999" customHeight="1">
      <c r="B64" s="140"/>
      <c r="C64" s="141"/>
      <c r="D64" s="142" t="s">
        <v>106</v>
      </c>
      <c r="E64" s="143"/>
      <c r="F64" s="143"/>
      <c r="G64" s="143"/>
      <c r="H64" s="143"/>
      <c r="I64" s="144"/>
      <c r="J64" s="145">
        <f>J137</f>
        <v>0</v>
      </c>
      <c r="K64" s="146"/>
    </row>
    <row r="65" spans="2:11" s="8" customFormat="1" ht="19.899999999999999" customHeight="1">
      <c r="B65" s="140"/>
      <c r="C65" s="141"/>
      <c r="D65" s="142" t="s">
        <v>107</v>
      </c>
      <c r="E65" s="143"/>
      <c r="F65" s="143"/>
      <c r="G65" s="143"/>
      <c r="H65" s="143"/>
      <c r="I65" s="144"/>
      <c r="J65" s="145">
        <f>J145</f>
        <v>0</v>
      </c>
      <c r="K65" s="146"/>
    </row>
    <row r="66" spans="2:11" s="8" customFormat="1" ht="19.899999999999999" customHeight="1">
      <c r="B66" s="140"/>
      <c r="C66" s="141"/>
      <c r="D66" s="142" t="s">
        <v>108</v>
      </c>
      <c r="E66" s="143"/>
      <c r="F66" s="143"/>
      <c r="G66" s="143"/>
      <c r="H66" s="143"/>
      <c r="I66" s="144"/>
      <c r="J66" s="145">
        <f>J162</f>
        <v>0</v>
      </c>
      <c r="K66" s="146"/>
    </row>
    <row r="67" spans="2:11" s="8" customFormat="1" ht="19.899999999999999" customHeight="1">
      <c r="B67" s="140"/>
      <c r="C67" s="141"/>
      <c r="D67" s="142" t="s">
        <v>109</v>
      </c>
      <c r="E67" s="143"/>
      <c r="F67" s="143"/>
      <c r="G67" s="143"/>
      <c r="H67" s="143"/>
      <c r="I67" s="144"/>
      <c r="J67" s="145">
        <f>J168</f>
        <v>0</v>
      </c>
      <c r="K67" s="146"/>
    </row>
    <row r="68" spans="2:11" s="8" customFormat="1" ht="19.899999999999999" customHeight="1">
      <c r="B68" s="140"/>
      <c r="C68" s="141"/>
      <c r="D68" s="142" t="s">
        <v>110</v>
      </c>
      <c r="E68" s="143"/>
      <c r="F68" s="143"/>
      <c r="G68" s="143"/>
      <c r="H68" s="143"/>
      <c r="I68" s="144"/>
      <c r="J68" s="145">
        <f>J195</f>
        <v>0</v>
      </c>
      <c r="K68" s="146"/>
    </row>
    <row r="69" spans="2:11" s="8" customFormat="1" ht="19.899999999999999" customHeight="1">
      <c r="B69" s="140"/>
      <c r="C69" s="141"/>
      <c r="D69" s="142" t="s">
        <v>111</v>
      </c>
      <c r="E69" s="143"/>
      <c r="F69" s="143"/>
      <c r="G69" s="143"/>
      <c r="H69" s="143"/>
      <c r="I69" s="144"/>
      <c r="J69" s="145">
        <f>J216</f>
        <v>0</v>
      </c>
      <c r="K69" s="146"/>
    </row>
    <row r="70" spans="2:11" s="8" customFormat="1" ht="19.899999999999999" customHeight="1">
      <c r="B70" s="140"/>
      <c r="C70" s="141"/>
      <c r="D70" s="142" t="s">
        <v>112</v>
      </c>
      <c r="E70" s="143"/>
      <c r="F70" s="143"/>
      <c r="G70" s="143"/>
      <c r="H70" s="143"/>
      <c r="I70" s="144"/>
      <c r="J70" s="145">
        <f>J220</f>
        <v>0</v>
      </c>
      <c r="K70" s="146"/>
    </row>
    <row r="71" spans="2:11" s="7" customFormat="1" ht="24.95" customHeight="1">
      <c r="B71" s="133"/>
      <c r="C71" s="134"/>
      <c r="D71" s="135" t="s">
        <v>113</v>
      </c>
      <c r="E71" s="136"/>
      <c r="F71" s="136"/>
      <c r="G71" s="136"/>
      <c r="H71" s="136"/>
      <c r="I71" s="137"/>
      <c r="J71" s="138">
        <f>J224</f>
        <v>0</v>
      </c>
      <c r="K71" s="139"/>
    </row>
    <row r="72" spans="2:11" s="8" customFormat="1" ht="19.899999999999999" customHeight="1">
      <c r="B72" s="140"/>
      <c r="C72" s="141"/>
      <c r="D72" s="142" t="s">
        <v>114</v>
      </c>
      <c r="E72" s="143"/>
      <c r="F72" s="143"/>
      <c r="G72" s="143"/>
      <c r="H72" s="143"/>
      <c r="I72" s="144"/>
      <c r="J72" s="145">
        <f>J225</f>
        <v>0</v>
      </c>
      <c r="K72" s="146"/>
    </row>
    <row r="73" spans="2:11" s="7" customFormat="1" ht="24.95" customHeight="1">
      <c r="B73" s="133"/>
      <c r="C73" s="134"/>
      <c r="D73" s="135" t="s">
        <v>115</v>
      </c>
      <c r="E73" s="136"/>
      <c r="F73" s="136"/>
      <c r="G73" s="136"/>
      <c r="H73" s="136"/>
      <c r="I73" s="137"/>
      <c r="J73" s="138">
        <f>J228</f>
        <v>0</v>
      </c>
      <c r="K73" s="139"/>
    </row>
    <row r="74" spans="2:11" s="8" customFormat="1" ht="19.899999999999999" customHeight="1">
      <c r="B74" s="140"/>
      <c r="C74" s="141"/>
      <c r="D74" s="142" t="s">
        <v>116</v>
      </c>
      <c r="E74" s="143"/>
      <c r="F74" s="143"/>
      <c r="G74" s="143"/>
      <c r="H74" s="143"/>
      <c r="I74" s="144"/>
      <c r="J74" s="145">
        <f>J229</f>
        <v>0</v>
      </c>
      <c r="K74" s="146"/>
    </row>
    <row r="75" spans="2:11" s="8" customFormat="1" ht="19.899999999999999" customHeight="1">
      <c r="B75" s="140"/>
      <c r="C75" s="141"/>
      <c r="D75" s="142" t="s">
        <v>117</v>
      </c>
      <c r="E75" s="143"/>
      <c r="F75" s="143"/>
      <c r="G75" s="143"/>
      <c r="H75" s="143"/>
      <c r="I75" s="144"/>
      <c r="J75" s="145">
        <f>J232</f>
        <v>0</v>
      </c>
      <c r="K75" s="146"/>
    </row>
    <row r="76" spans="2:11" s="8" customFormat="1" ht="19.899999999999999" customHeight="1">
      <c r="B76" s="140"/>
      <c r="C76" s="141"/>
      <c r="D76" s="142" t="s">
        <v>118</v>
      </c>
      <c r="E76" s="143"/>
      <c r="F76" s="143"/>
      <c r="G76" s="143"/>
      <c r="H76" s="143"/>
      <c r="I76" s="144"/>
      <c r="J76" s="145">
        <f>J234</f>
        <v>0</v>
      </c>
      <c r="K76" s="146"/>
    </row>
    <row r="77" spans="2:11" s="1" customFormat="1" ht="21.75" customHeight="1">
      <c r="B77" s="39"/>
      <c r="C77" s="40"/>
      <c r="D77" s="40"/>
      <c r="E77" s="40"/>
      <c r="F77" s="40"/>
      <c r="G77" s="40"/>
      <c r="H77" s="40"/>
      <c r="I77" s="104"/>
      <c r="J77" s="40"/>
      <c r="K77" s="43"/>
    </row>
    <row r="78" spans="2:11" s="1" customFormat="1" ht="6.95" customHeight="1">
      <c r="B78" s="54"/>
      <c r="C78" s="55"/>
      <c r="D78" s="55"/>
      <c r="E78" s="55"/>
      <c r="F78" s="55"/>
      <c r="G78" s="55"/>
      <c r="H78" s="55"/>
      <c r="I78" s="125"/>
      <c r="J78" s="55"/>
      <c r="K78" s="56"/>
    </row>
    <row r="82" spans="2:63" s="1" customFormat="1" ht="6.95" customHeight="1">
      <c r="B82" s="57"/>
      <c r="C82" s="58"/>
      <c r="D82" s="58"/>
      <c r="E82" s="58"/>
      <c r="F82" s="58"/>
      <c r="G82" s="58"/>
      <c r="H82" s="58"/>
      <c r="I82" s="126"/>
      <c r="J82" s="58"/>
      <c r="K82" s="58"/>
      <c r="L82" s="39"/>
    </row>
    <row r="83" spans="2:63" s="1" customFormat="1" ht="36.950000000000003" customHeight="1">
      <c r="B83" s="39"/>
      <c r="C83" s="59" t="s">
        <v>119</v>
      </c>
      <c r="L83" s="39"/>
    </row>
    <row r="84" spans="2:63" s="1" customFormat="1" ht="6.95" customHeight="1">
      <c r="B84" s="39"/>
      <c r="L84" s="39"/>
    </row>
    <row r="85" spans="2:63" s="1" customFormat="1" ht="14.45" customHeight="1">
      <c r="B85" s="39"/>
      <c r="C85" s="61" t="s">
        <v>19</v>
      </c>
      <c r="L85" s="39"/>
    </row>
    <row r="86" spans="2:63" s="1" customFormat="1" ht="22.5" customHeight="1">
      <c r="B86" s="39"/>
      <c r="E86" s="343" t="str">
        <f>E7</f>
        <v>Výměna střešní krytiny Restaurace Beseda + divadlo v Třeboni</v>
      </c>
      <c r="F86" s="344"/>
      <c r="G86" s="344"/>
      <c r="H86" s="344"/>
      <c r="L86" s="39"/>
    </row>
    <row r="87" spans="2:63" s="1" customFormat="1" ht="14.45" customHeight="1">
      <c r="B87" s="39"/>
      <c r="C87" s="61" t="s">
        <v>92</v>
      </c>
      <c r="L87" s="39"/>
    </row>
    <row r="88" spans="2:63" s="1" customFormat="1" ht="23.25" customHeight="1">
      <c r="B88" s="39"/>
      <c r="E88" s="312" t="str">
        <f>E9</f>
        <v>A - část</v>
      </c>
      <c r="F88" s="345"/>
      <c r="G88" s="345"/>
      <c r="H88" s="345"/>
      <c r="L88" s="39"/>
    </row>
    <row r="89" spans="2:63" s="1" customFormat="1" ht="6.95" customHeight="1">
      <c r="B89" s="39"/>
      <c r="L89" s="39"/>
    </row>
    <row r="90" spans="2:63" s="1" customFormat="1" ht="18" customHeight="1">
      <c r="B90" s="39"/>
      <c r="C90" s="61" t="s">
        <v>23</v>
      </c>
      <c r="F90" s="147" t="str">
        <f>F12</f>
        <v>Třeboň</v>
      </c>
      <c r="I90" s="148" t="s">
        <v>25</v>
      </c>
      <c r="J90" s="65" t="str">
        <f>IF(J12="","",J12)</f>
        <v>20.2.2017</v>
      </c>
      <c r="L90" s="39"/>
    </row>
    <row r="91" spans="2:63" s="1" customFormat="1" ht="6.95" customHeight="1">
      <c r="B91" s="39"/>
      <c r="L91" s="39"/>
    </row>
    <row r="92" spans="2:63" s="1" customFormat="1" ht="15">
      <c r="B92" s="39"/>
      <c r="C92" s="61" t="s">
        <v>27</v>
      </c>
      <c r="F92" s="147" t="str">
        <f>E15</f>
        <v>Město Třeboň</v>
      </c>
      <c r="I92" s="148" t="s">
        <v>33</v>
      </c>
      <c r="J92" s="147" t="str">
        <f>E21</f>
        <v>Ing. Vladimír Knapík, Třeboň</v>
      </c>
      <c r="L92" s="39"/>
    </row>
    <row r="93" spans="2:63" s="1" customFormat="1" ht="14.45" customHeight="1">
      <c r="B93" s="39"/>
      <c r="C93" s="61" t="s">
        <v>31</v>
      </c>
      <c r="F93" s="147" t="str">
        <f>IF(E18="","",E18)</f>
        <v/>
      </c>
      <c r="L93" s="39"/>
    </row>
    <row r="94" spans="2:63" s="1" customFormat="1" ht="10.35" customHeight="1">
      <c r="B94" s="39"/>
      <c r="L94" s="39"/>
    </row>
    <row r="95" spans="2:63" s="9" customFormat="1" ht="29.25" customHeight="1">
      <c r="B95" s="149"/>
      <c r="C95" s="150" t="s">
        <v>120</v>
      </c>
      <c r="D95" s="151" t="s">
        <v>57</v>
      </c>
      <c r="E95" s="151" t="s">
        <v>53</v>
      </c>
      <c r="F95" s="151" t="s">
        <v>121</v>
      </c>
      <c r="G95" s="151" t="s">
        <v>122</v>
      </c>
      <c r="H95" s="151" t="s">
        <v>123</v>
      </c>
      <c r="I95" s="152" t="s">
        <v>124</v>
      </c>
      <c r="J95" s="151" t="s">
        <v>96</v>
      </c>
      <c r="K95" s="153" t="s">
        <v>125</v>
      </c>
      <c r="L95" s="149"/>
      <c r="M95" s="71" t="s">
        <v>126</v>
      </c>
      <c r="N95" s="72" t="s">
        <v>42</v>
      </c>
      <c r="O95" s="72" t="s">
        <v>127</v>
      </c>
      <c r="P95" s="72" t="s">
        <v>128</v>
      </c>
      <c r="Q95" s="72" t="s">
        <v>129</v>
      </c>
      <c r="R95" s="72" t="s">
        <v>130</v>
      </c>
      <c r="S95" s="72" t="s">
        <v>131</v>
      </c>
      <c r="T95" s="73" t="s">
        <v>132</v>
      </c>
    </row>
    <row r="96" spans="2:63" s="1" customFormat="1" ht="29.25" customHeight="1">
      <c r="B96" s="39"/>
      <c r="C96" s="75" t="s">
        <v>97</v>
      </c>
      <c r="J96" s="154">
        <f>BK96</f>
        <v>0</v>
      </c>
      <c r="L96" s="39"/>
      <c r="M96" s="74"/>
      <c r="N96" s="66"/>
      <c r="O96" s="66"/>
      <c r="P96" s="155">
        <f>P97+P134+P224+P228</f>
        <v>0</v>
      </c>
      <c r="Q96" s="66"/>
      <c r="R96" s="155">
        <f>R97+R134+R224+R228</f>
        <v>27.174724500000007</v>
      </c>
      <c r="S96" s="66"/>
      <c r="T96" s="156">
        <f>T97+T134+T224+T228</f>
        <v>3.349332</v>
      </c>
      <c r="AT96" s="22" t="s">
        <v>71</v>
      </c>
      <c r="AU96" s="22" t="s">
        <v>98</v>
      </c>
      <c r="BK96" s="157">
        <f>BK97+BK134+BK224+BK228</f>
        <v>0</v>
      </c>
    </row>
    <row r="97" spans="2:65" s="10" customFormat="1" ht="37.35" customHeight="1">
      <c r="B97" s="158"/>
      <c r="D97" s="159" t="s">
        <v>71</v>
      </c>
      <c r="E97" s="160" t="s">
        <v>133</v>
      </c>
      <c r="F97" s="160" t="s">
        <v>134</v>
      </c>
      <c r="I97" s="161"/>
      <c r="J97" s="162">
        <f>BK97</f>
        <v>0</v>
      </c>
      <c r="L97" s="158"/>
      <c r="M97" s="163"/>
      <c r="N97" s="164"/>
      <c r="O97" s="164"/>
      <c r="P97" s="165">
        <f>P98+P101+P120+P131</f>
        <v>0</v>
      </c>
      <c r="Q97" s="164"/>
      <c r="R97" s="165">
        <f>R98+R101+R120+R131</f>
        <v>1.4000000000000002E-3</v>
      </c>
      <c r="S97" s="164"/>
      <c r="T97" s="166">
        <f>T98+T101+T120+T131</f>
        <v>0</v>
      </c>
      <c r="AR97" s="159" t="s">
        <v>80</v>
      </c>
      <c r="AT97" s="167" t="s">
        <v>71</v>
      </c>
      <c r="AU97" s="167" t="s">
        <v>72</v>
      </c>
      <c r="AY97" s="159" t="s">
        <v>135</v>
      </c>
      <c r="BK97" s="168">
        <f>BK98+BK101+BK120+BK131</f>
        <v>0</v>
      </c>
    </row>
    <row r="98" spans="2:65" s="10" customFormat="1" ht="19.899999999999999" customHeight="1">
      <c r="B98" s="158"/>
      <c r="D98" s="169" t="s">
        <v>71</v>
      </c>
      <c r="E98" s="170" t="s">
        <v>136</v>
      </c>
      <c r="F98" s="170" t="s">
        <v>137</v>
      </c>
      <c r="I98" s="161"/>
      <c r="J98" s="171">
        <f>BK98</f>
        <v>0</v>
      </c>
      <c r="L98" s="158"/>
      <c r="M98" s="163"/>
      <c r="N98" s="164"/>
      <c r="O98" s="164"/>
      <c r="P98" s="165">
        <f>SUM(P99:P100)</f>
        <v>0</v>
      </c>
      <c r="Q98" s="164"/>
      <c r="R98" s="165">
        <f>SUM(R99:R100)</f>
        <v>0</v>
      </c>
      <c r="S98" s="164"/>
      <c r="T98" s="166">
        <f>SUM(T99:T100)</f>
        <v>0</v>
      </c>
      <c r="AR98" s="159" t="s">
        <v>80</v>
      </c>
      <c r="AT98" s="167" t="s">
        <v>71</v>
      </c>
      <c r="AU98" s="167" t="s">
        <v>80</v>
      </c>
      <c r="AY98" s="159" t="s">
        <v>135</v>
      </c>
      <c r="BK98" s="168">
        <f>SUM(BK99:BK100)</f>
        <v>0</v>
      </c>
    </row>
    <row r="99" spans="2:65" s="1" customFormat="1" ht="22.5" customHeight="1">
      <c r="B99" s="172"/>
      <c r="C99" s="173" t="s">
        <v>80</v>
      </c>
      <c r="D99" s="173" t="s">
        <v>138</v>
      </c>
      <c r="E99" s="174" t="s">
        <v>139</v>
      </c>
      <c r="F99" s="175" t="s">
        <v>140</v>
      </c>
      <c r="G99" s="176" t="s">
        <v>141</v>
      </c>
      <c r="H99" s="177">
        <v>2.5</v>
      </c>
      <c r="I99" s="178"/>
      <c r="J99" s="179">
        <f>ROUND(I99*H99,2)</f>
        <v>0</v>
      </c>
      <c r="K99" s="175" t="s">
        <v>5</v>
      </c>
      <c r="L99" s="39"/>
      <c r="M99" s="180" t="s">
        <v>5</v>
      </c>
      <c r="N99" s="181" t="s">
        <v>43</v>
      </c>
      <c r="O99" s="40"/>
      <c r="P99" s="182">
        <f>O99*H99</f>
        <v>0</v>
      </c>
      <c r="Q99" s="182">
        <v>0</v>
      </c>
      <c r="R99" s="182">
        <f>Q99*H99</f>
        <v>0</v>
      </c>
      <c r="S99" s="182">
        <v>0</v>
      </c>
      <c r="T99" s="183">
        <f>S99*H99</f>
        <v>0</v>
      </c>
      <c r="AR99" s="22" t="s">
        <v>142</v>
      </c>
      <c r="AT99" s="22" t="s">
        <v>138</v>
      </c>
      <c r="AU99" s="22" t="s">
        <v>82</v>
      </c>
      <c r="AY99" s="22" t="s">
        <v>135</v>
      </c>
      <c r="BE99" s="184">
        <f>IF(N99="základní",J99,0)</f>
        <v>0</v>
      </c>
      <c r="BF99" s="184">
        <f>IF(N99="snížená",J99,0)</f>
        <v>0</v>
      </c>
      <c r="BG99" s="184">
        <f>IF(N99="zákl. přenesená",J99,0)</f>
        <v>0</v>
      </c>
      <c r="BH99" s="184">
        <f>IF(N99="sníž. přenesená",J99,0)</f>
        <v>0</v>
      </c>
      <c r="BI99" s="184">
        <f>IF(N99="nulová",J99,0)</f>
        <v>0</v>
      </c>
      <c r="BJ99" s="22" t="s">
        <v>80</v>
      </c>
      <c r="BK99" s="184">
        <f>ROUND(I99*H99,2)</f>
        <v>0</v>
      </c>
      <c r="BL99" s="22" t="s">
        <v>142</v>
      </c>
      <c r="BM99" s="22" t="s">
        <v>82</v>
      </c>
    </row>
    <row r="100" spans="2:65" s="1" customFormat="1" ht="44.25" customHeight="1">
      <c r="B100" s="172"/>
      <c r="C100" s="173" t="s">
        <v>82</v>
      </c>
      <c r="D100" s="173" t="s">
        <v>138</v>
      </c>
      <c r="E100" s="174" t="s">
        <v>143</v>
      </c>
      <c r="F100" s="175" t="s">
        <v>144</v>
      </c>
      <c r="G100" s="176" t="s">
        <v>141</v>
      </c>
      <c r="H100" s="177">
        <v>2.5</v>
      </c>
      <c r="I100" s="178"/>
      <c r="J100" s="179">
        <f>ROUND(I100*H100,2)</f>
        <v>0</v>
      </c>
      <c r="K100" s="175" t="s">
        <v>145</v>
      </c>
      <c r="L100" s="39"/>
      <c r="M100" s="180" t="s">
        <v>5</v>
      </c>
      <c r="N100" s="181" t="s">
        <v>43</v>
      </c>
      <c r="O100" s="40"/>
      <c r="P100" s="182">
        <f>O100*H100</f>
        <v>0</v>
      </c>
      <c r="Q100" s="182">
        <v>0</v>
      </c>
      <c r="R100" s="182">
        <f>Q100*H100</f>
        <v>0</v>
      </c>
      <c r="S100" s="182">
        <v>0</v>
      </c>
      <c r="T100" s="183">
        <f>S100*H100</f>
        <v>0</v>
      </c>
      <c r="AR100" s="22" t="s">
        <v>142</v>
      </c>
      <c r="AT100" s="22" t="s">
        <v>138</v>
      </c>
      <c r="AU100" s="22" t="s">
        <v>82</v>
      </c>
      <c r="AY100" s="22" t="s">
        <v>135</v>
      </c>
      <c r="BE100" s="184">
        <f>IF(N100="základní",J100,0)</f>
        <v>0</v>
      </c>
      <c r="BF100" s="184">
        <f>IF(N100="snížená",J100,0)</f>
        <v>0</v>
      </c>
      <c r="BG100" s="184">
        <f>IF(N100="zákl. přenesená",J100,0)</f>
        <v>0</v>
      </c>
      <c r="BH100" s="184">
        <f>IF(N100="sníž. přenesená",J100,0)</f>
        <v>0</v>
      </c>
      <c r="BI100" s="184">
        <f>IF(N100="nulová",J100,0)</f>
        <v>0</v>
      </c>
      <c r="BJ100" s="22" t="s">
        <v>80</v>
      </c>
      <c r="BK100" s="184">
        <f>ROUND(I100*H100,2)</f>
        <v>0</v>
      </c>
      <c r="BL100" s="22" t="s">
        <v>142</v>
      </c>
      <c r="BM100" s="22" t="s">
        <v>142</v>
      </c>
    </row>
    <row r="101" spans="2:65" s="10" customFormat="1" ht="29.85" customHeight="1">
      <c r="B101" s="158"/>
      <c r="D101" s="169" t="s">
        <v>71</v>
      </c>
      <c r="E101" s="170" t="s">
        <v>146</v>
      </c>
      <c r="F101" s="170" t="s">
        <v>147</v>
      </c>
      <c r="I101" s="161"/>
      <c r="J101" s="171">
        <f>BK101</f>
        <v>0</v>
      </c>
      <c r="L101" s="158"/>
      <c r="M101" s="163"/>
      <c r="N101" s="164"/>
      <c r="O101" s="164"/>
      <c r="P101" s="165">
        <f>SUM(P102:P119)</f>
        <v>0</v>
      </c>
      <c r="Q101" s="164"/>
      <c r="R101" s="165">
        <f>SUM(R102:R119)</f>
        <v>1.4000000000000002E-3</v>
      </c>
      <c r="S101" s="164"/>
      <c r="T101" s="166">
        <f>SUM(T102:T119)</f>
        <v>0</v>
      </c>
      <c r="AR101" s="159" t="s">
        <v>80</v>
      </c>
      <c r="AT101" s="167" t="s">
        <v>71</v>
      </c>
      <c r="AU101" s="167" t="s">
        <v>80</v>
      </c>
      <c r="AY101" s="159" t="s">
        <v>135</v>
      </c>
      <c r="BK101" s="168">
        <f>SUM(BK102:BK119)</f>
        <v>0</v>
      </c>
    </row>
    <row r="102" spans="2:65" s="1" customFormat="1" ht="31.5" customHeight="1">
      <c r="B102" s="172"/>
      <c r="C102" s="173" t="s">
        <v>148</v>
      </c>
      <c r="D102" s="173" t="s">
        <v>138</v>
      </c>
      <c r="E102" s="174" t="s">
        <v>149</v>
      </c>
      <c r="F102" s="175" t="s">
        <v>150</v>
      </c>
      <c r="G102" s="176" t="s">
        <v>141</v>
      </c>
      <c r="H102" s="177">
        <v>175</v>
      </c>
      <c r="I102" s="178"/>
      <c r="J102" s="179">
        <f>ROUND(I102*H102,2)</f>
        <v>0</v>
      </c>
      <c r="K102" s="175" t="s">
        <v>151</v>
      </c>
      <c r="L102" s="39"/>
      <c r="M102" s="180" t="s">
        <v>5</v>
      </c>
      <c r="N102" s="181" t="s">
        <v>43</v>
      </c>
      <c r="O102" s="40"/>
      <c r="P102" s="182">
        <f>O102*H102</f>
        <v>0</v>
      </c>
      <c r="Q102" s="182">
        <v>0</v>
      </c>
      <c r="R102" s="182">
        <f>Q102*H102</f>
        <v>0</v>
      </c>
      <c r="S102" s="182">
        <v>0</v>
      </c>
      <c r="T102" s="183">
        <f>S102*H102</f>
        <v>0</v>
      </c>
      <c r="AR102" s="22" t="s">
        <v>142</v>
      </c>
      <c r="AT102" s="22" t="s">
        <v>138</v>
      </c>
      <c r="AU102" s="22" t="s">
        <v>82</v>
      </c>
      <c r="AY102" s="22" t="s">
        <v>135</v>
      </c>
      <c r="BE102" s="184">
        <f>IF(N102="základní",J102,0)</f>
        <v>0</v>
      </c>
      <c r="BF102" s="184">
        <f>IF(N102="snížená",J102,0)</f>
        <v>0</v>
      </c>
      <c r="BG102" s="184">
        <f>IF(N102="zákl. přenesená",J102,0)</f>
        <v>0</v>
      </c>
      <c r="BH102" s="184">
        <f>IF(N102="sníž. přenesená",J102,0)</f>
        <v>0</v>
      </c>
      <c r="BI102" s="184">
        <f>IF(N102="nulová",J102,0)</f>
        <v>0</v>
      </c>
      <c r="BJ102" s="22" t="s">
        <v>80</v>
      </c>
      <c r="BK102" s="184">
        <f>ROUND(I102*H102,2)</f>
        <v>0</v>
      </c>
      <c r="BL102" s="22" t="s">
        <v>142</v>
      </c>
      <c r="BM102" s="22" t="s">
        <v>136</v>
      </c>
    </row>
    <row r="103" spans="2:65" s="1" customFormat="1" ht="54">
      <c r="B103" s="39"/>
      <c r="D103" s="185" t="s">
        <v>152</v>
      </c>
      <c r="F103" s="186" t="s">
        <v>153</v>
      </c>
      <c r="I103" s="187"/>
      <c r="L103" s="39"/>
      <c r="M103" s="188"/>
      <c r="N103" s="40"/>
      <c r="O103" s="40"/>
      <c r="P103" s="40"/>
      <c r="Q103" s="40"/>
      <c r="R103" s="40"/>
      <c r="S103" s="40"/>
      <c r="T103" s="68"/>
      <c r="AT103" s="22" t="s">
        <v>152</v>
      </c>
      <c r="AU103" s="22" t="s">
        <v>82</v>
      </c>
    </row>
    <row r="104" spans="2:65" s="1" customFormat="1" ht="44.25" customHeight="1">
      <c r="B104" s="172"/>
      <c r="C104" s="173" t="s">
        <v>142</v>
      </c>
      <c r="D104" s="173" t="s">
        <v>138</v>
      </c>
      <c r="E104" s="174" t="s">
        <v>154</v>
      </c>
      <c r="F104" s="175" t="s">
        <v>155</v>
      </c>
      <c r="G104" s="176" t="s">
        <v>141</v>
      </c>
      <c r="H104" s="177">
        <v>5250</v>
      </c>
      <c r="I104" s="178"/>
      <c r="J104" s="179">
        <f>ROUND(I104*H104,2)</f>
        <v>0</v>
      </c>
      <c r="K104" s="175" t="s">
        <v>151</v>
      </c>
      <c r="L104" s="39"/>
      <c r="M104" s="180" t="s">
        <v>5</v>
      </c>
      <c r="N104" s="181" t="s">
        <v>43</v>
      </c>
      <c r="O104" s="40"/>
      <c r="P104" s="182">
        <f>O104*H104</f>
        <v>0</v>
      </c>
      <c r="Q104" s="182">
        <v>0</v>
      </c>
      <c r="R104" s="182">
        <f>Q104*H104</f>
        <v>0</v>
      </c>
      <c r="S104" s="182">
        <v>0</v>
      </c>
      <c r="T104" s="183">
        <f>S104*H104</f>
        <v>0</v>
      </c>
      <c r="AR104" s="22" t="s">
        <v>142</v>
      </c>
      <c r="AT104" s="22" t="s">
        <v>138</v>
      </c>
      <c r="AU104" s="22" t="s">
        <v>82</v>
      </c>
      <c r="AY104" s="22" t="s">
        <v>135</v>
      </c>
      <c r="BE104" s="184">
        <f>IF(N104="základní",J104,0)</f>
        <v>0</v>
      </c>
      <c r="BF104" s="184">
        <f>IF(N104="snížená",J104,0)</f>
        <v>0</v>
      </c>
      <c r="BG104" s="184">
        <f>IF(N104="zákl. přenesená",J104,0)</f>
        <v>0</v>
      </c>
      <c r="BH104" s="184">
        <f>IF(N104="sníž. přenesená",J104,0)</f>
        <v>0</v>
      </c>
      <c r="BI104" s="184">
        <f>IF(N104="nulová",J104,0)</f>
        <v>0</v>
      </c>
      <c r="BJ104" s="22" t="s">
        <v>80</v>
      </c>
      <c r="BK104" s="184">
        <f>ROUND(I104*H104,2)</f>
        <v>0</v>
      </c>
      <c r="BL104" s="22" t="s">
        <v>142</v>
      </c>
      <c r="BM104" s="22" t="s">
        <v>156</v>
      </c>
    </row>
    <row r="105" spans="2:65" s="1" customFormat="1" ht="54">
      <c r="B105" s="39"/>
      <c r="D105" s="189" t="s">
        <v>152</v>
      </c>
      <c r="F105" s="190" t="s">
        <v>153</v>
      </c>
      <c r="I105" s="187"/>
      <c r="L105" s="39"/>
      <c r="M105" s="188"/>
      <c r="N105" s="40"/>
      <c r="O105" s="40"/>
      <c r="P105" s="40"/>
      <c r="Q105" s="40"/>
      <c r="R105" s="40"/>
      <c r="S105" s="40"/>
      <c r="T105" s="68"/>
      <c r="AT105" s="22" t="s">
        <v>152</v>
      </c>
      <c r="AU105" s="22" t="s">
        <v>82</v>
      </c>
    </row>
    <row r="106" spans="2:65" s="11" customFormat="1">
      <c r="B106" s="191"/>
      <c r="D106" s="189" t="s">
        <v>157</v>
      </c>
      <c r="E106" s="192" t="s">
        <v>5</v>
      </c>
      <c r="F106" s="193" t="s">
        <v>158</v>
      </c>
      <c r="H106" s="194">
        <v>5250</v>
      </c>
      <c r="I106" s="195"/>
      <c r="L106" s="191"/>
      <c r="M106" s="196"/>
      <c r="N106" s="197"/>
      <c r="O106" s="197"/>
      <c r="P106" s="197"/>
      <c r="Q106" s="197"/>
      <c r="R106" s="197"/>
      <c r="S106" s="197"/>
      <c r="T106" s="198"/>
      <c r="AT106" s="192" t="s">
        <v>157</v>
      </c>
      <c r="AU106" s="192" t="s">
        <v>82</v>
      </c>
      <c r="AV106" s="11" t="s">
        <v>82</v>
      </c>
      <c r="AW106" s="11" t="s">
        <v>35</v>
      </c>
      <c r="AX106" s="11" t="s">
        <v>72</v>
      </c>
      <c r="AY106" s="192" t="s">
        <v>135</v>
      </c>
    </row>
    <row r="107" spans="2:65" s="12" customFormat="1">
      <c r="B107" s="199"/>
      <c r="D107" s="185" t="s">
        <v>157</v>
      </c>
      <c r="E107" s="200" t="s">
        <v>5</v>
      </c>
      <c r="F107" s="201" t="s">
        <v>159</v>
      </c>
      <c r="H107" s="202">
        <v>5250</v>
      </c>
      <c r="I107" s="203"/>
      <c r="L107" s="199"/>
      <c r="M107" s="204"/>
      <c r="N107" s="205"/>
      <c r="O107" s="205"/>
      <c r="P107" s="205"/>
      <c r="Q107" s="205"/>
      <c r="R107" s="205"/>
      <c r="S107" s="205"/>
      <c r="T107" s="206"/>
      <c r="AT107" s="207" t="s">
        <v>157</v>
      </c>
      <c r="AU107" s="207" t="s">
        <v>82</v>
      </c>
      <c r="AV107" s="12" t="s">
        <v>142</v>
      </c>
      <c r="AW107" s="12" t="s">
        <v>35</v>
      </c>
      <c r="AX107" s="12" t="s">
        <v>80</v>
      </c>
      <c r="AY107" s="207" t="s">
        <v>135</v>
      </c>
    </row>
    <row r="108" spans="2:65" s="1" customFormat="1" ht="31.5" customHeight="1">
      <c r="B108" s="172"/>
      <c r="C108" s="173" t="s">
        <v>160</v>
      </c>
      <c r="D108" s="173" t="s">
        <v>138</v>
      </c>
      <c r="E108" s="174" t="s">
        <v>161</v>
      </c>
      <c r="F108" s="175" t="s">
        <v>162</v>
      </c>
      <c r="G108" s="176" t="s">
        <v>141</v>
      </c>
      <c r="H108" s="177">
        <v>175</v>
      </c>
      <c r="I108" s="178"/>
      <c r="J108" s="179">
        <f>ROUND(I108*H108,2)</f>
        <v>0</v>
      </c>
      <c r="K108" s="175" t="s">
        <v>151</v>
      </c>
      <c r="L108" s="39"/>
      <c r="M108" s="180" t="s">
        <v>5</v>
      </c>
      <c r="N108" s="181" t="s">
        <v>43</v>
      </c>
      <c r="O108" s="40"/>
      <c r="P108" s="182">
        <f>O108*H108</f>
        <v>0</v>
      </c>
      <c r="Q108" s="182">
        <v>0</v>
      </c>
      <c r="R108" s="182">
        <f>Q108*H108</f>
        <v>0</v>
      </c>
      <c r="S108" s="182">
        <v>0</v>
      </c>
      <c r="T108" s="183">
        <f>S108*H108</f>
        <v>0</v>
      </c>
      <c r="AR108" s="22" t="s">
        <v>142</v>
      </c>
      <c r="AT108" s="22" t="s">
        <v>138</v>
      </c>
      <c r="AU108" s="22" t="s">
        <v>82</v>
      </c>
      <c r="AY108" s="22" t="s">
        <v>135</v>
      </c>
      <c r="BE108" s="184">
        <f>IF(N108="základní",J108,0)</f>
        <v>0</v>
      </c>
      <c r="BF108" s="184">
        <f>IF(N108="snížená",J108,0)</f>
        <v>0</v>
      </c>
      <c r="BG108" s="184">
        <f>IF(N108="zákl. přenesená",J108,0)</f>
        <v>0</v>
      </c>
      <c r="BH108" s="184">
        <f>IF(N108="sníž. přenesená",J108,0)</f>
        <v>0</v>
      </c>
      <c r="BI108" s="184">
        <f>IF(N108="nulová",J108,0)</f>
        <v>0</v>
      </c>
      <c r="BJ108" s="22" t="s">
        <v>80</v>
      </c>
      <c r="BK108" s="184">
        <f>ROUND(I108*H108,2)</f>
        <v>0</v>
      </c>
      <c r="BL108" s="22" t="s">
        <v>142</v>
      </c>
      <c r="BM108" s="22" t="s">
        <v>163</v>
      </c>
    </row>
    <row r="109" spans="2:65" s="1" customFormat="1" ht="27">
      <c r="B109" s="39"/>
      <c r="D109" s="185" t="s">
        <v>152</v>
      </c>
      <c r="F109" s="186" t="s">
        <v>164</v>
      </c>
      <c r="I109" s="187"/>
      <c r="L109" s="39"/>
      <c r="M109" s="188"/>
      <c r="N109" s="40"/>
      <c r="O109" s="40"/>
      <c r="P109" s="40"/>
      <c r="Q109" s="40"/>
      <c r="R109" s="40"/>
      <c r="S109" s="40"/>
      <c r="T109" s="68"/>
      <c r="AT109" s="22" t="s">
        <v>152</v>
      </c>
      <c r="AU109" s="22" t="s">
        <v>82</v>
      </c>
    </row>
    <row r="110" spans="2:65" s="1" customFormat="1" ht="22.5" customHeight="1">
      <c r="B110" s="172"/>
      <c r="C110" s="173" t="s">
        <v>136</v>
      </c>
      <c r="D110" s="173" t="s">
        <v>138</v>
      </c>
      <c r="E110" s="174" t="s">
        <v>165</v>
      </c>
      <c r="F110" s="175" t="s">
        <v>166</v>
      </c>
      <c r="G110" s="176" t="s">
        <v>141</v>
      </c>
      <c r="H110" s="177">
        <v>195</v>
      </c>
      <c r="I110" s="178"/>
      <c r="J110" s="179">
        <f>ROUND(I110*H110,2)</f>
        <v>0</v>
      </c>
      <c r="K110" s="175" t="s">
        <v>151</v>
      </c>
      <c r="L110" s="39"/>
      <c r="M110" s="180" t="s">
        <v>5</v>
      </c>
      <c r="N110" s="181" t="s">
        <v>43</v>
      </c>
      <c r="O110" s="40"/>
      <c r="P110" s="182">
        <f>O110*H110</f>
        <v>0</v>
      </c>
      <c r="Q110" s="182">
        <v>0</v>
      </c>
      <c r="R110" s="182">
        <f>Q110*H110</f>
        <v>0</v>
      </c>
      <c r="S110" s="182">
        <v>0</v>
      </c>
      <c r="T110" s="183">
        <f>S110*H110</f>
        <v>0</v>
      </c>
      <c r="AR110" s="22" t="s">
        <v>142</v>
      </c>
      <c r="AT110" s="22" t="s">
        <v>138</v>
      </c>
      <c r="AU110" s="22" t="s">
        <v>82</v>
      </c>
      <c r="AY110" s="22" t="s">
        <v>135</v>
      </c>
      <c r="BE110" s="184">
        <f>IF(N110="základní",J110,0)</f>
        <v>0</v>
      </c>
      <c r="BF110" s="184">
        <f>IF(N110="snížená",J110,0)</f>
        <v>0</v>
      </c>
      <c r="BG110" s="184">
        <f>IF(N110="zákl. přenesená",J110,0)</f>
        <v>0</v>
      </c>
      <c r="BH110" s="184">
        <f>IF(N110="sníž. přenesená",J110,0)</f>
        <v>0</v>
      </c>
      <c r="BI110" s="184">
        <f>IF(N110="nulová",J110,0)</f>
        <v>0</v>
      </c>
      <c r="BJ110" s="22" t="s">
        <v>80</v>
      </c>
      <c r="BK110" s="184">
        <f>ROUND(I110*H110,2)</f>
        <v>0</v>
      </c>
      <c r="BL110" s="22" t="s">
        <v>142</v>
      </c>
      <c r="BM110" s="22" t="s">
        <v>167</v>
      </c>
    </row>
    <row r="111" spans="2:65" s="1" customFormat="1" ht="40.5">
      <c r="B111" s="39"/>
      <c r="D111" s="185" t="s">
        <v>152</v>
      </c>
      <c r="F111" s="186" t="s">
        <v>168</v>
      </c>
      <c r="I111" s="187"/>
      <c r="L111" s="39"/>
      <c r="M111" s="188"/>
      <c r="N111" s="40"/>
      <c r="O111" s="40"/>
      <c r="P111" s="40"/>
      <c r="Q111" s="40"/>
      <c r="R111" s="40"/>
      <c r="S111" s="40"/>
      <c r="T111" s="68"/>
      <c r="AT111" s="22" t="s">
        <v>152</v>
      </c>
      <c r="AU111" s="22" t="s">
        <v>82</v>
      </c>
    </row>
    <row r="112" spans="2:65" s="1" customFormat="1" ht="22.5" customHeight="1">
      <c r="B112" s="172"/>
      <c r="C112" s="173" t="s">
        <v>169</v>
      </c>
      <c r="D112" s="173" t="s">
        <v>138</v>
      </c>
      <c r="E112" s="174" t="s">
        <v>170</v>
      </c>
      <c r="F112" s="175" t="s">
        <v>171</v>
      </c>
      <c r="G112" s="176" t="s">
        <v>141</v>
      </c>
      <c r="H112" s="177">
        <v>5850</v>
      </c>
      <c r="I112" s="178"/>
      <c r="J112" s="179">
        <f>ROUND(I112*H112,2)</f>
        <v>0</v>
      </c>
      <c r="K112" s="175" t="s">
        <v>151</v>
      </c>
      <c r="L112" s="39"/>
      <c r="M112" s="180" t="s">
        <v>5</v>
      </c>
      <c r="N112" s="181" t="s">
        <v>43</v>
      </c>
      <c r="O112" s="40"/>
      <c r="P112" s="182">
        <f>O112*H112</f>
        <v>0</v>
      </c>
      <c r="Q112" s="182">
        <v>0</v>
      </c>
      <c r="R112" s="182">
        <f>Q112*H112</f>
        <v>0</v>
      </c>
      <c r="S112" s="182">
        <v>0</v>
      </c>
      <c r="T112" s="183">
        <f>S112*H112</f>
        <v>0</v>
      </c>
      <c r="AR112" s="22" t="s">
        <v>142</v>
      </c>
      <c r="AT112" s="22" t="s">
        <v>138</v>
      </c>
      <c r="AU112" s="22" t="s">
        <v>82</v>
      </c>
      <c r="AY112" s="22" t="s">
        <v>135</v>
      </c>
      <c r="BE112" s="184">
        <f>IF(N112="základní",J112,0)</f>
        <v>0</v>
      </c>
      <c r="BF112" s="184">
        <f>IF(N112="snížená",J112,0)</f>
        <v>0</v>
      </c>
      <c r="BG112" s="184">
        <f>IF(N112="zákl. přenesená",J112,0)</f>
        <v>0</v>
      </c>
      <c r="BH112" s="184">
        <f>IF(N112="sníž. přenesená",J112,0)</f>
        <v>0</v>
      </c>
      <c r="BI112" s="184">
        <f>IF(N112="nulová",J112,0)</f>
        <v>0</v>
      </c>
      <c r="BJ112" s="22" t="s">
        <v>80</v>
      </c>
      <c r="BK112" s="184">
        <f>ROUND(I112*H112,2)</f>
        <v>0</v>
      </c>
      <c r="BL112" s="22" t="s">
        <v>142</v>
      </c>
      <c r="BM112" s="22" t="s">
        <v>172</v>
      </c>
    </row>
    <row r="113" spans="2:65" s="1" customFormat="1" ht="40.5">
      <c r="B113" s="39"/>
      <c r="D113" s="185" t="s">
        <v>152</v>
      </c>
      <c r="F113" s="186" t="s">
        <v>168</v>
      </c>
      <c r="I113" s="187"/>
      <c r="L113" s="39"/>
      <c r="M113" s="188"/>
      <c r="N113" s="40"/>
      <c r="O113" s="40"/>
      <c r="P113" s="40"/>
      <c r="Q113" s="40"/>
      <c r="R113" s="40"/>
      <c r="S113" s="40"/>
      <c r="T113" s="68"/>
      <c r="AT113" s="22" t="s">
        <v>152</v>
      </c>
      <c r="AU113" s="22" t="s">
        <v>82</v>
      </c>
    </row>
    <row r="114" spans="2:65" s="1" customFormat="1" ht="22.5" customHeight="1">
      <c r="B114" s="172"/>
      <c r="C114" s="173" t="s">
        <v>156</v>
      </c>
      <c r="D114" s="173" t="s">
        <v>138</v>
      </c>
      <c r="E114" s="174" t="s">
        <v>173</v>
      </c>
      <c r="F114" s="175" t="s">
        <v>174</v>
      </c>
      <c r="G114" s="176" t="s">
        <v>141</v>
      </c>
      <c r="H114" s="177">
        <v>195</v>
      </c>
      <c r="I114" s="178"/>
      <c r="J114" s="179">
        <f>ROUND(I114*H114,2)</f>
        <v>0</v>
      </c>
      <c r="K114" s="175" t="s">
        <v>151</v>
      </c>
      <c r="L114" s="39"/>
      <c r="M114" s="180" t="s">
        <v>5</v>
      </c>
      <c r="N114" s="181" t="s">
        <v>43</v>
      </c>
      <c r="O114" s="40"/>
      <c r="P114" s="182">
        <f>O114*H114</f>
        <v>0</v>
      </c>
      <c r="Q114" s="182">
        <v>0</v>
      </c>
      <c r="R114" s="182">
        <f>Q114*H114</f>
        <v>0</v>
      </c>
      <c r="S114" s="182">
        <v>0</v>
      </c>
      <c r="T114" s="183">
        <f>S114*H114</f>
        <v>0</v>
      </c>
      <c r="AR114" s="22" t="s">
        <v>142</v>
      </c>
      <c r="AT114" s="22" t="s">
        <v>138</v>
      </c>
      <c r="AU114" s="22" t="s">
        <v>82</v>
      </c>
      <c r="AY114" s="22" t="s">
        <v>135</v>
      </c>
      <c r="BE114" s="184">
        <f>IF(N114="základní",J114,0)</f>
        <v>0</v>
      </c>
      <c r="BF114" s="184">
        <f>IF(N114="snížená",J114,0)</f>
        <v>0</v>
      </c>
      <c r="BG114" s="184">
        <f>IF(N114="zákl. přenesená",J114,0)</f>
        <v>0</v>
      </c>
      <c r="BH114" s="184">
        <f>IF(N114="sníž. přenesená",J114,0)</f>
        <v>0</v>
      </c>
      <c r="BI114" s="184">
        <f>IF(N114="nulová",J114,0)</f>
        <v>0</v>
      </c>
      <c r="BJ114" s="22" t="s">
        <v>80</v>
      </c>
      <c r="BK114" s="184">
        <f>ROUND(I114*H114,2)</f>
        <v>0</v>
      </c>
      <c r="BL114" s="22" t="s">
        <v>142</v>
      </c>
      <c r="BM114" s="22" t="s">
        <v>175</v>
      </c>
    </row>
    <row r="115" spans="2:65" s="1" customFormat="1" ht="57" customHeight="1">
      <c r="B115" s="172"/>
      <c r="C115" s="173" t="s">
        <v>146</v>
      </c>
      <c r="D115" s="173" t="s">
        <v>138</v>
      </c>
      <c r="E115" s="174" t="s">
        <v>176</v>
      </c>
      <c r="F115" s="175" t="s">
        <v>177</v>
      </c>
      <c r="G115" s="176" t="s">
        <v>141</v>
      </c>
      <c r="H115" s="177">
        <v>35</v>
      </c>
      <c r="I115" s="178"/>
      <c r="J115" s="179">
        <f>ROUND(I115*H115,2)</f>
        <v>0</v>
      </c>
      <c r="K115" s="175" t="s">
        <v>151</v>
      </c>
      <c r="L115" s="39"/>
      <c r="M115" s="180" t="s">
        <v>5</v>
      </c>
      <c r="N115" s="181" t="s">
        <v>43</v>
      </c>
      <c r="O115" s="40"/>
      <c r="P115" s="182">
        <f>O115*H115</f>
        <v>0</v>
      </c>
      <c r="Q115" s="182">
        <v>4.0000000000000003E-5</v>
      </c>
      <c r="R115" s="182">
        <f>Q115*H115</f>
        <v>1.4000000000000002E-3</v>
      </c>
      <c r="S115" s="182">
        <v>0</v>
      </c>
      <c r="T115" s="183">
        <f>S115*H115</f>
        <v>0</v>
      </c>
      <c r="AR115" s="22" t="s">
        <v>142</v>
      </c>
      <c r="AT115" s="22" t="s">
        <v>138</v>
      </c>
      <c r="AU115" s="22" t="s">
        <v>82</v>
      </c>
      <c r="AY115" s="22" t="s">
        <v>135</v>
      </c>
      <c r="BE115" s="184">
        <f>IF(N115="základní",J115,0)</f>
        <v>0</v>
      </c>
      <c r="BF115" s="184">
        <f>IF(N115="snížená",J115,0)</f>
        <v>0</v>
      </c>
      <c r="BG115" s="184">
        <f>IF(N115="zákl. přenesená",J115,0)</f>
        <v>0</v>
      </c>
      <c r="BH115" s="184">
        <f>IF(N115="sníž. přenesená",J115,0)</f>
        <v>0</v>
      </c>
      <c r="BI115" s="184">
        <f>IF(N115="nulová",J115,0)</f>
        <v>0</v>
      </c>
      <c r="BJ115" s="22" t="s">
        <v>80</v>
      </c>
      <c r="BK115" s="184">
        <f>ROUND(I115*H115,2)</f>
        <v>0</v>
      </c>
      <c r="BL115" s="22" t="s">
        <v>142</v>
      </c>
      <c r="BM115" s="22" t="s">
        <v>178</v>
      </c>
    </row>
    <row r="116" spans="2:65" s="1" customFormat="1" ht="94.5">
      <c r="B116" s="39"/>
      <c r="D116" s="185" t="s">
        <v>152</v>
      </c>
      <c r="F116" s="186" t="s">
        <v>179</v>
      </c>
      <c r="I116" s="187"/>
      <c r="L116" s="39"/>
      <c r="M116" s="188"/>
      <c r="N116" s="40"/>
      <c r="O116" s="40"/>
      <c r="P116" s="40"/>
      <c r="Q116" s="40"/>
      <c r="R116" s="40"/>
      <c r="S116" s="40"/>
      <c r="T116" s="68"/>
      <c r="AT116" s="22" t="s">
        <v>152</v>
      </c>
      <c r="AU116" s="22" t="s">
        <v>82</v>
      </c>
    </row>
    <row r="117" spans="2:65" s="1" customFormat="1" ht="22.5" customHeight="1">
      <c r="B117" s="172"/>
      <c r="C117" s="173" t="s">
        <v>163</v>
      </c>
      <c r="D117" s="173" t="s">
        <v>138</v>
      </c>
      <c r="E117" s="174" t="s">
        <v>180</v>
      </c>
      <c r="F117" s="175" t="s">
        <v>181</v>
      </c>
      <c r="G117" s="176" t="s">
        <v>182</v>
      </c>
      <c r="H117" s="177">
        <v>2</v>
      </c>
      <c r="I117" s="178"/>
      <c r="J117" s="179">
        <f>ROUND(I117*H117,2)</f>
        <v>0</v>
      </c>
      <c r="K117" s="175" t="s">
        <v>5</v>
      </c>
      <c r="L117" s="39"/>
      <c r="M117" s="180" t="s">
        <v>5</v>
      </c>
      <c r="N117" s="181" t="s">
        <v>43</v>
      </c>
      <c r="O117" s="40"/>
      <c r="P117" s="182">
        <f>O117*H117</f>
        <v>0</v>
      </c>
      <c r="Q117" s="182">
        <v>0</v>
      </c>
      <c r="R117" s="182">
        <f>Q117*H117</f>
        <v>0</v>
      </c>
      <c r="S117" s="182">
        <v>0</v>
      </c>
      <c r="T117" s="183">
        <f>S117*H117</f>
        <v>0</v>
      </c>
      <c r="AR117" s="22" t="s">
        <v>142</v>
      </c>
      <c r="AT117" s="22" t="s">
        <v>138</v>
      </c>
      <c r="AU117" s="22" t="s">
        <v>82</v>
      </c>
      <c r="AY117" s="22" t="s">
        <v>135</v>
      </c>
      <c r="BE117" s="184">
        <f>IF(N117="základní",J117,0)</f>
        <v>0</v>
      </c>
      <c r="BF117" s="184">
        <f>IF(N117="snížená",J117,0)</f>
        <v>0</v>
      </c>
      <c r="BG117" s="184">
        <f>IF(N117="zákl. přenesená",J117,0)</f>
        <v>0</v>
      </c>
      <c r="BH117" s="184">
        <f>IF(N117="sníž. přenesená",J117,0)</f>
        <v>0</v>
      </c>
      <c r="BI117" s="184">
        <f>IF(N117="nulová",J117,0)</f>
        <v>0</v>
      </c>
      <c r="BJ117" s="22" t="s">
        <v>80</v>
      </c>
      <c r="BK117" s="184">
        <f>ROUND(I117*H117,2)</f>
        <v>0</v>
      </c>
      <c r="BL117" s="22" t="s">
        <v>142</v>
      </c>
      <c r="BM117" s="22" t="s">
        <v>183</v>
      </c>
    </row>
    <row r="118" spans="2:65" s="1" customFormat="1" ht="22.5" customHeight="1">
      <c r="B118" s="172"/>
      <c r="C118" s="173" t="s">
        <v>184</v>
      </c>
      <c r="D118" s="173" t="s">
        <v>138</v>
      </c>
      <c r="E118" s="174" t="s">
        <v>185</v>
      </c>
      <c r="F118" s="175" t="s">
        <v>186</v>
      </c>
      <c r="G118" s="176" t="s">
        <v>187</v>
      </c>
      <c r="H118" s="177">
        <v>35</v>
      </c>
      <c r="I118" s="178"/>
      <c r="J118" s="179">
        <f>ROUND(I118*H118,2)</f>
        <v>0</v>
      </c>
      <c r="K118" s="175" t="s">
        <v>5</v>
      </c>
      <c r="L118" s="39"/>
      <c r="M118" s="180" t="s">
        <v>5</v>
      </c>
      <c r="N118" s="181" t="s">
        <v>43</v>
      </c>
      <c r="O118" s="40"/>
      <c r="P118" s="182">
        <f>O118*H118</f>
        <v>0</v>
      </c>
      <c r="Q118" s="182">
        <v>0</v>
      </c>
      <c r="R118" s="182">
        <f>Q118*H118</f>
        <v>0</v>
      </c>
      <c r="S118" s="182">
        <v>0</v>
      </c>
      <c r="T118" s="183">
        <f>S118*H118</f>
        <v>0</v>
      </c>
      <c r="AR118" s="22" t="s">
        <v>142</v>
      </c>
      <c r="AT118" s="22" t="s">
        <v>138</v>
      </c>
      <c r="AU118" s="22" t="s">
        <v>82</v>
      </c>
      <c r="AY118" s="22" t="s">
        <v>135</v>
      </c>
      <c r="BE118" s="184">
        <f>IF(N118="základní",J118,0)</f>
        <v>0</v>
      </c>
      <c r="BF118" s="184">
        <f>IF(N118="snížená",J118,0)</f>
        <v>0</v>
      </c>
      <c r="BG118" s="184">
        <f>IF(N118="zákl. přenesená",J118,0)</f>
        <v>0</v>
      </c>
      <c r="BH118" s="184">
        <f>IF(N118="sníž. přenesená",J118,0)</f>
        <v>0</v>
      </c>
      <c r="BI118" s="184">
        <f>IF(N118="nulová",J118,0)</f>
        <v>0</v>
      </c>
      <c r="BJ118" s="22" t="s">
        <v>80</v>
      </c>
      <c r="BK118" s="184">
        <f>ROUND(I118*H118,2)</f>
        <v>0</v>
      </c>
      <c r="BL118" s="22" t="s">
        <v>142</v>
      </c>
      <c r="BM118" s="22" t="s">
        <v>188</v>
      </c>
    </row>
    <row r="119" spans="2:65" s="1" customFormat="1" ht="22.5" customHeight="1">
      <c r="B119" s="172"/>
      <c r="C119" s="173" t="s">
        <v>167</v>
      </c>
      <c r="D119" s="173" t="s">
        <v>138</v>
      </c>
      <c r="E119" s="174" t="s">
        <v>189</v>
      </c>
      <c r="F119" s="175" t="s">
        <v>190</v>
      </c>
      <c r="G119" s="176" t="s">
        <v>182</v>
      </c>
      <c r="H119" s="177">
        <v>1</v>
      </c>
      <c r="I119" s="178"/>
      <c r="J119" s="179">
        <f>ROUND(I119*H119,2)</f>
        <v>0</v>
      </c>
      <c r="K119" s="175" t="s">
        <v>5</v>
      </c>
      <c r="L119" s="39"/>
      <c r="M119" s="180" t="s">
        <v>5</v>
      </c>
      <c r="N119" s="181" t="s">
        <v>43</v>
      </c>
      <c r="O119" s="40"/>
      <c r="P119" s="182">
        <f>O119*H119</f>
        <v>0</v>
      </c>
      <c r="Q119" s="182">
        <v>0</v>
      </c>
      <c r="R119" s="182">
        <f>Q119*H119</f>
        <v>0</v>
      </c>
      <c r="S119" s="182">
        <v>0</v>
      </c>
      <c r="T119" s="183">
        <f>S119*H119</f>
        <v>0</v>
      </c>
      <c r="AR119" s="22" t="s">
        <v>142</v>
      </c>
      <c r="AT119" s="22" t="s">
        <v>138</v>
      </c>
      <c r="AU119" s="22" t="s">
        <v>82</v>
      </c>
      <c r="AY119" s="22" t="s">
        <v>135</v>
      </c>
      <c r="BE119" s="184">
        <f>IF(N119="základní",J119,0)</f>
        <v>0</v>
      </c>
      <c r="BF119" s="184">
        <f>IF(N119="snížená",J119,0)</f>
        <v>0</v>
      </c>
      <c r="BG119" s="184">
        <f>IF(N119="zákl. přenesená",J119,0)</f>
        <v>0</v>
      </c>
      <c r="BH119" s="184">
        <f>IF(N119="sníž. přenesená",J119,0)</f>
        <v>0</v>
      </c>
      <c r="BI119" s="184">
        <f>IF(N119="nulová",J119,0)</f>
        <v>0</v>
      </c>
      <c r="BJ119" s="22" t="s">
        <v>80</v>
      </c>
      <c r="BK119" s="184">
        <f>ROUND(I119*H119,2)</f>
        <v>0</v>
      </c>
      <c r="BL119" s="22" t="s">
        <v>142</v>
      </c>
      <c r="BM119" s="22" t="s">
        <v>191</v>
      </c>
    </row>
    <row r="120" spans="2:65" s="10" customFormat="1" ht="29.85" customHeight="1">
      <c r="B120" s="158"/>
      <c r="D120" s="169" t="s">
        <v>71</v>
      </c>
      <c r="E120" s="170" t="s">
        <v>192</v>
      </c>
      <c r="F120" s="170" t="s">
        <v>193</v>
      </c>
      <c r="I120" s="161"/>
      <c r="J120" s="171">
        <f>BK120</f>
        <v>0</v>
      </c>
      <c r="L120" s="158"/>
      <c r="M120" s="163"/>
      <c r="N120" s="164"/>
      <c r="O120" s="164"/>
      <c r="P120" s="165">
        <f>SUM(P121:P130)</f>
        <v>0</v>
      </c>
      <c r="Q120" s="164"/>
      <c r="R120" s="165">
        <f>SUM(R121:R130)</f>
        <v>0</v>
      </c>
      <c r="S120" s="164"/>
      <c r="T120" s="166">
        <f>SUM(T121:T130)</f>
        <v>0</v>
      </c>
      <c r="AR120" s="159" t="s">
        <v>80</v>
      </c>
      <c r="AT120" s="167" t="s">
        <v>71</v>
      </c>
      <c r="AU120" s="167" t="s">
        <v>80</v>
      </c>
      <c r="AY120" s="159" t="s">
        <v>135</v>
      </c>
      <c r="BK120" s="168">
        <f>SUM(BK121:BK130)</f>
        <v>0</v>
      </c>
    </row>
    <row r="121" spans="2:65" s="1" customFormat="1" ht="31.5" customHeight="1">
      <c r="B121" s="172"/>
      <c r="C121" s="173" t="s">
        <v>194</v>
      </c>
      <c r="D121" s="173" t="s">
        <v>138</v>
      </c>
      <c r="E121" s="174" t="s">
        <v>195</v>
      </c>
      <c r="F121" s="175" t="s">
        <v>196</v>
      </c>
      <c r="G121" s="176" t="s">
        <v>197</v>
      </c>
      <c r="H121" s="177">
        <v>27.175000000000001</v>
      </c>
      <c r="I121" s="178"/>
      <c r="J121" s="179">
        <f>ROUND(I121*H121,2)</f>
        <v>0</v>
      </c>
      <c r="K121" s="175" t="s">
        <v>151</v>
      </c>
      <c r="L121" s="39"/>
      <c r="M121" s="180" t="s">
        <v>5</v>
      </c>
      <c r="N121" s="181" t="s">
        <v>43</v>
      </c>
      <c r="O121" s="40"/>
      <c r="P121" s="182">
        <f>O121*H121</f>
        <v>0</v>
      </c>
      <c r="Q121" s="182">
        <v>0</v>
      </c>
      <c r="R121" s="182">
        <f>Q121*H121</f>
        <v>0</v>
      </c>
      <c r="S121" s="182">
        <v>0</v>
      </c>
      <c r="T121" s="183">
        <f>S121*H121</f>
        <v>0</v>
      </c>
      <c r="AR121" s="22" t="s">
        <v>142</v>
      </c>
      <c r="AT121" s="22" t="s">
        <v>138</v>
      </c>
      <c r="AU121" s="22" t="s">
        <v>82</v>
      </c>
      <c r="AY121" s="22" t="s">
        <v>135</v>
      </c>
      <c r="BE121" s="184">
        <f>IF(N121="základní",J121,0)</f>
        <v>0</v>
      </c>
      <c r="BF121" s="184">
        <f>IF(N121="snížená",J121,0)</f>
        <v>0</v>
      </c>
      <c r="BG121" s="184">
        <f>IF(N121="zákl. přenesená",J121,0)</f>
        <v>0</v>
      </c>
      <c r="BH121" s="184">
        <f>IF(N121="sníž. přenesená",J121,0)</f>
        <v>0</v>
      </c>
      <c r="BI121" s="184">
        <f>IF(N121="nulová",J121,0)</f>
        <v>0</v>
      </c>
      <c r="BJ121" s="22" t="s">
        <v>80</v>
      </c>
      <c r="BK121" s="184">
        <f>ROUND(I121*H121,2)</f>
        <v>0</v>
      </c>
      <c r="BL121" s="22" t="s">
        <v>142</v>
      </c>
      <c r="BM121" s="22" t="s">
        <v>198</v>
      </c>
    </row>
    <row r="122" spans="2:65" s="1" customFormat="1" ht="121.5">
      <c r="B122" s="39"/>
      <c r="D122" s="185" t="s">
        <v>152</v>
      </c>
      <c r="F122" s="186" t="s">
        <v>199</v>
      </c>
      <c r="I122" s="187"/>
      <c r="L122" s="39"/>
      <c r="M122" s="188"/>
      <c r="N122" s="40"/>
      <c r="O122" s="40"/>
      <c r="P122" s="40"/>
      <c r="Q122" s="40"/>
      <c r="R122" s="40"/>
      <c r="S122" s="40"/>
      <c r="T122" s="68"/>
      <c r="AT122" s="22" t="s">
        <v>152</v>
      </c>
      <c r="AU122" s="22" t="s">
        <v>82</v>
      </c>
    </row>
    <row r="123" spans="2:65" s="1" customFormat="1" ht="31.5" customHeight="1">
      <c r="B123" s="172"/>
      <c r="C123" s="173" t="s">
        <v>172</v>
      </c>
      <c r="D123" s="173" t="s">
        <v>138</v>
      </c>
      <c r="E123" s="174" t="s">
        <v>200</v>
      </c>
      <c r="F123" s="175" t="s">
        <v>201</v>
      </c>
      <c r="G123" s="176" t="s">
        <v>197</v>
      </c>
      <c r="H123" s="177">
        <v>52.485999999999997</v>
      </c>
      <c r="I123" s="178"/>
      <c r="J123" s="179">
        <f>ROUND(I123*H123,2)</f>
        <v>0</v>
      </c>
      <c r="K123" s="175" t="s">
        <v>151</v>
      </c>
      <c r="L123" s="39"/>
      <c r="M123" s="180" t="s">
        <v>5</v>
      </c>
      <c r="N123" s="181" t="s">
        <v>43</v>
      </c>
      <c r="O123" s="40"/>
      <c r="P123" s="182">
        <f>O123*H123</f>
        <v>0</v>
      </c>
      <c r="Q123" s="182">
        <v>0</v>
      </c>
      <c r="R123" s="182">
        <f>Q123*H123</f>
        <v>0</v>
      </c>
      <c r="S123" s="182">
        <v>0</v>
      </c>
      <c r="T123" s="183">
        <f>S123*H123</f>
        <v>0</v>
      </c>
      <c r="AR123" s="22" t="s">
        <v>142</v>
      </c>
      <c r="AT123" s="22" t="s">
        <v>138</v>
      </c>
      <c r="AU123" s="22" t="s">
        <v>82</v>
      </c>
      <c r="AY123" s="22" t="s">
        <v>135</v>
      </c>
      <c r="BE123" s="184">
        <f>IF(N123="základní",J123,0)</f>
        <v>0</v>
      </c>
      <c r="BF123" s="184">
        <f>IF(N123="snížená",J123,0)</f>
        <v>0</v>
      </c>
      <c r="BG123" s="184">
        <f>IF(N123="zákl. přenesená",J123,0)</f>
        <v>0</v>
      </c>
      <c r="BH123" s="184">
        <f>IF(N123="sníž. přenesená",J123,0)</f>
        <v>0</v>
      </c>
      <c r="BI123" s="184">
        <f>IF(N123="nulová",J123,0)</f>
        <v>0</v>
      </c>
      <c r="BJ123" s="22" t="s">
        <v>80</v>
      </c>
      <c r="BK123" s="184">
        <f>ROUND(I123*H123,2)</f>
        <v>0</v>
      </c>
      <c r="BL123" s="22" t="s">
        <v>142</v>
      </c>
      <c r="BM123" s="22" t="s">
        <v>202</v>
      </c>
    </row>
    <row r="124" spans="2:65" s="1" customFormat="1" ht="81">
      <c r="B124" s="39"/>
      <c r="D124" s="189" t="s">
        <v>152</v>
      </c>
      <c r="F124" s="190" t="s">
        <v>203</v>
      </c>
      <c r="I124" s="187"/>
      <c r="L124" s="39"/>
      <c r="M124" s="188"/>
      <c r="N124" s="40"/>
      <c r="O124" s="40"/>
      <c r="P124" s="40"/>
      <c r="Q124" s="40"/>
      <c r="R124" s="40"/>
      <c r="S124" s="40"/>
      <c r="T124" s="68"/>
      <c r="AT124" s="22" t="s">
        <v>152</v>
      </c>
      <c r="AU124" s="22" t="s">
        <v>82</v>
      </c>
    </row>
    <row r="125" spans="2:65" s="11" customFormat="1">
      <c r="B125" s="191"/>
      <c r="D125" s="189" t="s">
        <v>157</v>
      </c>
      <c r="E125" s="192" t="s">
        <v>5</v>
      </c>
      <c r="F125" s="193" t="s">
        <v>204</v>
      </c>
      <c r="H125" s="194">
        <v>52.485999999999997</v>
      </c>
      <c r="I125" s="195"/>
      <c r="L125" s="191"/>
      <c r="M125" s="196"/>
      <c r="N125" s="197"/>
      <c r="O125" s="197"/>
      <c r="P125" s="197"/>
      <c r="Q125" s="197"/>
      <c r="R125" s="197"/>
      <c r="S125" s="197"/>
      <c r="T125" s="198"/>
      <c r="AT125" s="192" t="s">
        <v>157</v>
      </c>
      <c r="AU125" s="192" t="s">
        <v>82</v>
      </c>
      <c r="AV125" s="11" t="s">
        <v>82</v>
      </c>
      <c r="AW125" s="11" t="s">
        <v>35</v>
      </c>
      <c r="AX125" s="11" t="s">
        <v>72</v>
      </c>
      <c r="AY125" s="192" t="s">
        <v>135</v>
      </c>
    </row>
    <row r="126" spans="2:65" s="12" customFormat="1">
      <c r="B126" s="199"/>
      <c r="D126" s="185" t="s">
        <v>157</v>
      </c>
      <c r="E126" s="200" t="s">
        <v>5</v>
      </c>
      <c r="F126" s="201" t="s">
        <v>159</v>
      </c>
      <c r="H126" s="202">
        <v>52.485999999999997</v>
      </c>
      <c r="I126" s="203"/>
      <c r="L126" s="199"/>
      <c r="M126" s="204"/>
      <c r="N126" s="205"/>
      <c r="O126" s="205"/>
      <c r="P126" s="205"/>
      <c r="Q126" s="205"/>
      <c r="R126" s="205"/>
      <c r="S126" s="205"/>
      <c r="T126" s="206"/>
      <c r="AT126" s="207" t="s">
        <v>157</v>
      </c>
      <c r="AU126" s="207" t="s">
        <v>82</v>
      </c>
      <c r="AV126" s="12" t="s">
        <v>142</v>
      </c>
      <c r="AW126" s="12" t="s">
        <v>35</v>
      </c>
      <c r="AX126" s="12" t="s">
        <v>80</v>
      </c>
      <c r="AY126" s="207" t="s">
        <v>135</v>
      </c>
    </row>
    <row r="127" spans="2:65" s="1" customFormat="1" ht="31.5" customHeight="1">
      <c r="B127" s="172"/>
      <c r="C127" s="173" t="s">
        <v>11</v>
      </c>
      <c r="D127" s="173" t="s">
        <v>138</v>
      </c>
      <c r="E127" s="174" t="s">
        <v>205</v>
      </c>
      <c r="F127" s="175" t="s">
        <v>206</v>
      </c>
      <c r="G127" s="176" t="s">
        <v>197</v>
      </c>
      <c r="H127" s="177">
        <v>27.175000000000001</v>
      </c>
      <c r="I127" s="178"/>
      <c r="J127" s="179">
        <f>ROUND(I127*H127,2)</f>
        <v>0</v>
      </c>
      <c r="K127" s="175" t="s">
        <v>151</v>
      </c>
      <c r="L127" s="39"/>
      <c r="M127" s="180" t="s">
        <v>5</v>
      </c>
      <c r="N127" s="181" t="s">
        <v>43</v>
      </c>
      <c r="O127" s="40"/>
      <c r="P127" s="182">
        <f>O127*H127</f>
        <v>0</v>
      </c>
      <c r="Q127" s="182">
        <v>0</v>
      </c>
      <c r="R127" s="182">
        <f>Q127*H127</f>
        <v>0</v>
      </c>
      <c r="S127" s="182">
        <v>0</v>
      </c>
      <c r="T127" s="183">
        <f>S127*H127</f>
        <v>0</v>
      </c>
      <c r="AR127" s="22" t="s">
        <v>142</v>
      </c>
      <c r="AT127" s="22" t="s">
        <v>138</v>
      </c>
      <c r="AU127" s="22" t="s">
        <v>82</v>
      </c>
      <c r="AY127" s="22" t="s">
        <v>135</v>
      </c>
      <c r="BE127" s="184">
        <f>IF(N127="základní",J127,0)</f>
        <v>0</v>
      </c>
      <c r="BF127" s="184">
        <f>IF(N127="snížená",J127,0)</f>
        <v>0</v>
      </c>
      <c r="BG127" s="184">
        <f>IF(N127="zákl. přenesená",J127,0)</f>
        <v>0</v>
      </c>
      <c r="BH127" s="184">
        <f>IF(N127="sníž. přenesená",J127,0)</f>
        <v>0</v>
      </c>
      <c r="BI127" s="184">
        <f>IF(N127="nulová",J127,0)</f>
        <v>0</v>
      </c>
      <c r="BJ127" s="22" t="s">
        <v>80</v>
      </c>
      <c r="BK127" s="184">
        <f>ROUND(I127*H127,2)</f>
        <v>0</v>
      </c>
      <c r="BL127" s="22" t="s">
        <v>142</v>
      </c>
      <c r="BM127" s="22" t="s">
        <v>207</v>
      </c>
    </row>
    <row r="128" spans="2:65" s="1" customFormat="1" ht="81">
      <c r="B128" s="39"/>
      <c r="D128" s="185" t="s">
        <v>152</v>
      </c>
      <c r="F128" s="186" t="s">
        <v>208</v>
      </c>
      <c r="I128" s="187"/>
      <c r="L128" s="39"/>
      <c r="M128" s="188"/>
      <c r="N128" s="40"/>
      <c r="O128" s="40"/>
      <c r="P128" s="40"/>
      <c r="Q128" s="40"/>
      <c r="R128" s="40"/>
      <c r="S128" s="40"/>
      <c r="T128" s="68"/>
      <c r="AT128" s="22" t="s">
        <v>152</v>
      </c>
      <c r="AU128" s="22" t="s">
        <v>82</v>
      </c>
    </row>
    <row r="129" spans="2:65" s="1" customFormat="1" ht="22.5" customHeight="1">
      <c r="B129" s="172"/>
      <c r="C129" s="173" t="s">
        <v>175</v>
      </c>
      <c r="D129" s="173" t="s">
        <v>138</v>
      </c>
      <c r="E129" s="174" t="s">
        <v>209</v>
      </c>
      <c r="F129" s="175" t="s">
        <v>210</v>
      </c>
      <c r="G129" s="176" t="s">
        <v>197</v>
      </c>
      <c r="H129" s="177">
        <v>27.175000000000001</v>
      </c>
      <c r="I129" s="178"/>
      <c r="J129" s="179">
        <f>ROUND(I129*H129,2)</f>
        <v>0</v>
      </c>
      <c r="K129" s="175" t="s">
        <v>151</v>
      </c>
      <c r="L129" s="39"/>
      <c r="M129" s="180" t="s">
        <v>5</v>
      </c>
      <c r="N129" s="181" t="s">
        <v>43</v>
      </c>
      <c r="O129" s="40"/>
      <c r="P129" s="182">
        <f>O129*H129</f>
        <v>0</v>
      </c>
      <c r="Q129" s="182">
        <v>0</v>
      </c>
      <c r="R129" s="182">
        <f>Q129*H129</f>
        <v>0</v>
      </c>
      <c r="S129" s="182">
        <v>0</v>
      </c>
      <c r="T129" s="183">
        <f>S129*H129</f>
        <v>0</v>
      </c>
      <c r="AR129" s="22" t="s">
        <v>142</v>
      </c>
      <c r="AT129" s="22" t="s">
        <v>138</v>
      </c>
      <c r="AU129" s="22" t="s">
        <v>82</v>
      </c>
      <c r="AY129" s="22" t="s">
        <v>135</v>
      </c>
      <c r="BE129" s="184">
        <f>IF(N129="základní",J129,0)</f>
        <v>0</v>
      </c>
      <c r="BF129" s="184">
        <f>IF(N129="snížená",J129,0)</f>
        <v>0</v>
      </c>
      <c r="BG129" s="184">
        <f>IF(N129="zákl. přenesená",J129,0)</f>
        <v>0</v>
      </c>
      <c r="BH129" s="184">
        <f>IF(N129="sníž. přenesená",J129,0)</f>
        <v>0</v>
      </c>
      <c r="BI129" s="184">
        <f>IF(N129="nulová",J129,0)</f>
        <v>0</v>
      </c>
      <c r="BJ129" s="22" t="s">
        <v>80</v>
      </c>
      <c r="BK129" s="184">
        <f>ROUND(I129*H129,2)</f>
        <v>0</v>
      </c>
      <c r="BL129" s="22" t="s">
        <v>142</v>
      </c>
      <c r="BM129" s="22" t="s">
        <v>211</v>
      </c>
    </row>
    <row r="130" spans="2:65" s="1" customFormat="1" ht="67.5">
      <c r="B130" s="39"/>
      <c r="D130" s="189" t="s">
        <v>152</v>
      </c>
      <c r="F130" s="190" t="s">
        <v>212</v>
      </c>
      <c r="I130" s="187"/>
      <c r="L130" s="39"/>
      <c r="M130" s="188"/>
      <c r="N130" s="40"/>
      <c r="O130" s="40"/>
      <c r="P130" s="40"/>
      <c r="Q130" s="40"/>
      <c r="R130" s="40"/>
      <c r="S130" s="40"/>
      <c r="T130" s="68"/>
      <c r="AT130" s="22" t="s">
        <v>152</v>
      </c>
      <c r="AU130" s="22" t="s">
        <v>82</v>
      </c>
    </row>
    <row r="131" spans="2:65" s="10" customFormat="1" ht="29.85" customHeight="1">
      <c r="B131" s="158"/>
      <c r="D131" s="169" t="s">
        <v>71</v>
      </c>
      <c r="E131" s="170" t="s">
        <v>213</v>
      </c>
      <c r="F131" s="170" t="s">
        <v>214</v>
      </c>
      <c r="I131" s="161"/>
      <c r="J131" s="171">
        <f>BK131</f>
        <v>0</v>
      </c>
      <c r="L131" s="158"/>
      <c r="M131" s="163"/>
      <c r="N131" s="164"/>
      <c r="O131" s="164"/>
      <c r="P131" s="165">
        <f>SUM(P132:P133)</f>
        <v>0</v>
      </c>
      <c r="Q131" s="164"/>
      <c r="R131" s="165">
        <f>SUM(R132:R133)</f>
        <v>0</v>
      </c>
      <c r="S131" s="164"/>
      <c r="T131" s="166">
        <f>SUM(T132:T133)</f>
        <v>0</v>
      </c>
      <c r="AR131" s="159" t="s">
        <v>80</v>
      </c>
      <c r="AT131" s="167" t="s">
        <v>71</v>
      </c>
      <c r="AU131" s="167" t="s">
        <v>80</v>
      </c>
      <c r="AY131" s="159" t="s">
        <v>135</v>
      </c>
      <c r="BK131" s="168">
        <f>SUM(BK132:BK133)</f>
        <v>0</v>
      </c>
    </row>
    <row r="132" spans="2:65" s="1" customFormat="1" ht="44.25" customHeight="1">
      <c r="B132" s="172"/>
      <c r="C132" s="173" t="s">
        <v>215</v>
      </c>
      <c r="D132" s="173" t="s">
        <v>138</v>
      </c>
      <c r="E132" s="174" t="s">
        <v>216</v>
      </c>
      <c r="F132" s="175" t="s">
        <v>217</v>
      </c>
      <c r="G132" s="176" t="s">
        <v>197</v>
      </c>
      <c r="H132" s="177">
        <v>1E-3</v>
      </c>
      <c r="I132" s="178"/>
      <c r="J132" s="179">
        <f>ROUND(I132*H132,2)</f>
        <v>0</v>
      </c>
      <c r="K132" s="175" t="s">
        <v>151</v>
      </c>
      <c r="L132" s="39"/>
      <c r="M132" s="180" t="s">
        <v>5</v>
      </c>
      <c r="N132" s="181" t="s">
        <v>43</v>
      </c>
      <c r="O132" s="40"/>
      <c r="P132" s="182">
        <f>O132*H132</f>
        <v>0</v>
      </c>
      <c r="Q132" s="182">
        <v>0</v>
      </c>
      <c r="R132" s="182">
        <f>Q132*H132</f>
        <v>0</v>
      </c>
      <c r="S132" s="182">
        <v>0</v>
      </c>
      <c r="T132" s="183">
        <f>S132*H132</f>
        <v>0</v>
      </c>
      <c r="AR132" s="22" t="s">
        <v>142</v>
      </c>
      <c r="AT132" s="22" t="s">
        <v>138</v>
      </c>
      <c r="AU132" s="22" t="s">
        <v>82</v>
      </c>
      <c r="AY132" s="22" t="s">
        <v>135</v>
      </c>
      <c r="BE132" s="184">
        <f>IF(N132="základní",J132,0)</f>
        <v>0</v>
      </c>
      <c r="BF132" s="184">
        <f>IF(N132="snížená",J132,0)</f>
        <v>0</v>
      </c>
      <c r="BG132" s="184">
        <f>IF(N132="zákl. přenesená",J132,0)</f>
        <v>0</v>
      </c>
      <c r="BH132" s="184">
        <f>IF(N132="sníž. přenesená",J132,0)</f>
        <v>0</v>
      </c>
      <c r="BI132" s="184">
        <f>IF(N132="nulová",J132,0)</f>
        <v>0</v>
      </c>
      <c r="BJ132" s="22" t="s">
        <v>80</v>
      </c>
      <c r="BK132" s="184">
        <f>ROUND(I132*H132,2)</f>
        <v>0</v>
      </c>
      <c r="BL132" s="22" t="s">
        <v>142</v>
      </c>
      <c r="BM132" s="22" t="s">
        <v>218</v>
      </c>
    </row>
    <row r="133" spans="2:65" s="1" customFormat="1" ht="81">
      <c r="B133" s="39"/>
      <c r="D133" s="189" t="s">
        <v>152</v>
      </c>
      <c r="F133" s="190" t="s">
        <v>219</v>
      </c>
      <c r="I133" s="187"/>
      <c r="L133" s="39"/>
      <c r="M133" s="188"/>
      <c r="N133" s="40"/>
      <c r="O133" s="40"/>
      <c r="P133" s="40"/>
      <c r="Q133" s="40"/>
      <c r="R133" s="40"/>
      <c r="S133" s="40"/>
      <c r="T133" s="68"/>
      <c r="AT133" s="22" t="s">
        <v>152</v>
      </c>
      <c r="AU133" s="22" t="s">
        <v>82</v>
      </c>
    </row>
    <row r="134" spans="2:65" s="10" customFormat="1" ht="37.35" customHeight="1">
      <c r="B134" s="158"/>
      <c r="D134" s="159" t="s">
        <v>71</v>
      </c>
      <c r="E134" s="160" t="s">
        <v>220</v>
      </c>
      <c r="F134" s="160" t="s">
        <v>221</v>
      </c>
      <c r="I134" s="161"/>
      <c r="J134" s="162">
        <f>BK134</f>
        <v>0</v>
      </c>
      <c r="L134" s="158"/>
      <c r="M134" s="163"/>
      <c r="N134" s="164"/>
      <c r="O134" s="164"/>
      <c r="P134" s="165">
        <f>P135+P137+P145+P162+P168+P195+P216+P220</f>
        <v>0</v>
      </c>
      <c r="Q134" s="164"/>
      <c r="R134" s="165">
        <f>R135+R137+R145+R162+R168+R195+R216+R220</f>
        <v>27.173324500000007</v>
      </c>
      <c r="S134" s="164"/>
      <c r="T134" s="166">
        <f>T135+T137+T145+T162+T168+T195+T216+T220</f>
        <v>3.349332</v>
      </c>
      <c r="AR134" s="159" t="s">
        <v>82</v>
      </c>
      <c r="AT134" s="167" t="s">
        <v>71</v>
      </c>
      <c r="AU134" s="167" t="s">
        <v>72</v>
      </c>
      <c r="AY134" s="159" t="s">
        <v>135</v>
      </c>
      <c r="BK134" s="168">
        <f>BK135+BK137+BK145+BK162+BK168+BK195+BK216+BK220</f>
        <v>0</v>
      </c>
    </row>
    <row r="135" spans="2:65" s="10" customFormat="1" ht="19.899999999999999" customHeight="1">
      <c r="B135" s="158"/>
      <c r="D135" s="169" t="s">
        <v>71</v>
      </c>
      <c r="E135" s="170" t="s">
        <v>222</v>
      </c>
      <c r="F135" s="170" t="s">
        <v>223</v>
      </c>
      <c r="I135" s="161"/>
      <c r="J135" s="171">
        <f>BK135</f>
        <v>0</v>
      </c>
      <c r="L135" s="158"/>
      <c r="M135" s="163"/>
      <c r="N135" s="164"/>
      <c r="O135" s="164"/>
      <c r="P135" s="165">
        <f>P136</f>
        <v>0</v>
      </c>
      <c r="Q135" s="164"/>
      <c r="R135" s="165">
        <f>R136</f>
        <v>0</v>
      </c>
      <c r="S135" s="164"/>
      <c r="T135" s="166">
        <f>T136</f>
        <v>0</v>
      </c>
      <c r="AR135" s="159" t="s">
        <v>82</v>
      </c>
      <c r="AT135" s="167" t="s">
        <v>71</v>
      </c>
      <c r="AU135" s="167" t="s">
        <v>80</v>
      </c>
      <c r="AY135" s="159" t="s">
        <v>135</v>
      </c>
      <c r="BK135" s="168">
        <f>BK136</f>
        <v>0</v>
      </c>
    </row>
    <row r="136" spans="2:65" s="1" customFormat="1" ht="31.5" customHeight="1">
      <c r="B136" s="172"/>
      <c r="C136" s="173" t="s">
        <v>178</v>
      </c>
      <c r="D136" s="173" t="s">
        <v>138</v>
      </c>
      <c r="E136" s="174" t="s">
        <v>224</v>
      </c>
      <c r="F136" s="175" t="s">
        <v>225</v>
      </c>
      <c r="G136" s="176" t="s">
        <v>182</v>
      </c>
      <c r="H136" s="177">
        <v>1</v>
      </c>
      <c r="I136" s="178"/>
      <c r="J136" s="179">
        <f>ROUND(I136*H136,2)</f>
        <v>0</v>
      </c>
      <c r="K136" s="175" t="s">
        <v>145</v>
      </c>
      <c r="L136" s="39"/>
      <c r="M136" s="180" t="s">
        <v>5</v>
      </c>
      <c r="N136" s="181" t="s">
        <v>43</v>
      </c>
      <c r="O136" s="40"/>
      <c r="P136" s="182">
        <f>O136*H136</f>
        <v>0</v>
      </c>
      <c r="Q136" s="182">
        <v>0</v>
      </c>
      <c r="R136" s="182">
        <f>Q136*H136</f>
        <v>0</v>
      </c>
      <c r="S136" s="182">
        <v>0</v>
      </c>
      <c r="T136" s="183">
        <f>S136*H136</f>
        <v>0</v>
      </c>
      <c r="AR136" s="22" t="s">
        <v>175</v>
      </c>
      <c r="AT136" s="22" t="s">
        <v>138</v>
      </c>
      <c r="AU136" s="22" t="s">
        <v>82</v>
      </c>
      <c r="AY136" s="22" t="s">
        <v>135</v>
      </c>
      <c r="BE136" s="184">
        <f>IF(N136="základní",J136,0)</f>
        <v>0</v>
      </c>
      <c r="BF136" s="184">
        <f>IF(N136="snížená",J136,0)</f>
        <v>0</v>
      </c>
      <c r="BG136" s="184">
        <f>IF(N136="zákl. přenesená",J136,0)</f>
        <v>0</v>
      </c>
      <c r="BH136" s="184">
        <f>IF(N136="sníž. přenesená",J136,0)</f>
        <v>0</v>
      </c>
      <c r="BI136" s="184">
        <f>IF(N136="nulová",J136,0)</f>
        <v>0</v>
      </c>
      <c r="BJ136" s="22" t="s">
        <v>80</v>
      </c>
      <c r="BK136" s="184">
        <f>ROUND(I136*H136,2)</f>
        <v>0</v>
      </c>
      <c r="BL136" s="22" t="s">
        <v>175</v>
      </c>
      <c r="BM136" s="22" t="s">
        <v>226</v>
      </c>
    </row>
    <row r="137" spans="2:65" s="10" customFormat="1" ht="29.85" customHeight="1">
      <c r="B137" s="158"/>
      <c r="D137" s="169" t="s">
        <v>71</v>
      </c>
      <c r="E137" s="170" t="s">
        <v>227</v>
      </c>
      <c r="F137" s="170" t="s">
        <v>228</v>
      </c>
      <c r="I137" s="161"/>
      <c r="J137" s="171">
        <f>BK137</f>
        <v>0</v>
      </c>
      <c r="L137" s="158"/>
      <c r="M137" s="163"/>
      <c r="N137" s="164"/>
      <c r="O137" s="164"/>
      <c r="P137" s="165">
        <f>SUM(P138:P144)</f>
        <v>0</v>
      </c>
      <c r="Q137" s="164"/>
      <c r="R137" s="165">
        <f>SUM(R138:R144)</f>
        <v>2.495E-2</v>
      </c>
      <c r="S137" s="164"/>
      <c r="T137" s="166">
        <f>SUM(T138:T144)</f>
        <v>0</v>
      </c>
      <c r="AR137" s="159" t="s">
        <v>82</v>
      </c>
      <c r="AT137" s="167" t="s">
        <v>71</v>
      </c>
      <c r="AU137" s="167" t="s">
        <v>80</v>
      </c>
      <c r="AY137" s="159" t="s">
        <v>135</v>
      </c>
      <c r="BK137" s="168">
        <f>SUM(BK138:BK144)</f>
        <v>0</v>
      </c>
    </row>
    <row r="138" spans="2:65" s="1" customFormat="1" ht="22.5" customHeight="1">
      <c r="B138" s="172"/>
      <c r="C138" s="173" t="s">
        <v>229</v>
      </c>
      <c r="D138" s="173" t="s">
        <v>138</v>
      </c>
      <c r="E138" s="174" t="s">
        <v>230</v>
      </c>
      <c r="F138" s="175" t="s">
        <v>231</v>
      </c>
      <c r="G138" s="176" t="s">
        <v>187</v>
      </c>
      <c r="H138" s="177">
        <v>35</v>
      </c>
      <c r="I138" s="178"/>
      <c r="J138" s="179">
        <f>ROUND(I138*H138,2)</f>
        <v>0</v>
      </c>
      <c r="K138" s="175" t="s">
        <v>145</v>
      </c>
      <c r="L138" s="39"/>
      <c r="M138" s="180" t="s">
        <v>5</v>
      </c>
      <c r="N138" s="181" t="s">
        <v>43</v>
      </c>
      <c r="O138" s="40"/>
      <c r="P138" s="182">
        <f>O138*H138</f>
        <v>0</v>
      </c>
      <c r="Q138" s="182">
        <v>0</v>
      </c>
      <c r="R138" s="182">
        <f>Q138*H138</f>
        <v>0</v>
      </c>
      <c r="S138" s="182">
        <v>0</v>
      </c>
      <c r="T138" s="183">
        <f>S138*H138</f>
        <v>0</v>
      </c>
      <c r="AR138" s="22" t="s">
        <v>175</v>
      </c>
      <c r="AT138" s="22" t="s">
        <v>138</v>
      </c>
      <c r="AU138" s="22" t="s">
        <v>82</v>
      </c>
      <c r="AY138" s="22" t="s">
        <v>135</v>
      </c>
      <c r="BE138" s="184">
        <f>IF(N138="základní",J138,0)</f>
        <v>0</v>
      </c>
      <c r="BF138" s="184">
        <f>IF(N138="snížená",J138,0)</f>
        <v>0</v>
      </c>
      <c r="BG138" s="184">
        <f>IF(N138="zákl. přenesená",J138,0)</f>
        <v>0</v>
      </c>
      <c r="BH138" s="184">
        <f>IF(N138="sníž. přenesená",J138,0)</f>
        <v>0</v>
      </c>
      <c r="BI138" s="184">
        <f>IF(N138="nulová",J138,0)</f>
        <v>0</v>
      </c>
      <c r="BJ138" s="22" t="s">
        <v>80</v>
      </c>
      <c r="BK138" s="184">
        <f>ROUND(I138*H138,2)</f>
        <v>0</v>
      </c>
      <c r="BL138" s="22" t="s">
        <v>175</v>
      </c>
      <c r="BM138" s="22" t="s">
        <v>232</v>
      </c>
    </row>
    <row r="139" spans="2:65" s="1" customFormat="1" ht="22.5" customHeight="1">
      <c r="B139" s="172"/>
      <c r="C139" s="208" t="s">
        <v>183</v>
      </c>
      <c r="D139" s="208" t="s">
        <v>233</v>
      </c>
      <c r="E139" s="209" t="s">
        <v>234</v>
      </c>
      <c r="F139" s="210" t="s">
        <v>235</v>
      </c>
      <c r="G139" s="211" t="s">
        <v>236</v>
      </c>
      <c r="H139" s="212">
        <v>5</v>
      </c>
      <c r="I139" s="213"/>
      <c r="J139" s="214">
        <f>ROUND(I139*H139,2)</f>
        <v>0</v>
      </c>
      <c r="K139" s="210" t="s">
        <v>151</v>
      </c>
      <c r="L139" s="215"/>
      <c r="M139" s="216" t="s">
        <v>5</v>
      </c>
      <c r="N139" s="217" t="s">
        <v>43</v>
      </c>
      <c r="O139" s="40"/>
      <c r="P139" s="182">
        <f>O139*H139</f>
        <v>0</v>
      </c>
      <c r="Q139" s="182">
        <v>1E-3</v>
      </c>
      <c r="R139" s="182">
        <f>Q139*H139</f>
        <v>5.0000000000000001E-3</v>
      </c>
      <c r="S139" s="182">
        <v>0</v>
      </c>
      <c r="T139" s="183">
        <f>S139*H139</f>
        <v>0</v>
      </c>
      <c r="AR139" s="22" t="s">
        <v>211</v>
      </c>
      <c r="AT139" s="22" t="s">
        <v>233</v>
      </c>
      <c r="AU139" s="22" t="s">
        <v>82</v>
      </c>
      <c r="AY139" s="22" t="s">
        <v>135</v>
      </c>
      <c r="BE139" s="184">
        <f>IF(N139="základní",J139,0)</f>
        <v>0</v>
      </c>
      <c r="BF139" s="184">
        <f>IF(N139="snížená",J139,0)</f>
        <v>0</v>
      </c>
      <c r="BG139" s="184">
        <f>IF(N139="zákl. přenesená",J139,0)</f>
        <v>0</v>
      </c>
      <c r="BH139" s="184">
        <f>IF(N139="sníž. přenesená",J139,0)</f>
        <v>0</v>
      </c>
      <c r="BI139" s="184">
        <f>IF(N139="nulová",J139,0)</f>
        <v>0</v>
      </c>
      <c r="BJ139" s="22" t="s">
        <v>80</v>
      </c>
      <c r="BK139" s="184">
        <f>ROUND(I139*H139,2)</f>
        <v>0</v>
      </c>
      <c r="BL139" s="22" t="s">
        <v>175</v>
      </c>
      <c r="BM139" s="22" t="s">
        <v>237</v>
      </c>
    </row>
    <row r="140" spans="2:65" s="1" customFormat="1" ht="27">
      <c r="B140" s="39"/>
      <c r="D140" s="185" t="s">
        <v>238</v>
      </c>
      <c r="F140" s="186" t="s">
        <v>239</v>
      </c>
      <c r="I140" s="187"/>
      <c r="L140" s="39"/>
      <c r="M140" s="188"/>
      <c r="N140" s="40"/>
      <c r="O140" s="40"/>
      <c r="P140" s="40"/>
      <c r="Q140" s="40"/>
      <c r="R140" s="40"/>
      <c r="S140" s="40"/>
      <c r="T140" s="68"/>
      <c r="AT140" s="22" t="s">
        <v>238</v>
      </c>
      <c r="AU140" s="22" t="s">
        <v>82</v>
      </c>
    </row>
    <row r="141" spans="2:65" s="1" customFormat="1" ht="22.5" customHeight="1">
      <c r="B141" s="172"/>
      <c r="C141" s="208" t="s">
        <v>10</v>
      </c>
      <c r="D141" s="208" t="s">
        <v>233</v>
      </c>
      <c r="E141" s="209" t="s">
        <v>240</v>
      </c>
      <c r="F141" s="210" t="s">
        <v>241</v>
      </c>
      <c r="G141" s="211" t="s">
        <v>182</v>
      </c>
      <c r="H141" s="212">
        <v>25</v>
      </c>
      <c r="I141" s="213"/>
      <c r="J141" s="214">
        <f>ROUND(I141*H141,2)</f>
        <v>0</v>
      </c>
      <c r="K141" s="210" t="s">
        <v>151</v>
      </c>
      <c r="L141" s="215"/>
      <c r="M141" s="216" t="s">
        <v>5</v>
      </c>
      <c r="N141" s="217" t="s">
        <v>43</v>
      </c>
      <c r="O141" s="40"/>
      <c r="P141" s="182">
        <f>O141*H141</f>
        <v>0</v>
      </c>
      <c r="Q141" s="182">
        <v>5.5000000000000003E-4</v>
      </c>
      <c r="R141" s="182">
        <f>Q141*H141</f>
        <v>1.375E-2</v>
      </c>
      <c r="S141" s="182">
        <v>0</v>
      </c>
      <c r="T141" s="183">
        <f>S141*H141</f>
        <v>0</v>
      </c>
      <c r="AR141" s="22" t="s">
        <v>211</v>
      </c>
      <c r="AT141" s="22" t="s">
        <v>233</v>
      </c>
      <c r="AU141" s="22" t="s">
        <v>82</v>
      </c>
      <c r="AY141" s="22" t="s">
        <v>135</v>
      </c>
      <c r="BE141" s="184">
        <f>IF(N141="základní",J141,0)</f>
        <v>0</v>
      </c>
      <c r="BF141" s="184">
        <f>IF(N141="snížená",J141,0)</f>
        <v>0</v>
      </c>
      <c r="BG141" s="184">
        <f>IF(N141="zákl. přenesená",J141,0)</f>
        <v>0</v>
      </c>
      <c r="BH141" s="184">
        <f>IF(N141="sníž. přenesená",J141,0)</f>
        <v>0</v>
      </c>
      <c r="BI141" s="184">
        <f>IF(N141="nulová",J141,0)</f>
        <v>0</v>
      </c>
      <c r="BJ141" s="22" t="s">
        <v>80</v>
      </c>
      <c r="BK141" s="184">
        <f>ROUND(I141*H141,2)</f>
        <v>0</v>
      </c>
      <c r="BL141" s="22" t="s">
        <v>175</v>
      </c>
      <c r="BM141" s="22" t="s">
        <v>242</v>
      </c>
    </row>
    <row r="142" spans="2:65" s="1" customFormat="1" ht="22.5" customHeight="1">
      <c r="B142" s="172"/>
      <c r="C142" s="208" t="s">
        <v>188</v>
      </c>
      <c r="D142" s="208" t="s">
        <v>233</v>
      </c>
      <c r="E142" s="209" t="s">
        <v>243</v>
      </c>
      <c r="F142" s="210" t="s">
        <v>244</v>
      </c>
      <c r="G142" s="211" t="s">
        <v>245</v>
      </c>
      <c r="H142" s="212">
        <v>1</v>
      </c>
      <c r="I142" s="213"/>
      <c r="J142" s="214">
        <f>ROUND(I142*H142,2)</f>
        <v>0</v>
      </c>
      <c r="K142" s="210" t="s">
        <v>145</v>
      </c>
      <c r="L142" s="215"/>
      <c r="M142" s="216" t="s">
        <v>5</v>
      </c>
      <c r="N142" s="217" t="s">
        <v>43</v>
      </c>
      <c r="O142" s="40"/>
      <c r="P142" s="182">
        <f>O142*H142</f>
        <v>0</v>
      </c>
      <c r="Q142" s="182">
        <v>0</v>
      </c>
      <c r="R142" s="182">
        <f>Q142*H142</f>
        <v>0</v>
      </c>
      <c r="S142" s="182">
        <v>0</v>
      </c>
      <c r="T142" s="183">
        <f>S142*H142</f>
        <v>0</v>
      </c>
      <c r="AR142" s="22" t="s">
        <v>211</v>
      </c>
      <c r="AT142" s="22" t="s">
        <v>233</v>
      </c>
      <c r="AU142" s="22" t="s">
        <v>82</v>
      </c>
      <c r="AY142" s="22" t="s">
        <v>135</v>
      </c>
      <c r="BE142" s="184">
        <f>IF(N142="základní",J142,0)</f>
        <v>0</v>
      </c>
      <c r="BF142" s="184">
        <f>IF(N142="snížená",J142,0)</f>
        <v>0</v>
      </c>
      <c r="BG142" s="184">
        <f>IF(N142="zákl. přenesená",J142,0)</f>
        <v>0</v>
      </c>
      <c r="BH142" s="184">
        <f>IF(N142="sníž. přenesená",J142,0)</f>
        <v>0</v>
      </c>
      <c r="BI142" s="184">
        <f>IF(N142="nulová",J142,0)</f>
        <v>0</v>
      </c>
      <c r="BJ142" s="22" t="s">
        <v>80</v>
      </c>
      <c r="BK142" s="184">
        <f>ROUND(I142*H142,2)</f>
        <v>0</v>
      </c>
      <c r="BL142" s="22" t="s">
        <v>175</v>
      </c>
      <c r="BM142" s="22" t="s">
        <v>246</v>
      </c>
    </row>
    <row r="143" spans="2:65" s="1" customFormat="1" ht="22.5" customHeight="1">
      <c r="B143" s="172"/>
      <c r="C143" s="173" t="s">
        <v>247</v>
      </c>
      <c r="D143" s="173" t="s">
        <v>138</v>
      </c>
      <c r="E143" s="174" t="s">
        <v>248</v>
      </c>
      <c r="F143" s="175" t="s">
        <v>249</v>
      </c>
      <c r="G143" s="176" t="s">
        <v>182</v>
      </c>
      <c r="H143" s="177">
        <v>2</v>
      </c>
      <c r="I143" s="178"/>
      <c r="J143" s="179">
        <f>ROUND(I143*H143,2)</f>
        <v>0</v>
      </c>
      <c r="K143" s="175" t="s">
        <v>145</v>
      </c>
      <c r="L143" s="39"/>
      <c r="M143" s="180" t="s">
        <v>5</v>
      </c>
      <c r="N143" s="181" t="s">
        <v>43</v>
      </c>
      <c r="O143" s="40"/>
      <c r="P143" s="182">
        <f>O143*H143</f>
        <v>0</v>
      </c>
      <c r="Q143" s="182">
        <v>0</v>
      </c>
      <c r="R143" s="182">
        <f>Q143*H143</f>
        <v>0</v>
      </c>
      <c r="S143" s="182">
        <v>0</v>
      </c>
      <c r="T143" s="183">
        <f>S143*H143</f>
        <v>0</v>
      </c>
      <c r="AR143" s="22" t="s">
        <v>175</v>
      </c>
      <c r="AT143" s="22" t="s">
        <v>138</v>
      </c>
      <c r="AU143" s="22" t="s">
        <v>82</v>
      </c>
      <c r="AY143" s="22" t="s">
        <v>135</v>
      </c>
      <c r="BE143" s="184">
        <f>IF(N143="základní",J143,0)</f>
        <v>0</v>
      </c>
      <c r="BF143" s="184">
        <f>IF(N143="snížená",J143,0)</f>
        <v>0</v>
      </c>
      <c r="BG143" s="184">
        <f>IF(N143="zákl. přenesená",J143,0)</f>
        <v>0</v>
      </c>
      <c r="BH143" s="184">
        <f>IF(N143="sníž. přenesená",J143,0)</f>
        <v>0</v>
      </c>
      <c r="BI143" s="184">
        <f>IF(N143="nulová",J143,0)</f>
        <v>0</v>
      </c>
      <c r="BJ143" s="22" t="s">
        <v>80</v>
      </c>
      <c r="BK143" s="184">
        <f>ROUND(I143*H143,2)</f>
        <v>0</v>
      </c>
      <c r="BL143" s="22" t="s">
        <v>175</v>
      </c>
      <c r="BM143" s="22" t="s">
        <v>250</v>
      </c>
    </row>
    <row r="144" spans="2:65" s="1" customFormat="1" ht="22.5" customHeight="1">
      <c r="B144" s="172"/>
      <c r="C144" s="208" t="s">
        <v>191</v>
      </c>
      <c r="D144" s="208" t="s">
        <v>233</v>
      </c>
      <c r="E144" s="209" t="s">
        <v>251</v>
      </c>
      <c r="F144" s="210" t="s">
        <v>252</v>
      </c>
      <c r="G144" s="211" t="s">
        <v>182</v>
      </c>
      <c r="H144" s="212">
        <v>2</v>
      </c>
      <c r="I144" s="213"/>
      <c r="J144" s="214">
        <f>ROUND(I144*H144,2)</f>
        <v>0</v>
      </c>
      <c r="K144" s="210" t="s">
        <v>151</v>
      </c>
      <c r="L144" s="215"/>
      <c r="M144" s="216" t="s">
        <v>5</v>
      </c>
      <c r="N144" s="217" t="s">
        <v>43</v>
      </c>
      <c r="O144" s="40"/>
      <c r="P144" s="182">
        <f>O144*H144</f>
        <v>0</v>
      </c>
      <c r="Q144" s="182">
        <v>3.0999999999999999E-3</v>
      </c>
      <c r="R144" s="182">
        <f>Q144*H144</f>
        <v>6.1999999999999998E-3</v>
      </c>
      <c r="S144" s="182">
        <v>0</v>
      </c>
      <c r="T144" s="183">
        <f>S144*H144</f>
        <v>0</v>
      </c>
      <c r="AR144" s="22" t="s">
        <v>211</v>
      </c>
      <c r="AT144" s="22" t="s">
        <v>233</v>
      </c>
      <c r="AU144" s="22" t="s">
        <v>82</v>
      </c>
      <c r="AY144" s="22" t="s">
        <v>135</v>
      </c>
      <c r="BE144" s="184">
        <f>IF(N144="základní",J144,0)</f>
        <v>0</v>
      </c>
      <c r="BF144" s="184">
        <f>IF(N144="snížená",J144,0)</f>
        <v>0</v>
      </c>
      <c r="BG144" s="184">
        <f>IF(N144="zákl. přenesená",J144,0)</f>
        <v>0</v>
      </c>
      <c r="BH144" s="184">
        <f>IF(N144="sníž. přenesená",J144,0)</f>
        <v>0</v>
      </c>
      <c r="BI144" s="184">
        <f>IF(N144="nulová",J144,0)</f>
        <v>0</v>
      </c>
      <c r="BJ144" s="22" t="s">
        <v>80</v>
      </c>
      <c r="BK144" s="184">
        <f>ROUND(I144*H144,2)</f>
        <v>0</v>
      </c>
      <c r="BL144" s="22" t="s">
        <v>175</v>
      </c>
      <c r="BM144" s="22" t="s">
        <v>253</v>
      </c>
    </row>
    <row r="145" spans="2:65" s="10" customFormat="1" ht="29.85" customHeight="1">
      <c r="B145" s="158"/>
      <c r="D145" s="169" t="s">
        <v>71</v>
      </c>
      <c r="E145" s="170" t="s">
        <v>254</v>
      </c>
      <c r="F145" s="170" t="s">
        <v>255</v>
      </c>
      <c r="I145" s="161"/>
      <c r="J145" s="171">
        <f>BK145</f>
        <v>0</v>
      </c>
      <c r="L145" s="158"/>
      <c r="M145" s="163"/>
      <c r="N145" s="164"/>
      <c r="O145" s="164"/>
      <c r="P145" s="165">
        <f>SUM(P146:P161)</f>
        <v>0</v>
      </c>
      <c r="Q145" s="164"/>
      <c r="R145" s="165">
        <f>SUM(R146:R161)</f>
        <v>2.6088334999999998</v>
      </c>
      <c r="S145" s="164"/>
      <c r="T145" s="166">
        <f>SUM(T146:T161)</f>
        <v>1.75</v>
      </c>
      <c r="AR145" s="159" t="s">
        <v>82</v>
      </c>
      <c r="AT145" s="167" t="s">
        <v>71</v>
      </c>
      <c r="AU145" s="167" t="s">
        <v>80</v>
      </c>
      <c r="AY145" s="159" t="s">
        <v>135</v>
      </c>
      <c r="BK145" s="168">
        <f>SUM(BK146:BK161)</f>
        <v>0</v>
      </c>
    </row>
    <row r="146" spans="2:65" s="1" customFormat="1" ht="22.5" customHeight="1">
      <c r="B146" s="172"/>
      <c r="C146" s="173" t="s">
        <v>256</v>
      </c>
      <c r="D146" s="173" t="s">
        <v>138</v>
      </c>
      <c r="E146" s="174" t="s">
        <v>257</v>
      </c>
      <c r="F146" s="175" t="s">
        <v>258</v>
      </c>
      <c r="G146" s="176" t="s">
        <v>141</v>
      </c>
      <c r="H146" s="177">
        <v>350</v>
      </c>
      <c r="I146" s="178"/>
      <c r="J146" s="179">
        <f>ROUND(I146*H146,2)</f>
        <v>0</v>
      </c>
      <c r="K146" s="175" t="s">
        <v>5</v>
      </c>
      <c r="L146" s="39"/>
      <c r="M146" s="180" t="s">
        <v>5</v>
      </c>
      <c r="N146" s="181" t="s">
        <v>43</v>
      </c>
      <c r="O146" s="40"/>
      <c r="P146" s="182">
        <f>O146*H146</f>
        <v>0</v>
      </c>
      <c r="Q146" s="182">
        <v>0</v>
      </c>
      <c r="R146" s="182">
        <f>Q146*H146</f>
        <v>0</v>
      </c>
      <c r="S146" s="182">
        <v>0</v>
      </c>
      <c r="T146" s="183">
        <f>S146*H146</f>
        <v>0</v>
      </c>
      <c r="AR146" s="22" t="s">
        <v>175</v>
      </c>
      <c r="AT146" s="22" t="s">
        <v>138</v>
      </c>
      <c r="AU146" s="22" t="s">
        <v>82</v>
      </c>
      <c r="AY146" s="22" t="s">
        <v>135</v>
      </c>
      <c r="BE146" s="184">
        <f>IF(N146="základní",J146,0)</f>
        <v>0</v>
      </c>
      <c r="BF146" s="184">
        <f>IF(N146="snížená",J146,0)</f>
        <v>0</v>
      </c>
      <c r="BG146" s="184">
        <f>IF(N146="zákl. přenesená",J146,0)</f>
        <v>0</v>
      </c>
      <c r="BH146" s="184">
        <f>IF(N146="sníž. přenesená",J146,0)</f>
        <v>0</v>
      </c>
      <c r="BI146" s="184">
        <f>IF(N146="nulová",J146,0)</f>
        <v>0</v>
      </c>
      <c r="BJ146" s="22" t="s">
        <v>80</v>
      </c>
      <c r="BK146" s="184">
        <f>ROUND(I146*H146,2)</f>
        <v>0</v>
      </c>
      <c r="BL146" s="22" t="s">
        <v>175</v>
      </c>
      <c r="BM146" s="22" t="s">
        <v>259</v>
      </c>
    </row>
    <row r="147" spans="2:65" s="1" customFormat="1" ht="22.5" customHeight="1">
      <c r="B147" s="172"/>
      <c r="C147" s="173" t="s">
        <v>198</v>
      </c>
      <c r="D147" s="173" t="s">
        <v>138</v>
      </c>
      <c r="E147" s="174" t="s">
        <v>260</v>
      </c>
      <c r="F147" s="175" t="s">
        <v>258</v>
      </c>
      <c r="G147" s="176" t="s">
        <v>141</v>
      </c>
      <c r="H147" s="177">
        <v>350</v>
      </c>
      <c r="I147" s="178"/>
      <c r="J147" s="179">
        <f>ROUND(I147*H147,2)</f>
        <v>0</v>
      </c>
      <c r="K147" s="175" t="s">
        <v>5</v>
      </c>
      <c r="L147" s="39"/>
      <c r="M147" s="180" t="s">
        <v>5</v>
      </c>
      <c r="N147" s="181" t="s">
        <v>43</v>
      </c>
      <c r="O147" s="40"/>
      <c r="P147" s="182">
        <f>O147*H147</f>
        <v>0</v>
      </c>
      <c r="Q147" s="182">
        <v>0</v>
      </c>
      <c r="R147" s="182">
        <f>Q147*H147</f>
        <v>0</v>
      </c>
      <c r="S147" s="182">
        <v>0</v>
      </c>
      <c r="T147" s="183">
        <f>S147*H147</f>
        <v>0</v>
      </c>
      <c r="AR147" s="22" t="s">
        <v>175</v>
      </c>
      <c r="AT147" s="22" t="s">
        <v>138</v>
      </c>
      <c r="AU147" s="22" t="s">
        <v>82</v>
      </c>
      <c r="AY147" s="22" t="s">
        <v>135</v>
      </c>
      <c r="BE147" s="184">
        <f>IF(N147="základní",J147,0)</f>
        <v>0</v>
      </c>
      <c r="BF147" s="184">
        <f>IF(N147="snížená",J147,0)</f>
        <v>0</v>
      </c>
      <c r="BG147" s="184">
        <f>IF(N147="zákl. přenesená",J147,0)</f>
        <v>0</v>
      </c>
      <c r="BH147" s="184">
        <f>IF(N147="sníž. přenesená",J147,0)</f>
        <v>0</v>
      </c>
      <c r="BI147" s="184">
        <f>IF(N147="nulová",J147,0)</f>
        <v>0</v>
      </c>
      <c r="BJ147" s="22" t="s">
        <v>80</v>
      </c>
      <c r="BK147" s="184">
        <f>ROUND(I147*H147,2)</f>
        <v>0</v>
      </c>
      <c r="BL147" s="22" t="s">
        <v>175</v>
      </c>
      <c r="BM147" s="22" t="s">
        <v>261</v>
      </c>
    </row>
    <row r="148" spans="2:65" s="1" customFormat="1" ht="31.5" customHeight="1">
      <c r="B148" s="172"/>
      <c r="C148" s="173" t="s">
        <v>262</v>
      </c>
      <c r="D148" s="173" t="s">
        <v>138</v>
      </c>
      <c r="E148" s="174" t="s">
        <v>263</v>
      </c>
      <c r="F148" s="175" t="s">
        <v>264</v>
      </c>
      <c r="G148" s="176" t="s">
        <v>141</v>
      </c>
      <c r="H148" s="177">
        <v>350</v>
      </c>
      <c r="I148" s="178"/>
      <c r="J148" s="179">
        <f>ROUND(I148*H148,2)</f>
        <v>0</v>
      </c>
      <c r="K148" s="175" t="s">
        <v>151</v>
      </c>
      <c r="L148" s="39"/>
      <c r="M148" s="180" t="s">
        <v>5</v>
      </c>
      <c r="N148" s="181" t="s">
        <v>43</v>
      </c>
      <c r="O148" s="40"/>
      <c r="P148" s="182">
        <f>O148*H148</f>
        <v>0</v>
      </c>
      <c r="Q148" s="182">
        <v>0</v>
      </c>
      <c r="R148" s="182">
        <f>Q148*H148</f>
        <v>0</v>
      </c>
      <c r="S148" s="182">
        <v>0</v>
      </c>
      <c r="T148" s="183">
        <f>S148*H148</f>
        <v>0</v>
      </c>
      <c r="AR148" s="22" t="s">
        <v>175</v>
      </c>
      <c r="AT148" s="22" t="s">
        <v>138</v>
      </c>
      <c r="AU148" s="22" t="s">
        <v>82</v>
      </c>
      <c r="AY148" s="22" t="s">
        <v>135</v>
      </c>
      <c r="BE148" s="184">
        <f>IF(N148="základní",J148,0)</f>
        <v>0</v>
      </c>
      <c r="BF148" s="184">
        <f>IF(N148="snížená",J148,0)</f>
        <v>0</v>
      </c>
      <c r="BG148" s="184">
        <f>IF(N148="zákl. přenesená",J148,0)</f>
        <v>0</v>
      </c>
      <c r="BH148" s="184">
        <f>IF(N148="sníž. přenesená",J148,0)</f>
        <v>0</v>
      </c>
      <c r="BI148" s="184">
        <f>IF(N148="nulová",J148,0)</f>
        <v>0</v>
      </c>
      <c r="BJ148" s="22" t="s">
        <v>80</v>
      </c>
      <c r="BK148" s="184">
        <f>ROUND(I148*H148,2)</f>
        <v>0</v>
      </c>
      <c r="BL148" s="22" t="s">
        <v>175</v>
      </c>
      <c r="BM148" s="22" t="s">
        <v>265</v>
      </c>
    </row>
    <row r="149" spans="2:65" s="1" customFormat="1" ht="54">
      <c r="B149" s="39"/>
      <c r="D149" s="185" t="s">
        <v>152</v>
      </c>
      <c r="F149" s="186" t="s">
        <v>266</v>
      </c>
      <c r="I149" s="187"/>
      <c r="L149" s="39"/>
      <c r="M149" s="188"/>
      <c r="N149" s="40"/>
      <c r="O149" s="40"/>
      <c r="P149" s="40"/>
      <c r="Q149" s="40"/>
      <c r="R149" s="40"/>
      <c r="S149" s="40"/>
      <c r="T149" s="68"/>
      <c r="AT149" s="22" t="s">
        <v>152</v>
      </c>
      <c r="AU149" s="22" t="s">
        <v>82</v>
      </c>
    </row>
    <row r="150" spans="2:65" s="1" customFormat="1" ht="22.5" customHeight="1">
      <c r="B150" s="172"/>
      <c r="C150" s="208" t="s">
        <v>202</v>
      </c>
      <c r="D150" s="208" t="s">
        <v>233</v>
      </c>
      <c r="E150" s="209" t="s">
        <v>267</v>
      </c>
      <c r="F150" s="210" t="s">
        <v>268</v>
      </c>
      <c r="G150" s="211" t="s">
        <v>269</v>
      </c>
      <c r="H150" s="212">
        <v>4.55</v>
      </c>
      <c r="I150" s="213"/>
      <c r="J150" s="214">
        <f>ROUND(I150*H150,2)</f>
        <v>0</v>
      </c>
      <c r="K150" s="210" t="s">
        <v>151</v>
      </c>
      <c r="L150" s="215"/>
      <c r="M150" s="216" t="s">
        <v>5</v>
      </c>
      <c r="N150" s="217" t="s">
        <v>43</v>
      </c>
      <c r="O150" s="40"/>
      <c r="P150" s="182">
        <f>O150*H150</f>
        <v>0</v>
      </c>
      <c r="Q150" s="182">
        <v>0.55000000000000004</v>
      </c>
      <c r="R150" s="182">
        <f>Q150*H150</f>
        <v>2.5024999999999999</v>
      </c>
      <c r="S150" s="182">
        <v>0</v>
      </c>
      <c r="T150" s="183">
        <f>S150*H150</f>
        <v>0</v>
      </c>
      <c r="AR150" s="22" t="s">
        <v>211</v>
      </c>
      <c r="AT150" s="22" t="s">
        <v>233</v>
      </c>
      <c r="AU150" s="22" t="s">
        <v>82</v>
      </c>
      <c r="AY150" s="22" t="s">
        <v>135</v>
      </c>
      <c r="BE150" s="184">
        <f>IF(N150="základní",J150,0)</f>
        <v>0</v>
      </c>
      <c r="BF150" s="184">
        <f>IF(N150="snížená",J150,0)</f>
        <v>0</v>
      </c>
      <c r="BG150" s="184">
        <f>IF(N150="zákl. přenesená",J150,0)</f>
        <v>0</v>
      </c>
      <c r="BH150" s="184">
        <f>IF(N150="sníž. přenesená",J150,0)</f>
        <v>0</v>
      </c>
      <c r="BI150" s="184">
        <f>IF(N150="nulová",J150,0)</f>
        <v>0</v>
      </c>
      <c r="BJ150" s="22" t="s">
        <v>80</v>
      </c>
      <c r="BK150" s="184">
        <f>ROUND(I150*H150,2)</f>
        <v>0</v>
      </c>
      <c r="BL150" s="22" t="s">
        <v>175</v>
      </c>
      <c r="BM150" s="22" t="s">
        <v>270</v>
      </c>
    </row>
    <row r="151" spans="2:65" s="11" customFormat="1">
      <c r="B151" s="191"/>
      <c r="D151" s="189" t="s">
        <v>157</v>
      </c>
      <c r="E151" s="192" t="s">
        <v>5</v>
      </c>
      <c r="F151" s="193" t="s">
        <v>271</v>
      </c>
      <c r="H151" s="194">
        <v>1.05</v>
      </c>
      <c r="I151" s="195"/>
      <c r="L151" s="191"/>
      <c r="M151" s="196"/>
      <c r="N151" s="197"/>
      <c r="O151" s="197"/>
      <c r="P151" s="197"/>
      <c r="Q151" s="197"/>
      <c r="R151" s="197"/>
      <c r="S151" s="197"/>
      <c r="T151" s="198"/>
      <c r="AT151" s="192" t="s">
        <v>157</v>
      </c>
      <c r="AU151" s="192" t="s">
        <v>82</v>
      </c>
      <c r="AV151" s="11" t="s">
        <v>82</v>
      </c>
      <c r="AW151" s="11" t="s">
        <v>35</v>
      </c>
      <c r="AX151" s="11" t="s">
        <v>72</v>
      </c>
      <c r="AY151" s="192" t="s">
        <v>135</v>
      </c>
    </row>
    <row r="152" spans="2:65" s="11" customFormat="1">
      <c r="B152" s="191"/>
      <c r="D152" s="189" t="s">
        <v>157</v>
      </c>
      <c r="E152" s="192" t="s">
        <v>5</v>
      </c>
      <c r="F152" s="193" t="s">
        <v>272</v>
      </c>
      <c r="H152" s="194">
        <v>3.5</v>
      </c>
      <c r="I152" s="195"/>
      <c r="L152" s="191"/>
      <c r="M152" s="196"/>
      <c r="N152" s="197"/>
      <c r="O152" s="197"/>
      <c r="P152" s="197"/>
      <c r="Q152" s="197"/>
      <c r="R152" s="197"/>
      <c r="S152" s="197"/>
      <c r="T152" s="198"/>
      <c r="AT152" s="192" t="s">
        <v>157</v>
      </c>
      <c r="AU152" s="192" t="s">
        <v>82</v>
      </c>
      <c r="AV152" s="11" t="s">
        <v>82</v>
      </c>
      <c r="AW152" s="11" t="s">
        <v>35</v>
      </c>
      <c r="AX152" s="11" t="s">
        <v>72</v>
      </c>
      <c r="AY152" s="192" t="s">
        <v>135</v>
      </c>
    </row>
    <row r="153" spans="2:65" s="12" customFormat="1">
      <c r="B153" s="199"/>
      <c r="D153" s="185" t="s">
        <v>157</v>
      </c>
      <c r="E153" s="200" t="s">
        <v>5</v>
      </c>
      <c r="F153" s="201" t="s">
        <v>159</v>
      </c>
      <c r="H153" s="202">
        <v>4.55</v>
      </c>
      <c r="I153" s="203"/>
      <c r="L153" s="199"/>
      <c r="M153" s="204"/>
      <c r="N153" s="205"/>
      <c r="O153" s="205"/>
      <c r="P153" s="205"/>
      <c r="Q153" s="205"/>
      <c r="R153" s="205"/>
      <c r="S153" s="205"/>
      <c r="T153" s="206"/>
      <c r="AT153" s="207" t="s">
        <v>157</v>
      </c>
      <c r="AU153" s="207" t="s">
        <v>82</v>
      </c>
      <c r="AV153" s="12" t="s">
        <v>142</v>
      </c>
      <c r="AW153" s="12" t="s">
        <v>35</v>
      </c>
      <c r="AX153" s="12" t="s">
        <v>80</v>
      </c>
      <c r="AY153" s="207" t="s">
        <v>135</v>
      </c>
    </row>
    <row r="154" spans="2:65" s="1" customFormat="1" ht="22.5" customHeight="1">
      <c r="B154" s="172"/>
      <c r="C154" s="173" t="s">
        <v>273</v>
      </c>
      <c r="D154" s="173" t="s">
        <v>138</v>
      </c>
      <c r="E154" s="174" t="s">
        <v>274</v>
      </c>
      <c r="F154" s="175" t="s">
        <v>275</v>
      </c>
      <c r="G154" s="176" t="s">
        <v>141</v>
      </c>
      <c r="H154" s="177">
        <v>350</v>
      </c>
      <c r="I154" s="178"/>
      <c r="J154" s="179">
        <f>ROUND(I154*H154,2)</f>
        <v>0</v>
      </c>
      <c r="K154" s="175" t="s">
        <v>145</v>
      </c>
      <c r="L154" s="39"/>
      <c r="M154" s="180" t="s">
        <v>5</v>
      </c>
      <c r="N154" s="181" t="s">
        <v>43</v>
      </c>
      <c r="O154" s="40"/>
      <c r="P154" s="182">
        <f>O154*H154</f>
        <v>0</v>
      </c>
      <c r="Q154" s="182">
        <v>0</v>
      </c>
      <c r="R154" s="182">
        <f>Q154*H154</f>
        <v>0</v>
      </c>
      <c r="S154" s="182">
        <v>0</v>
      </c>
      <c r="T154" s="183">
        <f>S154*H154</f>
        <v>0</v>
      </c>
      <c r="AR154" s="22" t="s">
        <v>175</v>
      </c>
      <c r="AT154" s="22" t="s">
        <v>138</v>
      </c>
      <c r="AU154" s="22" t="s">
        <v>82</v>
      </c>
      <c r="AY154" s="22" t="s">
        <v>135</v>
      </c>
      <c r="BE154" s="184">
        <f>IF(N154="základní",J154,0)</f>
        <v>0</v>
      </c>
      <c r="BF154" s="184">
        <f>IF(N154="snížená",J154,0)</f>
        <v>0</v>
      </c>
      <c r="BG154" s="184">
        <f>IF(N154="zákl. přenesená",J154,0)</f>
        <v>0</v>
      </c>
      <c r="BH154" s="184">
        <f>IF(N154="sníž. přenesená",J154,0)</f>
        <v>0</v>
      </c>
      <c r="BI154" s="184">
        <f>IF(N154="nulová",J154,0)</f>
        <v>0</v>
      </c>
      <c r="BJ154" s="22" t="s">
        <v>80</v>
      </c>
      <c r="BK154" s="184">
        <f>ROUND(I154*H154,2)</f>
        <v>0</v>
      </c>
      <c r="BL154" s="22" t="s">
        <v>175</v>
      </c>
      <c r="BM154" s="22" t="s">
        <v>276</v>
      </c>
    </row>
    <row r="155" spans="2:65" s="1" customFormat="1" ht="44.25" customHeight="1">
      <c r="B155" s="172"/>
      <c r="C155" s="173" t="s">
        <v>207</v>
      </c>
      <c r="D155" s="173" t="s">
        <v>138</v>
      </c>
      <c r="E155" s="174" t="s">
        <v>277</v>
      </c>
      <c r="F155" s="175" t="s">
        <v>278</v>
      </c>
      <c r="G155" s="176" t="s">
        <v>141</v>
      </c>
      <c r="H155" s="177">
        <v>350</v>
      </c>
      <c r="I155" s="178"/>
      <c r="J155" s="179">
        <f>ROUND(I155*H155,2)</f>
        <v>0</v>
      </c>
      <c r="K155" s="175" t="s">
        <v>151</v>
      </c>
      <c r="L155" s="39"/>
      <c r="M155" s="180" t="s">
        <v>5</v>
      </c>
      <c r="N155" s="181" t="s">
        <v>43</v>
      </c>
      <c r="O155" s="40"/>
      <c r="P155" s="182">
        <f>O155*H155</f>
        <v>0</v>
      </c>
      <c r="Q155" s="182">
        <v>0</v>
      </c>
      <c r="R155" s="182">
        <f>Q155*H155</f>
        <v>0</v>
      </c>
      <c r="S155" s="182">
        <v>5.0000000000000001E-3</v>
      </c>
      <c r="T155" s="183">
        <f>S155*H155</f>
        <v>1.75</v>
      </c>
      <c r="AR155" s="22" t="s">
        <v>175</v>
      </c>
      <c r="AT155" s="22" t="s">
        <v>138</v>
      </c>
      <c r="AU155" s="22" t="s">
        <v>82</v>
      </c>
      <c r="AY155" s="22" t="s">
        <v>135</v>
      </c>
      <c r="BE155" s="184">
        <f>IF(N155="základní",J155,0)</f>
        <v>0</v>
      </c>
      <c r="BF155" s="184">
        <f>IF(N155="snížená",J155,0)</f>
        <v>0</v>
      </c>
      <c r="BG155" s="184">
        <f>IF(N155="zákl. přenesená",J155,0)</f>
        <v>0</v>
      </c>
      <c r="BH155" s="184">
        <f>IF(N155="sníž. přenesená",J155,0)</f>
        <v>0</v>
      </c>
      <c r="BI155" s="184">
        <f>IF(N155="nulová",J155,0)</f>
        <v>0</v>
      </c>
      <c r="BJ155" s="22" t="s">
        <v>80</v>
      </c>
      <c r="BK155" s="184">
        <f>ROUND(I155*H155,2)</f>
        <v>0</v>
      </c>
      <c r="BL155" s="22" t="s">
        <v>175</v>
      </c>
      <c r="BM155" s="22" t="s">
        <v>279</v>
      </c>
    </row>
    <row r="156" spans="2:65" s="1" customFormat="1" ht="31.5" customHeight="1">
      <c r="B156" s="172"/>
      <c r="C156" s="173" t="s">
        <v>280</v>
      </c>
      <c r="D156" s="173" t="s">
        <v>138</v>
      </c>
      <c r="E156" s="174" t="s">
        <v>281</v>
      </c>
      <c r="F156" s="175" t="s">
        <v>282</v>
      </c>
      <c r="G156" s="176" t="s">
        <v>269</v>
      </c>
      <c r="H156" s="177">
        <v>4.55</v>
      </c>
      <c r="I156" s="178"/>
      <c r="J156" s="179">
        <f>ROUND(I156*H156,2)</f>
        <v>0</v>
      </c>
      <c r="K156" s="175" t="s">
        <v>151</v>
      </c>
      <c r="L156" s="39"/>
      <c r="M156" s="180" t="s">
        <v>5</v>
      </c>
      <c r="N156" s="181" t="s">
        <v>43</v>
      </c>
      <c r="O156" s="40"/>
      <c r="P156" s="182">
        <f>O156*H156</f>
        <v>0</v>
      </c>
      <c r="Q156" s="182">
        <v>2.3369999999999998E-2</v>
      </c>
      <c r="R156" s="182">
        <f>Q156*H156</f>
        <v>0.10633349999999998</v>
      </c>
      <c r="S156" s="182">
        <v>0</v>
      </c>
      <c r="T156" s="183">
        <f>S156*H156</f>
        <v>0</v>
      </c>
      <c r="AR156" s="22" t="s">
        <v>175</v>
      </c>
      <c r="AT156" s="22" t="s">
        <v>138</v>
      </c>
      <c r="AU156" s="22" t="s">
        <v>82</v>
      </c>
      <c r="AY156" s="22" t="s">
        <v>135</v>
      </c>
      <c r="BE156" s="184">
        <f>IF(N156="základní",J156,0)</f>
        <v>0</v>
      </c>
      <c r="BF156" s="184">
        <f>IF(N156="snížená",J156,0)</f>
        <v>0</v>
      </c>
      <c r="BG156" s="184">
        <f>IF(N156="zákl. přenesená",J156,0)</f>
        <v>0</v>
      </c>
      <c r="BH156" s="184">
        <f>IF(N156="sníž. přenesená",J156,0)</f>
        <v>0</v>
      </c>
      <c r="BI156" s="184">
        <f>IF(N156="nulová",J156,0)</f>
        <v>0</v>
      </c>
      <c r="BJ156" s="22" t="s">
        <v>80</v>
      </c>
      <c r="BK156" s="184">
        <f>ROUND(I156*H156,2)</f>
        <v>0</v>
      </c>
      <c r="BL156" s="22" t="s">
        <v>175</v>
      </c>
      <c r="BM156" s="22" t="s">
        <v>283</v>
      </c>
    </row>
    <row r="157" spans="2:65" s="1" customFormat="1" ht="67.5">
      <c r="B157" s="39"/>
      <c r="D157" s="189" t="s">
        <v>152</v>
      </c>
      <c r="F157" s="190" t="s">
        <v>284</v>
      </c>
      <c r="I157" s="187"/>
      <c r="L157" s="39"/>
      <c r="M157" s="188"/>
      <c r="N157" s="40"/>
      <c r="O157" s="40"/>
      <c r="P157" s="40"/>
      <c r="Q157" s="40"/>
      <c r="R157" s="40"/>
      <c r="S157" s="40"/>
      <c r="T157" s="68"/>
      <c r="AT157" s="22" t="s">
        <v>152</v>
      </c>
      <c r="AU157" s="22" t="s">
        <v>82</v>
      </c>
    </row>
    <row r="158" spans="2:65" s="11" customFormat="1">
      <c r="B158" s="191"/>
      <c r="D158" s="189" t="s">
        <v>157</v>
      </c>
      <c r="E158" s="192" t="s">
        <v>5</v>
      </c>
      <c r="F158" s="193" t="s">
        <v>285</v>
      </c>
      <c r="H158" s="194">
        <v>4.55</v>
      </c>
      <c r="I158" s="195"/>
      <c r="L158" s="191"/>
      <c r="M158" s="196"/>
      <c r="N158" s="197"/>
      <c r="O158" s="197"/>
      <c r="P158" s="197"/>
      <c r="Q158" s="197"/>
      <c r="R158" s="197"/>
      <c r="S158" s="197"/>
      <c r="T158" s="198"/>
      <c r="AT158" s="192" t="s">
        <v>157</v>
      </c>
      <c r="AU158" s="192" t="s">
        <v>82</v>
      </c>
      <c r="AV158" s="11" t="s">
        <v>82</v>
      </c>
      <c r="AW158" s="11" t="s">
        <v>35</v>
      </c>
      <c r="AX158" s="11" t="s">
        <v>72</v>
      </c>
      <c r="AY158" s="192" t="s">
        <v>135</v>
      </c>
    </row>
    <row r="159" spans="2:65" s="12" customFormat="1">
      <c r="B159" s="199"/>
      <c r="D159" s="185" t="s">
        <v>157</v>
      </c>
      <c r="E159" s="200" t="s">
        <v>5</v>
      </c>
      <c r="F159" s="201" t="s">
        <v>159</v>
      </c>
      <c r="H159" s="202">
        <v>4.55</v>
      </c>
      <c r="I159" s="203"/>
      <c r="L159" s="199"/>
      <c r="M159" s="204"/>
      <c r="N159" s="205"/>
      <c r="O159" s="205"/>
      <c r="P159" s="205"/>
      <c r="Q159" s="205"/>
      <c r="R159" s="205"/>
      <c r="S159" s="205"/>
      <c r="T159" s="206"/>
      <c r="AT159" s="207" t="s">
        <v>157</v>
      </c>
      <c r="AU159" s="207" t="s">
        <v>82</v>
      </c>
      <c r="AV159" s="12" t="s">
        <v>142</v>
      </c>
      <c r="AW159" s="12" t="s">
        <v>35</v>
      </c>
      <c r="AX159" s="12" t="s">
        <v>80</v>
      </c>
      <c r="AY159" s="207" t="s">
        <v>135</v>
      </c>
    </row>
    <row r="160" spans="2:65" s="1" customFormat="1" ht="31.5" customHeight="1">
      <c r="B160" s="172"/>
      <c r="C160" s="173" t="s">
        <v>211</v>
      </c>
      <c r="D160" s="173" t="s">
        <v>138</v>
      </c>
      <c r="E160" s="174" t="s">
        <v>286</v>
      </c>
      <c r="F160" s="175" t="s">
        <v>287</v>
      </c>
      <c r="G160" s="176" t="s">
        <v>288</v>
      </c>
      <c r="H160" s="218"/>
      <c r="I160" s="178"/>
      <c r="J160" s="179">
        <f>ROUND(I160*H160,2)</f>
        <v>0</v>
      </c>
      <c r="K160" s="175" t="s">
        <v>151</v>
      </c>
      <c r="L160" s="39"/>
      <c r="M160" s="180" t="s">
        <v>5</v>
      </c>
      <c r="N160" s="181" t="s">
        <v>43</v>
      </c>
      <c r="O160" s="40"/>
      <c r="P160" s="182">
        <f>O160*H160</f>
        <v>0</v>
      </c>
      <c r="Q160" s="182">
        <v>0</v>
      </c>
      <c r="R160" s="182">
        <f>Q160*H160</f>
        <v>0</v>
      </c>
      <c r="S160" s="182">
        <v>0</v>
      </c>
      <c r="T160" s="183">
        <f>S160*H160</f>
        <v>0</v>
      </c>
      <c r="AR160" s="22" t="s">
        <v>175</v>
      </c>
      <c r="AT160" s="22" t="s">
        <v>138</v>
      </c>
      <c r="AU160" s="22" t="s">
        <v>82</v>
      </c>
      <c r="AY160" s="22" t="s">
        <v>135</v>
      </c>
      <c r="BE160" s="184">
        <f>IF(N160="základní",J160,0)</f>
        <v>0</v>
      </c>
      <c r="BF160" s="184">
        <f>IF(N160="snížená",J160,0)</f>
        <v>0</v>
      </c>
      <c r="BG160" s="184">
        <f>IF(N160="zákl. přenesená",J160,0)</f>
        <v>0</v>
      </c>
      <c r="BH160" s="184">
        <f>IF(N160="sníž. přenesená",J160,0)</f>
        <v>0</v>
      </c>
      <c r="BI160" s="184">
        <f>IF(N160="nulová",J160,0)</f>
        <v>0</v>
      </c>
      <c r="BJ160" s="22" t="s">
        <v>80</v>
      </c>
      <c r="BK160" s="184">
        <f>ROUND(I160*H160,2)</f>
        <v>0</v>
      </c>
      <c r="BL160" s="22" t="s">
        <v>175</v>
      </c>
      <c r="BM160" s="22" t="s">
        <v>289</v>
      </c>
    </row>
    <row r="161" spans="2:65" s="1" customFormat="1" ht="121.5">
      <c r="B161" s="39"/>
      <c r="D161" s="189" t="s">
        <v>152</v>
      </c>
      <c r="F161" s="190" t="s">
        <v>290</v>
      </c>
      <c r="I161" s="187"/>
      <c r="L161" s="39"/>
      <c r="M161" s="188"/>
      <c r="N161" s="40"/>
      <c r="O161" s="40"/>
      <c r="P161" s="40"/>
      <c r="Q161" s="40"/>
      <c r="R161" s="40"/>
      <c r="S161" s="40"/>
      <c r="T161" s="68"/>
      <c r="AT161" s="22" t="s">
        <v>152</v>
      </c>
      <c r="AU161" s="22" t="s">
        <v>82</v>
      </c>
    </row>
    <row r="162" spans="2:65" s="10" customFormat="1" ht="29.85" customHeight="1">
      <c r="B162" s="158"/>
      <c r="D162" s="169" t="s">
        <v>71</v>
      </c>
      <c r="E162" s="170" t="s">
        <v>291</v>
      </c>
      <c r="F162" s="170" t="s">
        <v>292</v>
      </c>
      <c r="I162" s="161"/>
      <c r="J162" s="171">
        <f>BK162</f>
        <v>0</v>
      </c>
      <c r="L162" s="158"/>
      <c r="M162" s="163"/>
      <c r="N162" s="164"/>
      <c r="O162" s="164"/>
      <c r="P162" s="165">
        <f>SUM(P163:P167)</f>
        <v>0</v>
      </c>
      <c r="Q162" s="164"/>
      <c r="R162" s="165">
        <f>SUM(R163:R167)</f>
        <v>1.239E-2</v>
      </c>
      <c r="S162" s="164"/>
      <c r="T162" s="166">
        <f>SUM(T163:T167)</f>
        <v>0</v>
      </c>
      <c r="AR162" s="159" t="s">
        <v>82</v>
      </c>
      <c r="AT162" s="167" t="s">
        <v>71</v>
      </c>
      <c r="AU162" s="167" t="s">
        <v>80</v>
      </c>
      <c r="AY162" s="159" t="s">
        <v>135</v>
      </c>
      <c r="BK162" s="168">
        <f>SUM(BK163:BK167)</f>
        <v>0</v>
      </c>
    </row>
    <row r="163" spans="2:65" s="1" customFormat="1" ht="31.5" customHeight="1">
      <c r="B163" s="172"/>
      <c r="C163" s="173" t="s">
        <v>293</v>
      </c>
      <c r="D163" s="173" t="s">
        <v>138</v>
      </c>
      <c r="E163" s="174" t="s">
        <v>294</v>
      </c>
      <c r="F163" s="175" t="s">
        <v>295</v>
      </c>
      <c r="G163" s="176" t="s">
        <v>187</v>
      </c>
      <c r="H163" s="177">
        <v>3.5</v>
      </c>
      <c r="I163" s="178"/>
      <c r="J163" s="179">
        <f>ROUND(I163*H163,2)</f>
        <v>0</v>
      </c>
      <c r="K163" s="175" t="s">
        <v>151</v>
      </c>
      <c r="L163" s="39"/>
      <c r="M163" s="180" t="s">
        <v>5</v>
      </c>
      <c r="N163" s="181" t="s">
        <v>43</v>
      </c>
      <c r="O163" s="40"/>
      <c r="P163" s="182">
        <f>O163*H163</f>
        <v>0</v>
      </c>
      <c r="Q163" s="182">
        <v>3.5400000000000002E-3</v>
      </c>
      <c r="R163" s="182">
        <f>Q163*H163</f>
        <v>1.239E-2</v>
      </c>
      <c r="S163" s="182">
        <v>0</v>
      </c>
      <c r="T163" s="183">
        <f>S163*H163</f>
        <v>0</v>
      </c>
      <c r="AR163" s="22" t="s">
        <v>175</v>
      </c>
      <c r="AT163" s="22" t="s">
        <v>138</v>
      </c>
      <c r="AU163" s="22" t="s">
        <v>82</v>
      </c>
      <c r="AY163" s="22" t="s">
        <v>135</v>
      </c>
      <c r="BE163" s="184">
        <f>IF(N163="základní",J163,0)</f>
        <v>0</v>
      </c>
      <c r="BF163" s="184">
        <f>IF(N163="snížená",J163,0)</f>
        <v>0</v>
      </c>
      <c r="BG163" s="184">
        <f>IF(N163="zákl. přenesená",J163,0)</f>
        <v>0</v>
      </c>
      <c r="BH163" s="184">
        <f>IF(N163="sníž. přenesená",J163,0)</f>
        <v>0</v>
      </c>
      <c r="BI163" s="184">
        <f>IF(N163="nulová",J163,0)</f>
        <v>0</v>
      </c>
      <c r="BJ163" s="22" t="s">
        <v>80</v>
      </c>
      <c r="BK163" s="184">
        <f>ROUND(I163*H163,2)</f>
        <v>0</v>
      </c>
      <c r="BL163" s="22" t="s">
        <v>175</v>
      </c>
      <c r="BM163" s="22" t="s">
        <v>296</v>
      </c>
    </row>
    <row r="164" spans="2:65" s="1" customFormat="1" ht="189">
      <c r="B164" s="39"/>
      <c r="D164" s="189" t="s">
        <v>152</v>
      </c>
      <c r="F164" s="190" t="s">
        <v>297</v>
      </c>
      <c r="I164" s="187"/>
      <c r="L164" s="39"/>
      <c r="M164" s="188"/>
      <c r="N164" s="40"/>
      <c r="O164" s="40"/>
      <c r="P164" s="40"/>
      <c r="Q164" s="40"/>
      <c r="R164" s="40"/>
      <c r="S164" s="40"/>
      <c r="T164" s="68"/>
      <c r="AT164" s="22" t="s">
        <v>152</v>
      </c>
      <c r="AU164" s="22" t="s">
        <v>82</v>
      </c>
    </row>
    <row r="165" spans="2:65" s="11" customFormat="1">
      <c r="B165" s="191"/>
      <c r="D165" s="185" t="s">
        <v>157</v>
      </c>
      <c r="E165" s="219" t="s">
        <v>5</v>
      </c>
      <c r="F165" s="220" t="s">
        <v>298</v>
      </c>
      <c r="H165" s="221">
        <v>3.5</v>
      </c>
      <c r="I165" s="195"/>
      <c r="L165" s="191"/>
      <c r="M165" s="196"/>
      <c r="N165" s="197"/>
      <c r="O165" s="197"/>
      <c r="P165" s="197"/>
      <c r="Q165" s="197"/>
      <c r="R165" s="197"/>
      <c r="S165" s="197"/>
      <c r="T165" s="198"/>
      <c r="AT165" s="192" t="s">
        <v>157</v>
      </c>
      <c r="AU165" s="192" t="s">
        <v>82</v>
      </c>
      <c r="AV165" s="11" t="s">
        <v>82</v>
      </c>
      <c r="AW165" s="11" t="s">
        <v>35</v>
      </c>
      <c r="AX165" s="11" t="s">
        <v>80</v>
      </c>
      <c r="AY165" s="192" t="s">
        <v>135</v>
      </c>
    </row>
    <row r="166" spans="2:65" s="1" customFormat="1" ht="44.25" customHeight="1">
      <c r="B166" s="172"/>
      <c r="C166" s="173" t="s">
        <v>218</v>
      </c>
      <c r="D166" s="173" t="s">
        <v>138</v>
      </c>
      <c r="E166" s="174" t="s">
        <v>299</v>
      </c>
      <c r="F166" s="175" t="s">
        <v>300</v>
      </c>
      <c r="G166" s="176" t="s">
        <v>197</v>
      </c>
      <c r="H166" s="177">
        <v>1.2E-2</v>
      </c>
      <c r="I166" s="178"/>
      <c r="J166" s="179">
        <f>ROUND(I166*H166,2)</f>
        <v>0</v>
      </c>
      <c r="K166" s="175" t="s">
        <v>151</v>
      </c>
      <c r="L166" s="39"/>
      <c r="M166" s="180" t="s">
        <v>5</v>
      </c>
      <c r="N166" s="181" t="s">
        <v>43</v>
      </c>
      <c r="O166" s="40"/>
      <c r="P166" s="182">
        <f>O166*H166</f>
        <v>0</v>
      </c>
      <c r="Q166" s="182">
        <v>0</v>
      </c>
      <c r="R166" s="182">
        <f>Q166*H166</f>
        <v>0</v>
      </c>
      <c r="S166" s="182">
        <v>0</v>
      </c>
      <c r="T166" s="183">
        <f>S166*H166</f>
        <v>0</v>
      </c>
      <c r="AR166" s="22" t="s">
        <v>175</v>
      </c>
      <c r="AT166" s="22" t="s">
        <v>138</v>
      </c>
      <c r="AU166" s="22" t="s">
        <v>82</v>
      </c>
      <c r="AY166" s="22" t="s">
        <v>135</v>
      </c>
      <c r="BE166" s="184">
        <f>IF(N166="základní",J166,0)</f>
        <v>0</v>
      </c>
      <c r="BF166" s="184">
        <f>IF(N166="snížená",J166,0)</f>
        <v>0</v>
      </c>
      <c r="BG166" s="184">
        <f>IF(N166="zákl. přenesená",J166,0)</f>
        <v>0</v>
      </c>
      <c r="BH166" s="184">
        <f>IF(N166="sníž. přenesená",J166,0)</f>
        <v>0</v>
      </c>
      <c r="BI166" s="184">
        <f>IF(N166="nulová",J166,0)</f>
        <v>0</v>
      </c>
      <c r="BJ166" s="22" t="s">
        <v>80</v>
      </c>
      <c r="BK166" s="184">
        <f>ROUND(I166*H166,2)</f>
        <v>0</v>
      </c>
      <c r="BL166" s="22" t="s">
        <v>175</v>
      </c>
      <c r="BM166" s="22" t="s">
        <v>301</v>
      </c>
    </row>
    <row r="167" spans="2:65" s="1" customFormat="1" ht="121.5">
      <c r="B167" s="39"/>
      <c r="D167" s="189" t="s">
        <v>152</v>
      </c>
      <c r="F167" s="190" t="s">
        <v>302</v>
      </c>
      <c r="I167" s="187"/>
      <c r="L167" s="39"/>
      <c r="M167" s="188"/>
      <c r="N167" s="40"/>
      <c r="O167" s="40"/>
      <c r="P167" s="40"/>
      <c r="Q167" s="40"/>
      <c r="R167" s="40"/>
      <c r="S167" s="40"/>
      <c r="T167" s="68"/>
      <c r="AT167" s="22" t="s">
        <v>152</v>
      </c>
      <c r="AU167" s="22" t="s">
        <v>82</v>
      </c>
    </row>
    <row r="168" spans="2:65" s="10" customFormat="1" ht="29.85" customHeight="1">
      <c r="B168" s="158"/>
      <c r="D168" s="169" t="s">
        <v>71</v>
      </c>
      <c r="E168" s="170" t="s">
        <v>303</v>
      </c>
      <c r="F168" s="170" t="s">
        <v>304</v>
      </c>
      <c r="I168" s="161"/>
      <c r="J168" s="171">
        <f>BK168</f>
        <v>0</v>
      </c>
      <c r="L168" s="158"/>
      <c r="M168" s="163"/>
      <c r="N168" s="164"/>
      <c r="O168" s="164"/>
      <c r="P168" s="165">
        <f>SUM(P169:P194)</f>
        <v>0</v>
      </c>
      <c r="Q168" s="164"/>
      <c r="R168" s="165">
        <f>SUM(R169:R194)</f>
        <v>0.17391599999999999</v>
      </c>
      <c r="S168" s="164"/>
      <c r="T168" s="166">
        <f>SUM(T169:T194)</f>
        <v>1.5576319999999999</v>
      </c>
      <c r="AR168" s="159" t="s">
        <v>82</v>
      </c>
      <c r="AT168" s="167" t="s">
        <v>71</v>
      </c>
      <c r="AU168" s="167" t="s">
        <v>80</v>
      </c>
      <c r="AY168" s="159" t="s">
        <v>135</v>
      </c>
      <c r="BK168" s="168">
        <f>SUM(BK169:BK194)</f>
        <v>0</v>
      </c>
    </row>
    <row r="169" spans="2:65" s="1" customFormat="1" ht="22.5" customHeight="1">
      <c r="B169" s="172"/>
      <c r="C169" s="173" t="s">
        <v>305</v>
      </c>
      <c r="D169" s="173" t="s">
        <v>138</v>
      </c>
      <c r="E169" s="174" t="s">
        <v>306</v>
      </c>
      <c r="F169" s="175" t="s">
        <v>307</v>
      </c>
      <c r="G169" s="176" t="s">
        <v>141</v>
      </c>
      <c r="H169" s="177">
        <v>350</v>
      </c>
      <c r="I169" s="178"/>
      <c r="J169" s="179">
        <f t="shared" ref="J169:J180" si="0">ROUND(I169*H169,2)</f>
        <v>0</v>
      </c>
      <c r="K169" s="175" t="s">
        <v>151</v>
      </c>
      <c r="L169" s="39"/>
      <c r="M169" s="180" t="s">
        <v>5</v>
      </c>
      <c r="N169" s="181" t="s">
        <v>43</v>
      </c>
      <c r="O169" s="40"/>
      <c r="P169" s="182">
        <f t="shared" ref="P169:P180" si="1">O169*H169</f>
        <v>0</v>
      </c>
      <c r="Q169" s="182">
        <v>0</v>
      </c>
      <c r="R169" s="182">
        <f t="shared" ref="R169:R180" si="2">Q169*H169</f>
        <v>0</v>
      </c>
      <c r="S169" s="182">
        <v>3.1199999999999999E-3</v>
      </c>
      <c r="T169" s="183">
        <f t="shared" ref="T169:T180" si="3">S169*H169</f>
        <v>1.0920000000000001</v>
      </c>
      <c r="AR169" s="22" t="s">
        <v>175</v>
      </c>
      <c r="AT169" s="22" t="s">
        <v>138</v>
      </c>
      <c r="AU169" s="22" t="s">
        <v>82</v>
      </c>
      <c r="AY169" s="22" t="s">
        <v>135</v>
      </c>
      <c r="BE169" s="184">
        <f t="shared" ref="BE169:BE180" si="4">IF(N169="základní",J169,0)</f>
        <v>0</v>
      </c>
      <c r="BF169" s="184">
        <f t="shared" ref="BF169:BF180" si="5">IF(N169="snížená",J169,0)</f>
        <v>0</v>
      </c>
      <c r="BG169" s="184">
        <f t="shared" ref="BG169:BG180" si="6">IF(N169="zákl. přenesená",J169,0)</f>
        <v>0</v>
      </c>
      <c r="BH169" s="184">
        <f t="shared" ref="BH169:BH180" si="7">IF(N169="sníž. přenesená",J169,0)</f>
        <v>0</v>
      </c>
      <c r="BI169" s="184">
        <f t="shared" ref="BI169:BI180" si="8">IF(N169="nulová",J169,0)</f>
        <v>0</v>
      </c>
      <c r="BJ169" s="22" t="s">
        <v>80</v>
      </c>
      <c r="BK169" s="184">
        <f t="shared" ref="BK169:BK180" si="9">ROUND(I169*H169,2)</f>
        <v>0</v>
      </c>
      <c r="BL169" s="22" t="s">
        <v>175</v>
      </c>
      <c r="BM169" s="22" t="s">
        <v>308</v>
      </c>
    </row>
    <row r="170" spans="2:65" s="1" customFormat="1" ht="22.5" customHeight="1">
      <c r="B170" s="172"/>
      <c r="C170" s="173" t="s">
        <v>226</v>
      </c>
      <c r="D170" s="173" t="s">
        <v>138</v>
      </c>
      <c r="E170" s="174" t="s">
        <v>309</v>
      </c>
      <c r="F170" s="175" t="s">
        <v>310</v>
      </c>
      <c r="G170" s="176" t="s">
        <v>187</v>
      </c>
      <c r="H170" s="177">
        <v>18</v>
      </c>
      <c r="I170" s="178"/>
      <c r="J170" s="179">
        <f t="shared" si="0"/>
        <v>0</v>
      </c>
      <c r="K170" s="175" t="s">
        <v>151</v>
      </c>
      <c r="L170" s="39"/>
      <c r="M170" s="180" t="s">
        <v>5</v>
      </c>
      <c r="N170" s="181" t="s">
        <v>43</v>
      </c>
      <c r="O170" s="40"/>
      <c r="P170" s="182">
        <f t="shared" si="1"/>
        <v>0</v>
      </c>
      <c r="Q170" s="182">
        <v>0</v>
      </c>
      <c r="R170" s="182">
        <f t="shared" si="2"/>
        <v>0</v>
      </c>
      <c r="S170" s="182">
        <v>1.8699999999999999E-3</v>
      </c>
      <c r="T170" s="183">
        <f t="shared" si="3"/>
        <v>3.3659999999999995E-2</v>
      </c>
      <c r="AR170" s="22" t="s">
        <v>175</v>
      </c>
      <c r="AT170" s="22" t="s">
        <v>138</v>
      </c>
      <c r="AU170" s="22" t="s">
        <v>82</v>
      </c>
      <c r="AY170" s="22" t="s">
        <v>135</v>
      </c>
      <c r="BE170" s="184">
        <f t="shared" si="4"/>
        <v>0</v>
      </c>
      <c r="BF170" s="184">
        <f t="shared" si="5"/>
        <v>0</v>
      </c>
      <c r="BG170" s="184">
        <f t="shared" si="6"/>
        <v>0</v>
      </c>
      <c r="BH170" s="184">
        <f t="shared" si="7"/>
        <v>0</v>
      </c>
      <c r="BI170" s="184">
        <f t="shared" si="8"/>
        <v>0</v>
      </c>
      <c r="BJ170" s="22" t="s">
        <v>80</v>
      </c>
      <c r="BK170" s="184">
        <f t="shared" si="9"/>
        <v>0</v>
      </c>
      <c r="BL170" s="22" t="s">
        <v>175</v>
      </c>
      <c r="BM170" s="22" t="s">
        <v>311</v>
      </c>
    </row>
    <row r="171" spans="2:65" s="1" customFormat="1" ht="22.5" customHeight="1">
      <c r="B171" s="172"/>
      <c r="C171" s="173" t="s">
        <v>312</v>
      </c>
      <c r="D171" s="173" t="s">
        <v>138</v>
      </c>
      <c r="E171" s="174" t="s">
        <v>313</v>
      </c>
      <c r="F171" s="175" t="s">
        <v>314</v>
      </c>
      <c r="G171" s="176" t="s">
        <v>187</v>
      </c>
      <c r="H171" s="177">
        <v>32</v>
      </c>
      <c r="I171" s="178"/>
      <c r="J171" s="179">
        <f t="shared" si="0"/>
        <v>0</v>
      </c>
      <c r="K171" s="175" t="s">
        <v>151</v>
      </c>
      <c r="L171" s="39"/>
      <c r="M171" s="180" t="s">
        <v>5</v>
      </c>
      <c r="N171" s="181" t="s">
        <v>43</v>
      </c>
      <c r="O171" s="40"/>
      <c r="P171" s="182">
        <f t="shared" si="1"/>
        <v>0</v>
      </c>
      <c r="Q171" s="182">
        <v>0</v>
      </c>
      <c r="R171" s="182">
        <f t="shared" si="2"/>
        <v>0</v>
      </c>
      <c r="S171" s="182">
        <v>3.48E-3</v>
      </c>
      <c r="T171" s="183">
        <f t="shared" si="3"/>
        <v>0.11136</v>
      </c>
      <c r="AR171" s="22" t="s">
        <v>175</v>
      </c>
      <c r="AT171" s="22" t="s">
        <v>138</v>
      </c>
      <c r="AU171" s="22" t="s">
        <v>82</v>
      </c>
      <c r="AY171" s="22" t="s">
        <v>135</v>
      </c>
      <c r="BE171" s="184">
        <f t="shared" si="4"/>
        <v>0</v>
      </c>
      <c r="BF171" s="184">
        <f t="shared" si="5"/>
        <v>0</v>
      </c>
      <c r="BG171" s="184">
        <f t="shared" si="6"/>
        <v>0</v>
      </c>
      <c r="BH171" s="184">
        <f t="shared" si="7"/>
        <v>0</v>
      </c>
      <c r="BI171" s="184">
        <f t="shared" si="8"/>
        <v>0</v>
      </c>
      <c r="BJ171" s="22" t="s">
        <v>80</v>
      </c>
      <c r="BK171" s="184">
        <f t="shared" si="9"/>
        <v>0</v>
      </c>
      <c r="BL171" s="22" t="s">
        <v>175</v>
      </c>
      <c r="BM171" s="22" t="s">
        <v>315</v>
      </c>
    </row>
    <row r="172" spans="2:65" s="1" customFormat="1" ht="22.5" customHeight="1">
      <c r="B172" s="172"/>
      <c r="C172" s="173" t="s">
        <v>232</v>
      </c>
      <c r="D172" s="173" t="s">
        <v>138</v>
      </c>
      <c r="E172" s="174" t="s">
        <v>316</v>
      </c>
      <c r="F172" s="175" t="s">
        <v>317</v>
      </c>
      <c r="G172" s="176" t="s">
        <v>187</v>
      </c>
      <c r="H172" s="177">
        <v>30.4</v>
      </c>
      <c r="I172" s="178"/>
      <c r="J172" s="179">
        <f t="shared" si="0"/>
        <v>0</v>
      </c>
      <c r="K172" s="175" t="s">
        <v>151</v>
      </c>
      <c r="L172" s="39"/>
      <c r="M172" s="180" t="s">
        <v>5</v>
      </c>
      <c r="N172" s="181" t="s">
        <v>43</v>
      </c>
      <c r="O172" s="40"/>
      <c r="P172" s="182">
        <f t="shared" si="1"/>
        <v>0</v>
      </c>
      <c r="Q172" s="182">
        <v>0</v>
      </c>
      <c r="R172" s="182">
        <f t="shared" si="2"/>
        <v>0</v>
      </c>
      <c r="S172" s="182">
        <v>1.6999999999999999E-3</v>
      </c>
      <c r="T172" s="183">
        <f t="shared" si="3"/>
        <v>5.1679999999999997E-2</v>
      </c>
      <c r="AR172" s="22" t="s">
        <v>175</v>
      </c>
      <c r="AT172" s="22" t="s">
        <v>138</v>
      </c>
      <c r="AU172" s="22" t="s">
        <v>82</v>
      </c>
      <c r="AY172" s="22" t="s">
        <v>135</v>
      </c>
      <c r="BE172" s="184">
        <f t="shared" si="4"/>
        <v>0</v>
      </c>
      <c r="BF172" s="184">
        <f t="shared" si="5"/>
        <v>0</v>
      </c>
      <c r="BG172" s="184">
        <f t="shared" si="6"/>
        <v>0</v>
      </c>
      <c r="BH172" s="184">
        <f t="shared" si="7"/>
        <v>0</v>
      </c>
      <c r="BI172" s="184">
        <f t="shared" si="8"/>
        <v>0</v>
      </c>
      <c r="BJ172" s="22" t="s">
        <v>80</v>
      </c>
      <c r="BK172" s="184">
        <f t="shared" si="9"/>
        <v>0</v>
      </c>
      <c r="BL172" s="22" t="s">
        <v>175</v>
      </c>
      <c r="BM172" s="22" t="s">
        <v>318</v>
      </c>
    </row>
    <row r="173" spans="2:65" s="1" customFormat="1" ht="22.5" customHeight="1">
      <c r="B173" s="172"/>
      <c r="C173" s="173" t="s">
        <v>319</v>
      </c>
      <c r="D173" s="173" t="s">
        <v>138</v>
      </c>
      <c r="E173" s="174" t="s">
        <v>320</v>
      </c>
      <c r="F173" s="175" t="s">
        <v>317</v>
      </c>
      <c r="G173" s="176" t="s">
        <v>182</v>
      </c>
      <c r="H173" s="177">
        <v>4</v>
      </c>
      <c r="I173" s="178"/>
      <c r="J173" s="179">
        <f t="shared" si="0"/>
        <v>0</v>
      </c>
      <c r="K173" s="175" t="s">
        <v>5</v>
      </c>
      <c r="L173" s="39"/>
      <c r="M173" s="180" t="s">
        <v>5</v>
      </c>
      <c r="N173" s="181" t="s">
        <v>43</v>
      </c>
      <c r="O173" s="40"/>
      <c r="P173" s="182">
        <f t="shared" si="1"/>
        <v>0</v>
      </c>
      <c r="Q173" s="182">
        <v>0</v>
      </c>
      <c r="R173" s="182">
        <f t="shared" si="2"/>
        <v>0</v>
      </c>
      <c r="S173" s="182">
        <v>0</v>
      </c>
      <c r="T173" s="183">
        <f t="shared" si="3"/>
        <v>0</v>
      </c>
      <c r="AR173" s="22" t="s">
        <v>175</v>
      </c>
      <c r="AT173" s="22" t="s">
        <v>138</v>
      </c>
      <c r="AU173" s="22" t="s">
        <v>82</v>
      </c>
      <c r="AY173" s="22" t="s">
        <v>135</v>
      </c>
      <c r="BE173" s="184">
        <f t="shared" si="4"/>
        <v>0</v>
      </c>
      <c r="BF173" s="184">
        <f t="shared" si="5"/>
        <v>0</v>
      </c>
      <c r="BG173" s="184">
        <f t="shared" si="6"/>
        <v>0</v>
      </c>
      <c r="BH173" s="184">
        <f t="shared" si="7"/>
        <v>0</v>
      </c>
      <c r="BI173" s="184">
        <f t="shared" si="8"/>
        <v>0</v>
      </c>
      <c r="BJ173" s="22" t="s">
        <v>80</v>
      </c>
      <c r="BK173" s="184">
        <f t="shared" si="9"/>
        <v>0</v>
      </c>
      <c r="BL173" s="22" t="s">
        <v>175</v>
      </c>
      <c r="BM173" s="22" t="s">
        <v>321</v>
      </c>
    </row>
    <row r="174" spans="2:65" s="1" customFormat="1" ht="22.5" customHeight="1">
      <c r="B174" s="172"/>
      <c r="C174" s="173" t="s">
        <v>237</v>
      </c>
      <c r="D174" s="173" t="s">
        <v>138</v>
      </c>
      <c r="E174" s="174" t="s">
        <v>322</v>
      </c>
      <c r="F174" s="175" t="s">
        <v>323</v>
      </c>
      <c r="G174" s="176" t="s">
        <v>187</v>
      </c>
      <c r="H174" s="177">
        <v>14</v>
      </c>
      <c r="I174" s="178"/>
      <c r="J174" s="179">
        <f t="shared" si="0"/>
        <v>0</v>
      </c>
      <c r="K174" s="175" t="s">
        <v>5</v>
      </c>
      <c r="L174" s="39"/>
      <c r="M174" s="180" t="s">
        <v>5</v>
      </c>
      <c r="N174" s="181" t="s">
        <v>43</v>
      </c>
      <c r="O174" s="40"/>
      <c r="P174" s="182">
        <f t="shared" si="1"/>
        <v>0</v>
      </c>
      <c r="Q174" s="182">
        <v>0</v>
      </c>
      <c r="R174" s="182">
        <f t="shared" si="2"/>
        <v>0</v>
      </c>
      <c r="S174" s="182">
        <v>1.6999999999999999E-3</v>
      </c>
      <c r="T174" s="183">
        <f t="shared" si="3"/>
        <v>2.3799999999999998E-2</v>
      </c>
      <c r="AR174" s="22" t="s">
        <v>175</v>
      </c>
      <c r="AT174" s="22" t="s">
        <v>138</v>
      </c>
      <c r="AU174" s="22" t="s">
        <v>82</v>
      </c>
      <c r="AY174" s="22" t="s">
        <v>135</v>
      </c>
      <c r="BE174" s="184">
        <f t="shared" si="4"/>
        <v>0</v>
      </c>
      <c r="BF174" s="184">
        <f t="shared" si="5"/>
        <v>0</v>
      </c>
      <c r="BG174" s="184">
        <f t="shared" si="6"/>
        <v>0</v>
      </c>
      <c r="BH174" s="184">
        <f t="shared" si="7"/>
        <v>0</v>
      </c>
      <c r="BI174" s="184">
        <f t="shared" si="8"/>
        <v>0</v>
      </c>
      <c r="BJ174" s="22" t="s">
        <v>80</v>
      </c>
      <c r="BK174" s="184">
        <f t="shared" si="9"/>
        <v>0</v>
      </c>
      <c r="BL174" s="22" t="s">
        <v>175</v>
      </c>
      <c r="BM174" s="22" t="s">
        <v>324</v>
      </c>
    </row>
    <row r="175" spans="2:65" s="1" customFormat="1" ht="22.5" customHeight="1">
      <c r="B175" s="172"/>
      <c r="C175" s="173" t="s">
        <v>325</v>
      </c>
      <c r="D175" s="173" t="s">
        <v>138</v>
      </c>
      <c r="E175" s="174" t="s">
        <v>326</v>
      </c>
      <c r="F175" s="175" t="s">
        <v>327</v>
      </c>
      <c r="G175" s="176" t="s">
        <v>182</v>
      </c>
      <c r="H175" s="177">
        <v>3</v>
      </c>
      <c r="I175" s="178"/>
      <c r="J175" s="179">
        <f t="shared" si="0"/>
        <v>0</v>
      </c>
      <c r="K175" s="175" t="s">
        <v>151</v>
      </c>
      <c r="L175" s="39"/>
      <c r="M175" s="180" t="s">
        <v>5</v>
      </c>
      <c r="N175" s="181" t="s">
        <v>43</v>
      </c>
      <c r="O175" s="40"/>
      <c r="P175" s="182">
        <f t="shared" si="1"/>
        <v>0</v>
      </c>
      <c r="Q175" s="182">
        <v>0</v>
      </c>
      <c r="R175" s="182">
        <f t="shared" si="2"/>
        <v>0</v>
      </c>
      <c r="S175" s="182">
        <v>9.0600000000000003E-3</v>
      </c>
      <c r="T175" s="183">
        <f t="shared" si="3"/>
        <v>2.7180000000000003E-2</v>
      </c>
      <c r="AR175" s="22" t="s">
        <v>175</v>
      </c>
      <c r="AT175" s="22" t="s">
        <v>138</v>
      </c>
      <c r="AU175" s="22" t="s">
        <v>82</v>
      </c>
      <c r="AY175" s="22" t="s">
        <v>135</v>
      </c>
      <c r="BE175" s="184">
        <f t="shared" si="4"/>
        <v>0</v>
      </c>
      <c r="BF175" s="184">
        <f t="shared" si="5"/>
        <v>0</v>
      </c>
      <c r="BG175" s="184">
        <f t="shared" si="6"/>
        <v>0</v>
      </c>
      <c r="BH175" s="184">
        <f t="shared" si="7"/>
        <v>0</v>
      </c>
      <c r="BI175" s="184">
        <f t="shared" si="8"/>
        <v>0</v>
      </c>
      <c r="BJ175" s="22" t="s">
        <v>80</v>
      </c>
      <c r="BK175" s="184">
        <f t="shared" si="9"/>
        <v>0</v>
      </c>
      <c r="BL175" s="22" t="s">
        <v>175</v>
      </c>
      <c r="BM175" s="22" t="s">
        <v>328</v>
      </c>
    </row>
    <row r="176" spans="2:65" s="1" customFormat="1" ht="22.5" customHeight="1">
      <c r="B176" s="172"/>
      <c r="C176" s="173" t="s">
        <v>242</v>
      </c>
      <c r="D176" s="173" t="s">
        <v>138</v>
      </c>
      <c r="E176" s="174" t="s">
        <v>329</v>
      </c>
      <c r="F176" s="175" t="s">
        <v>330</v>
      </c>
      <c r="G176" s="176" t="s">
        <v>187</v>
      </c>
      <c r="H176" s="177">
        <v>18</v>
      </c>
      <c r="I176" s="178"/>
      <c r="J176" s="179">
        <f t="shared" si="0"/>
        <v>0</v>
      </c>
      <c r="K176" s="175" t="s">
        <v>151</v>
      </c>
      <c r="L176" s="39"/>
      <c r="M176" s="180" t="s">
        <v>5</v>
      </c>
      <c r="N176" s="181" t="s">
        <v>43</v>
      </c>
      <c r="O176" s="40"/>
      <c r="P176" s="182">
        <f t="shared" si="1"/>
        <v>0</v>
      </c>
      <c r="Q176" s="182">
        <v>0</v>
      </c>
      <c r="R176" s="182">
        <f t="shared" si="2"/>
        <v>0</v>
      </c>
      <c r="S176" s="182">
        <v>2E-3</v>
      </c>
      <c r="T176" s="183">
        <f t="shared" si="3"/>
        <v>3.6000000000000004E-2</v>
      </c>
      <c r="AR176" s="22" t="s">
        <v>175</v>
      </c>
      <c r="AT176" s="22" t="s">
        <v>138</v>
      </c>
      <c r="AU176" s="22" t="s">
        <v>82</v>
      </c>
      <c r="AY176" s="22" t="s">
        <v>135</v>
      </c>
      <c r="BE176" s="184">
        <f t="shared" si="4"/>
        <v>0</v>
      </c>
      <c r="BF176" s="184">
        <f t="shared" si="5"/>
        <v>0</v>
      </c>
      <c r="BG176" s="184">
        <f t="shared" si="6"/>
        <v>0</v>
      </c>
      <c r="BH176" s="184">
        <f t="shared" si="7"/>
        <v>0</v>
      </c>
      <c r="BI176" s="184">
        <f t="shared" si="8"/>
        <v>0</v>
      </c>
      <c r="BJ176" s="22" t="s">
        <v>80</v>
      </c>
      <c r="BK176" s="184">
        <f t="shared" si="9"/>
        <v>0</v>
      </c>
      <c r="BL176" s="22" t="s">
        <v>175</v>
      </c>
      <c r="BM176" s="22" t="s">
        <v>331</v>
      </c>
    </row>
    <row r="177" spans="2:65" s="1" customFormat="1" ht="22.5" customHeight="1">
      <c r="B177" s="172"/>
      <c r="C177" s="173" t="s">
        <v>332</v>
      </c>
      <c r="D177" s="173" t="s">
        <v>138</v>
      </c>
      <c r="E177" s="174" t="s">
        <v>333</v>
      </c>
      <c r="F177" s="175" t="s">
        <v>334</v>
      </c>
      <c r="G177" s="176" t="s">
        <v>187</v>
      </c>
      <c r="H177" s="177">
        <v>30.4</v>
      </c>
      <c r="I177" s="178"/>
      <c r="J177" s="179">
        <f t="shared" si="0"/>
        <v>0</v>
      </c>
      <c r="K177" s="175" t="s">
        <v>151</v>
      </c>
      <c r="L177" s="39"/>
      <c r="M177" s="180" t="s">
        <v>5</v>
      </c>
      <c r="N177" s="181" t="s">
        <v>43</v>
      </c>
      <c r="O177" s="40"/>
      <c r="P177" s="182">
        <f t="shared" si="1"/>
        <v>0</v>
      </c>
      <c r="Q177" s="182">
        <v>0</v>
      </c>
      <c r="R177" s="182">
        <f t="shared" si="2"/>
        <v>0</v>
      </c>
      <c r="S177" s="182">
        <v>1.91E-3</v>
      </c>
      <c r="T177" s="183">
        <f t="shared" si="3"/>
        <v>5.8063999999999998E-2</v>
      </c>
      <c r="AR177" s="22" t="s">
        <v>175</v>
      </c>
      <c r="AT177" s="22" t="s">
        <v>138</v>
      </c>
      <c r="AU177" s="22" t="s">
        <v>82</v>
      </c>
      <c r="AY177" s="22" t="s">
        <v>135</v>
      </c>
      <c r="BE177" s="184">
        <f t="shared" si="4"/>
        <v>0</v>
      </c>
      <c r="BF177" s="184">
        <f t="shared" si="5"/>
        <v>0</v>
      </c>
      <c r="BG177" s="184">
        <f t="shared" si="6"/>
        <v>0</v>
      </c>
      <c r="BH177" s="184">
        <f t="shared" si="7"/>
        <v>0</v>
      </c>
      <c r="BI177" s="184">
        <f t="shared" si="8"/>
        <v>0</v>
      </c>
      <c r="BJ177" s="22" t="s">
        <v>80</v>
      </c>
      <c r="BK177" s="184">
        <f t="shared" si="9"/>
        <v>0</v>
      </c>
      <c r="BL177" s="22" t="s">
        <v>175</v>
      </c>
      <c r="BM177" s="22" t="s">
        <v>335</v>
      </c>
    </row>
    <row r="178" spans="2:65" s="1" customFormat="1" ht="22.5" customHeight="1">
      <c r="B178" s="172"/>
      <c r="C178" s="173" t="s">
        <v>246</v>
      </c>
      <c r="D178" s="173" t="s">
        <v>138</v>
      </c>
      <c r="E178" s="174" t="s">
        <v>336</v>
      </c>
      <c r="F178" s="175" t="s">
        <v>337</v>
      </c>
      <c r="G178" s="176" t="s">
        <v>187</v>
      </c>
      <c r="H178" s="177">
        <v>13.2</v>
      </c>
      <c r="I178" s="178"/>
      <c r="J178" s="179">
        <f t="shared" si="0"/>
        <v>0</v>
      </c>
      <c r="K178" s="175" t="s">
        <v>151</v>
      </c>
      <c r="L178" s="39"/>
      <c r="M178" s="180" t="s">
        <v>5</v>
      </c>
      <c r="N178" s="181" t="s">
        <v>43</v>
      </c>
      <c r="O178" s="40"/>
      <c r="P178" s="182">
        <f t="shared" si="1"/>
        <v>0</v>
      </c>
      <c r="Q178" s="182">
        <v>0</v>
      </c>
      <c r="R178" s="182">
        <f t="shared" si="2"/>
        <v>0</v>
      </c>
      <c r="S178" s="182">
        <v>5.8399999999999997E-3</v>
      </c>
      <c r="T178" s="183">
        <f t="shared" si="3"/>
        <v>7.708799999999999E-2</v>
      </c>
      <c r="AR178" s="22" t="s">
        <v>175</v>
      </c>
      <c r="AT178" s="22" t="s">
        <v>138</v>
      </c>
      <c r="AU178" s="22" t="s">
        <v>82</v>
      </c>
      <c r="AY178" s="22" t="s">
        <v>135</v>
      </c>
      <c r="BE178" s="184">
        <f t="shared" si="4"/>
        <v>0</v>
      </c>
      <c r="BF178" s="184">
        <f t="shared" si="5"/>
        <v>0</v>
      </c>
      <c r="BG178" s="184">
        <f t="shared" si="6"/>
        <v>0</v>
      </c>
      <c r="BH178" s="184">
        <f t="shared" si="7"/>
        <v>0</v>
      </c>
      <c r="BI178" s="184">
        <f t="shared" si="8"/>
        <v>0</v>
      </c>
      <c r="BJ178" s="22" t="s">
        <v>80</v>
      </c>
      <c r="BK178" s="184">
        <f t="shared" si="9"/>
        <v>0</v>
      </c>
      <c r="BL178" s="22" t="s">
        <v>175</v>
      </c>
      <c r="BM178" s="22" t="s">
        <v>338</v>
      </c>
    </row>
    <row r="179" spans="2:65" s="1" customFormat="1" ht="22.5" customHeight="1">
      <c r="B179" s="172"/>
      <c r="C179" s="173" t="s">
        <v>339</v>
      </c>
      <c r="D179" s="173" t="s">
        <v>138</v>
      </c>
      <c r="E179" s="174" t="s">
        <v>340</v>
      </c>
      <c r="F179" s="175" t="s">
        <v>341</v>
      </c>
      <c r="G179" s="176" t="s">
        <v>187</v>
      </c>
      <c r="H179" s="177">
        <v>18</v>
      </c>
      <c r="I179" s="178"/>
      <c r="J179" s="179">
        <f t="shared" si="0"/>
        <v>0</v>
      </c>
      <c r="K179" s="175" t="s">
        <v>151</v>
      </c>
      <c r="L179" s="39"/>
      <c r="M179" s="180" t="s">
        <v>5</v>
      </c>
      <c r="N179" s="181" t="s">
        <v>43</v>
      </c>
      <c r="O179" s="40"/>
      <c r="P179" s="182">
        <f t="shared" si="1"/>
        <v>0</v>
      </c>
      <c r="Q179" s="182">
        <v>0</v>
      </c>
      <c r="R179" s="182">
        <f t="shared" si="2"/>
        <v>0</v>
      </c>
      <c r="S179" s="182">
        <v>2.5999999999999999E-3</v>
      </c>
      <c r="T179" s="183">
        <f t="shared" si="3"/>
        <v>4.6799999999999994E-2</v>
      </c>
      <c r="AR179" s="22" t="s">
        <v>175</v>
      </c>
      <c r="AT179" s="22" t="s">
        <v>138</v>
      </c>
      <c r="AU179" s="22" t="s">
        <v>82</v>
      </c>
      <c r="AY179" s="22" t="s">
        <v>135</v>
      </c>
      <c r="BE179" s="184">
        <f t="shared" si="4"/>
        <v>0</v>
      </c>
      <c r="BF179" s="184">
        <f t="shared" si="5"/>
        <v>0</v>
      </c>
      <c r="BG179" s="184">
        <f t="shared" si="6"/>
        <v>0</v>
      </c>
      <c r="BH179" s="184">
        <f t="shared" si="7"/>
        <v>0</v>
      </c>
      <c r="BI179" s="184">
        <f t="shared" si="8"/>
        <v>0</v>
      </c>
      <c r="BJ179" s="22" t="s">
        <v>80</v>
      </c>
      <c r="BK179" s="184">
        <f t="shared" si="9"/>
        <v>0</v>
      </c>
      <c r="BL179" s="22" t="s">
        <v>175</v>
      </c>
      <c r="BM179" s="22" t="s">
        <v>342</v>
      </c>
    </row>
    <row r="180" spans="2:65" s="1" customFormat="1" ht="22.5" customHeight="1">
      <c r="B180" s="172"/>
      <c r="C180" s="173" t="s">
        <v>250</v>
      </c>
      <c r="D180" s="173" t="s">
        <v>138</v>
      </c>
      <c r="E180" s="174" t="s">
        <v>343</v>
      </c>
      <c r="F180" s="175" t="s">
        <v>344</v>
      </c>
      <c r="G180" s="176" t="s">
        <v>187</v>
      </c>
      <c r="H180" s="177">
        <v>15.2</v>
      </c>
      <c r="I180" s="178"/>
      <c r="J180" s="179">
        <f t="shared" si="0"/>
        <v>0</v>
      </c>
      <c r="K180" s="175" t="s">
        <v>151</v>
      </c>
      <c r="L180" s="39"/>
      <c r="M180" s="180" t="s">
        <v>5</v>
      </c>
      <c r="N180" s="181" t="s">
        <v>43</v>
      </c>
      <c r="O180" s="40"/>
      <c r="P180" s="182">
        <f t="shared" si="1"/>
        <v>0</v>
      </c>
      <c r="Q180" s="182">
        <v>2.82E-3</v>
      </c>
      <c r="R180" s="182">
        <f t="shared" si="2"/>
        <v>4.2863999999999999E-2</v>
      </c>
      <c r="S180" s="182">
        <v>0</v>
      </c>
      <c r="T180" s="183">
        <f t="shared" si="3"/>
        <v>0</v>
      </c>
      <c r="AR180" s="22" t="s">
        <v>175</v>
      </c>
      <c r="AT180" s="22" t="s">
        <v>138</v>
      </c>
      <c r="AU180" s="22" t="s">
        <v>82</v>
      </c>
      <c r="AY180" s="22" t="s">
        <v>135</v>
      </c>
      <c r="BE180" s="184">
        <f t="shared" si="4"/>
        <v>0</v>
      </c>
      <c r="BF180" s="184">
        <f t="shared" si="5"/>
        <v>0</v>
      </c>
      <c r="BG180" s="184">
        <f t="shared" si="6"/>
        <v>0</v>
      </c>
      <c r="BH180" s="184">
        <f t="shared" si="7"/>
        <v>0</v>
      </c>
      <c r="BI180" s="184">
        <f t="shared" si="8"/>
        <v>0</v>
      </c>
      <c r="BJ180" s="22" t="s">
        <v>80</v>
      </c>
      <c r="BK180" s="184">
        <f t="shared" si="9"/>
        <v>0</v>
      </c>
      <c r="BL180" s="22" t="s">
        <v>175</v>
      </c>
      <c r="BM180" s="22" t="s">
        <v>345</v>
      </c>
    </row>
    <row r="181" spans="2:65" s="1" customFormat="1" ht="54">
      <c r="B181" s="39"/>
      <c r="D181" s="185" t="s">
        <v>152</v>
      </c>
      <c r="F181" s="186" t="s">
        <v>346</v>
      </c>
      <c r="I181" s="187"/>
      <c r="L181" s="39"/>
      <c r="M181" s="188"/>
      <c r="N181" s="40"/>
      <c r="O181" s="40"/>
      <c r="P181" s="40"/>
      <c r="Q181" s="40"/>
      <c r="R181" s="40"/>
      <c r="S181" s="40"/>
      <c r="T181" s="68"/>
      <c r="AT181" s="22" t="s">
        <v>152</v>
      </c>
      <c r="AU181" s="22" t="s">
        <v>82</v>
      </c>
    </row>
    <row r="182" spans="2:65" s="1" customFormat="1" ht="22.5" customHeight="1">
      <c r="B182" s="172"/>
      <c r="C182" s="173" t="s">
        <v>347</v>
      </c>
      <c r="D182" s="173" t="s">
        <v>138</v>
      </c>
      <c r="E182" s="174" t="s">
        <v>348</v>
      </c>
      <c r="F182" s="175" t="s">
        <v>349</v>
      </c>
      <c r="G182" s="176" t="s">
        <v>187</v>
      </c>
      <c r="H182" s="177">
        <v>30.4</v>
      </c>
      <c r="I182" s="178"/>
      <c r="J182" s="179">
        <f>ROUND(I182*H182,2)</f>
        <v>0</v>
      </c>
      <c r="K182" s="175" t="s">
        <v>151</v>
      </c>
      <c r="L182" s="39"/>
      <c r="M182" s="180" t="s">
        <v>5</v>
      </c>
      <c r="N182" s="181" t="s">
        <v>43</v>
      </c>
      <c r="O182" s="40"/>
      <c r="P182" s="182">
        <f>O182*H182</f>
        <v>0</v>
      </c>
      <c r="Q182" s="182">
        <v>1.42E-3</v>
      </c>
      <c r="R182" s="182">
        <f>Q182*H182</f>
        <v>4.3167999999999998E-2</v>
      </c>
      <c r="S182" s="182">
        <v>0</v>
      </c>
      <c r="T182" s="183">
        <f>S182*H182</f>
        <v>0</v>
      </c>
      <c r="AR182" s="22" t="s">
        <v>175</v>
      </c>
      <c r="AT182" s="22" t="s">
        <v>138</v>
      </c>
      <c r="AU182" s="22" t="s">
        <v>82</v>
      </c>
      <c r="AY182" s="22" t="s">
        <v>135</v>
      </c>
      <c r="BE182" s="184">
        <f>IF(N182="základní",J182,0)</f>
        <v>0</v>
      </c>
      <c r="BF182" s="184">
        <f>IF(N182="snížená",J182,0)</f>
        <v>0</v>
      </c>
      <c r="BG182" s="184">
        <f>IF(N182="zákl. přenesená",J182,0)</f>
        <v>0</v>
      </c>
      <c r="BH182" s="184">
        <f>IF(N182="sníž. přenesená",J182,0)</f>
        <v>0</v>
      </c>
      <c r="BI182" s="184">
        <f>IF(N182="nulová",J182,0)</f>
        <v>0</v>
      </c>
      <c r="BJ182" s="22" t="s">
        <v>80</v>
      </c>
      <c r="BK182" s="184">
        <f>ROUND(I182*H182,2)</f>
        <v>0</v>
      </c>
      <c r="BL182" s="22" t="s">
        <v>175</v>
      </c>
      <c r="BM182" s="22" t="s">
        <v>350</v>
      </c>
    </row>
    <row r="183" spans="2:65" s="1" customFormat="1" ht="54">
      <c r="B183" s="39"/>
      <c r="D183" s="185" t="s">
        <v>152</v>
      </c>
      <c r="F183" s="186" t="s">
        <v>346</v>
      </c>
      <c r="I183" s="187"/>
      <c r="L183" s="39"/>
      <c r="M183" s="188"/>
      <c r="N183" s="40"/>
      <c r="O183" s="40"/>
      <c r="P183" s="40"/>
      <c r="Q183" s="40"/>
      <c r="R183" s="40"/>
      <c r="S183" s="40"/>
      <c r="T183" s="68"/>
      <c r="AT183" s="22" t="s">
        <v>152</v>
      </c>
      <c r="AU183" s="22" t="s">
        <v>82</v>
      </c>
    </row>
    <row r="184" spans="2:65" s="1" customFormat="1" ht="31.5" customHeight="1">
      <c r="B184" s="172"/>
      <c r="C184" s="173" t="s">
        <v>253</v>
      </c>
      <c r="D184" s="173" t="s">
        <v>138</v>
      </c>
      <c r="E184" s="174" t="s">
        <v>351</v>
      </c>
      <c r="F184" s="175" t="s">
        <v>352</v>
      </c>
      <c r="G184" s="176" t="s">
        <v>141</v>
      </c>
      <c r="H184" s="177">
        <v>13.2</v>
      </c>
      <c r="I184" s="178"/>
      <c r="J184" s="179">
        <f>ROUND(I184*H184,2)</f>
        <v>0</v>
      </c>
      <c r="K184" s="175" t="s">
        <v>151</v>
      </c>
      <c r="L184" s="39"/>
      <c r="M184" s="180" t="s">
        <v>5</v>
      </c>
      <c r="N184" s="181" t="s">
        <v>43</v>
      </c>
      <c r="O184" s="40"/>
      <c r="P184" s="182">
        <f>O184*H184</f>
        <v>0</v>
      </c>
      <c r="Q184" s="182">
        <v>6.3699999999999998E-3</v>
      </c>
      <c r="R184" s="182">
        <f>Q184*H184</f>
        <v>8.4083999999999992E-2</v>
      </c>
      <c r="S184" s="182">
        <v>0</v>
      </c>
      <c r="T184" s="183">
        <f>S184*H184</f>
        <v>0</v>
      </c>
      <c r="AR184" s="22" t="s">
        <v>175</v>
      </c>
      <c r="AT184" s="22" t="s">
        <v>138</v>
      </c>
      <c r="AU184" s="22" t="s">
        <v>82</v>
      </c>
      <c r="AY184" s="22" t="s">
        <v>135</v>
      </c>
      <c r="BE184" s="184">
        <f>IF(N184="základní",J184,0)</f>
        <v>0</v>
      </c>
      <c r="BF184" s="184">
        <f>IF(N184="snížená",J184,0)</f>
        <v>0</v>
      </c>
      <c r="BG184" s="184">
        <f>IF(N184="zákl. přenesená",J184,0)</f>
        <v>0</v>
      </c>
      <c r="BH184" s="184">
        <f>IF(N184="sníž. přenesená",J184,0)</f>
        <v>0</v>
      </c>
      <c r="BI184" s="184">
        <f>IF(N184="nulová",J184,0)</f>
        <v>0</v>
      </c>
      <c r="BJ184" s="22" t="s">
        <v>80</v>
      </c>
      <c r="BK184" s="184">
        <f>ROUND(I184*H184,2)</f>
        <v>0</v>
      </c>
      <c r="BL184" s="22" t="s">
        <v>175</v>
      </c>
      <c r="BM184" s="22" t="s">
        <v>353</v>
      </c>
    </row>
    <row r="185" spans="2:65" s="1" customFormat="1" ht="40.5">
      <c r="B185" s="39"/>
      <c r="D185" s="189" t="s">
        <v>152</v>
      </c>
      <c r="F185" s="190" t="s">
        <v>354</v>
      </c>
      <c r="I185" s="187"/>
      <c r="L185" s="39"/>
      <c r="M185" s="188"/>
      <c r="N185" s="40"/>
      <c r="O185" s="40"/>
      <c r="P185" s="40"/>
      <c r="Q185" s="40"/>
      <c r="R185" s="40"/>
      <c r="S185" s="40"/>
      <c r="T185" s="68"/>
      <c r="AT185" s="22" t="s">
        <v>152</v>
      </c>
      <c r="AU185" s="22" t="s">
        <v>82</v>
      </c>
    </row>
    <row r="186" spans="2:65" s="11" customFormat="1">
      <c r="B186" s="191"/>
      <c r="D186" s="189" t="s">
        <v>157</v>
      </c>
      <c r="E186" s="192" t="s">
        <v>5</v>
      </c>
      <c r="F186" s="193" t="s">
        <v>355</v>
      </c>
      <c r="H186" s="194">
        <v>13.2</v>
      </c>
      <c r="I186" s="195"/>
      <c r="L186" s="191"/>
      <c r="M186" s="196"/>
      <c r="N186" s="197"/>
      <c r="O186" s="197"/>
      <c r="P186" s="197"/>
      <c r="Q186" s="197"/>
      <c r="R186" s="197"/>
      <c r="S186" s="197"/>
      <c r="T186" s="198"/>
      <c r="AT186" s="192" t="s">
        <v>157</v>
      </c>
      <c r="AU186" s="192" t="s">
        <v>82</v>
      </c>
      <c r="AV186" s="11" t="s">
        <v>82</v>
      </c>
      <c r="AW186" s="11" t="s">
        <v>35</v>
      </c>
      <c r="AX186" s="11" t="s">
        <v>72</v>
      </c>
      <c r="AY186" s="192" t="s">
        <v>135</v>
      </c>
    </row>
    <row r="187" spans="2:65" s="12" customFormat="1">
      <c r="B187" s="199"/>
      <c r="D187" s="185" t="s">
        <v>157</v>
      </c>
      <c r="E187" s="200" t="s">
        <v>5</v>
      </c>
      <c r="F187" s="201" t="s">
        <v>159</v>
      </c>
      <c r="H187" s="202">
        <v>13.2</v>
      </c>
      <c r="I187" s="203"/>
      <c r="L187" s="199"/>
      <c r="M187" s="204"/>
      <c r="N187" s="205"/>
      <c r="O187" s="205"/>
      <c r="P187" s="205"/>
      <c r="Q187" s="205"/>
      <c r="R187" s="205"/>
      <c r="S187" s="205"/>
      <c r="T187" s="206"/>
      <c r="AT187" s="207" t="s">
        <v>157</v>
      </c>
      <c r="AU187" s="207" t="s">
        <v>82</v>
      </c>
      <c r="AV187" s="12" t="s">
        <v>142</v>
      </c>
      <c r="AW187" s="12" t="s">
        <v>35</v>
      </c>
      <c r="AX187" s="12" t="s">
        <v>80</v>
      </c>
      <c r="AY187" s="207" t="s">
        <v>135</v>
      </c>
    </row>
    <row r="188" spans="2:65" s="1" customFormat="1" ht="22.5" customHeight="1">
      <c r="B188" s="172"/>
      <c r="C188" s="173" t="s">
        <v>356</v>
      </c>
      <c r="D188" s="173" t="s">
        <v>138</v>
      </c>
      <c r="E188" s="174" t="s">
        <v>357</v>
      </c>
      <c r="F188" s="175" t="s">
        <v>358</v>
      </c>
      <c r="G188" s="176" t="s">
        <v>187</v>
      </c>
      <c r="H188" s="177">
        <v>18</v>
      </c>
      <c r="I188" s="178"/>
      <c r="J188" s="179">
        <f t="shared" ref="J188:J193" si="10">ROUND(I188*H188,2)</f>
        <v>0</v>
      </c>
      <c r="K188" s="175" t="s">
        <v>151</v>
      </c>
      <c r="L188" s="39"/>
      <c r="M188" s="180" t="s">
        <v>5</v>
      </c>
      <c r="N188" s="181" t="s">
        <v>43</v>
      </c>
      <c r="O188" s="40"/>
      <c r="P188" s="182">
        <f t="shared" ref="P188:P193" si="11">O188*H188</f>
        <v>0</v>
      </c>
      <c r="Q188" s="182">
        <v>0</v>
      </c>
      <c r="R188" s="182">
        <f t="shared" ref="R188:R193" si="12">Q188*H188</f>
        <v>0</v>
      </c>
      <c r="S188" s="182">
        <v>0</v>
      </c>
      <c r="T188" s="183">
        <f t="shared" ref="T188:T193" si="13">S188*H188</f>
        <v>0</v>
      </c>
      <c r="AR188" s="22" t="s">
        <v>175</v>
      </c>
      <c r="AT188" s="22" t="s">
        <v>138</v>
      </c>
      <c r="AU188" s="22" t="s">
        <v>82</v>
      </c>
      <c r="AY188" s="22" t="s">
        <v>135</v>
      </c>
      <c r="BE188" s="184">
        <f t="shared" ref="BE188:BE193" si="14">IF(N188="základní",J188,0)</f>
        <v>0</v>
      </c>
      <c r="BF188" s="184">
        <f t="shared" ref="BF188:BF193" si="15">IF(N188="snížená",J188,0)</f>
        <v>0</v>
      </c>
      <c r="BG188" s="184">
        <f t="shared" ref="BG188:BG193" si="16">IF(N188="zákl. přenesená",J188,0)</f>
        <v>0</v>
      </c>
      <c r="BH188" s="184">
        <f t="shared" ref="BH188:BH193" si="17">IF(N188="sníž. přenesená",J188,0)</f>
        <v>0</v>
      </c>
      <c r="BI188" s="184">
        <f t="shared" ref="BI188:BI193" si="18">IF(N188="nulová",J188,0)</f>
        <v>0</v>
      </c>
      <c r="BJ188" s="22" t="s">
        <v>80</v>
      </c>
      <c r="BK188" s="184">
        <f t="shared" ref="BK188:BK193" si="19">ROUND(I188*H188,2)</f>
        <v>0</v>
      </c>
      <c r="BL188" s="22" t="s">
        <v>175</v>
      </c>
      <c r="BM188" s="22" t="s">
        <v>359</v>
      </c>
    </row>
    <row r="189" spans="2:65" s="1" customFormat="1" ht="22.5" customHeight="1">
      <c r="B189" s="172"/>
      <c r="C189" s="173" t="s">
        <v>261</v>
      </c>
      <c r="D189" s="173" t="s">
        <v>138</v>
      </c>
      <c r="E189" s="174" t="s">
        <v>360</v>
      </c>
      <c r="F189" s="175" t="s">
        <v>361</v>
      </c>
      <c r="G189" s="176" t="s">
        <v>182</v>
      </c>
      <c r="H189" s="177">
        <v>20</v>
      </c>
      <c r="I189" s="178"/>
      <c r="J189" s="179">
        <f t="shared" si="10"/>
        <v>0</v>
      </c>
      <c r="K189" s="175" t="s">
        <v>151</v>
      </c>
      <c r="L189" s="39"/>
      <c r="M189" s="180" t="s">
        <v>5</v>
      </c>
      <c r="N189" s="181" t="s">
        <v>43</v>
      </c>
      <c r="O189" s="40"/>
      <c r="P189" s="182">
        <f t="shared" si="11"/>
        <v>0</v>
      </c>
      <c r="Q189" s="182">
        <v>0</v>
      </c>
      <c r="R189" s="182">
        <f t="shared" si="12"/>
        <v>0</v>
      </c>
      <c r="S189" s="182">
        <v>0</v>
      </c>
      <c r="T189" s="183">
        <f t="shared" si="13"/>
        <v>0</v>
      </c>
      <c r="AR189" s="22" t="s">
        <v>175</v>
      </c>
      <c r="AT189" s="22" t="s">
        <v>138</v>
      </c>
      <c r="AU189" s="22" t="s">
        <v>82</v>
      </c>
      <c r="AY189" s="22" t="s">
        <v>135</v>
      </c>
      <c r="BE189" s="184">
        <f t="shared" si="14"/>
        <v>0</v>
      </c>
      <c r="BF189" s="184">
        <f t="shared" si="15"/>
        <v>0</v>
      </c>
      <c r="BG189" s="184">
        <f t="shared" si="16"/>
        <v>0</v>
      </c>
      <c r="BH189" s="184">
        <f t="shared" si="17"/>
        <v>0</v>
      </c>
      <c r="BI189" s="184">
        <f t="shared" si="18"/>
        <v>0</v>
      </c>
      <c r="BJ189" s="22" t="s">
        <v>80</v>
      </c>
      <c r="BK189" s="184">
        <f t="shared" si="19"/>
        <v>0</v>
      </c>
      <c r="BL189" s="22" t="s">
        <v>175</v>
      </c>
      <c r="BM189" s="22" t="s">
        <v>362</v>
      </c>
    </row>
    <row r="190" spans="2:65" s="1" customFormat="1" ht="22.5" customHeight="1">
      <c r="B190" s="172"/>
      <c r="C190" s="208" t="s">
        <v>363</v>
      </c>
      <c r="D190" s="208" t="s">
        <v>233</v>
      </c>
      <c r="E190" s="209" t="s">
        <v>364</v>
      </c>
      <c r="F190" s="210" t="s">
        <v>365</v>
      </c>
      <c r="G190" s="211" t="s">
        <v>182</v>
      </c>
      <c r="H190" s="212">
        <v>20</v>
      </c>
      <c r="I190" s="213"/>
      <c r="J190" s="214">
        <f t="shared" si="10"/>
        <v>0</v>
      </c>
      <c r="K190" s="210" t="s">
        <v>151</v>
      </c>
      <c r="L190" s="215"/>
      <c r="M190" s="216" t="s">
        <v>5</v>
      </c>
      <c r="N190" s="217" t="s">
        <v>43</v>
      </c>
      <c r="O190" s="40"/>
      <c r="P190" s="182">
        <f t="shared" si="11"/>
        <v>0</v>
      </c>
      <c r="Q190" s="182">
        <v>1.9000000000000001E-4</v>
      </c>
      <c r="R190" s="182">
        <f t="shared" si="12"/>
        <v>3.8000000000000004E-3</v>
      </c>
      <c r="S190" s="182">
        <v>0</v>
      </c>
      <c r="T190" s="183">
        <f t="shared" si="13"/>
        <v>0</v>
      </c>
      <c r="AR190" s="22" t="s">
        <v>211</v>
      </c>
      <c r="AT190" s="22" t="s">
        <v>233</v>
      </c>
      <c r="AU190" s="22" t="s">
        <v>82</v>
      </c>
      <c r="AY190" s="22" t="s">
        <v>135</v>
      </c>
      <c r="BE190" s="184">
        <f t="shared" si="14"/>
        <v>0</v>
      </c>
      <c r="BF190" s="184">
        <f t="shared" si="15"/>
        <v>0</v>
      </c>
      <c r="BG190" s="184">
        <f t="shared" si="16"/>
        <v>0</v>
      </c>
      <c r="BH190" s="184">
        <f t="shared" si="17"/>
        <v>0</v>
      </c>
      <c r="BI190" s="184">
        <f t="shared" si="18"/>
        <v>0</v>
      </c>
      <c r="BJ190" s="22" t="s">
        <v>80</v>
      </c>
      <c r="BK190" s="184">
        <f t="shared" si="19"/>
        <v>0</v>
      </c>
      <c r="BL190" s="22" t="s">
        <v>175</v>
      </c>
      <c r="BM190" s="22" t="s">
        <v>366</v>
      </c>
    </row>
    <row r="191" spans="2:65" s="1" customFormat="1" ht="22.5" customHeight="1">
      <c r="B191" s="172"/>
      <c r="C191" s="173" t="s">
        <v>265</v>
      </c>
      <c r="D191" s="173" t="s">
        <v>138</v>
      </c>
      <c r="E191" s="174" t="s">
        <v>367</v>
      </c>
      <c r="F191" s="175" t="s">
        <v>368</v>
      </c>
      <c r="G191" s="176" t="s">
        <v>182</v>
      </c>
      <c r="H191" s="177">
        <v>1</v>
      </c>
      <c r="I191" s="178"/>
      <c r="J191" s="179">
        <f t="shared" si="10"/>
        <v>0</v>
      </c>
      <c r="K191" s="175" t="s">
        <v>151</v>
      </c>
      <c r="L191" s="39"/>
      <c r="M191" s="180" t="s">
        <v>5</v>
      </c>
      <c r="N191" s="181" t="s">
        <v>43</v>
      </c>
      <c r="O191" s="40"/>
      <c r="P191" s="182">
        <f t="shared" si="11"/>
        <v>0</v>
      </c>
      <c r="Q191" s="182">
        <v>0</v>
      </c>
      <c r="R191" s="182">
        <f t="shared" si="12"/>
        <v>0</v>
      </c>
      <c r="S191" s="182">
        <v>0</v>
      </c>
      <c r="T191" s="183">
        <f t="shared" si="13"/>
        <v>0</v>
      </c>
      <c r="AR191" s="22" t="s">
        <v>175</v>
      </c>
      <c r="AT191" s="22" t="s">
        <v>138</v>
      </c>
      <c r="AU191" s="22" t="s">
        <v>82</v>
      </c>
      <c r="AY191" s="22" t="s">
        <v>135</v>
      </c>
      <c r="BE191" s="184">
        <f t="shared" si="14"/>
        <v>0</v>
      </c>
      <c r="BF191" s="184">
        <f t="shared" si="15"/>
        <v>0</v>
      </c>
      <c r="BG191" s="184">
        <f t="shared" si="16"/>
        <v>0</v>
      </c>
      <c r="BH191" s="184">
        <f t="shared" si="17"/>
        <v>0</v>
      </c>
      <c r="BI191" s="184">
        <f t="shared" si="18"/>
        <v>0</v>
      </c>
      <c r="BJ191" s="22" t="s">
        <v>80</v>
      </c>
      <c r="BK191" s="184">
        <f t="shared" si="19"/>
        <v>0</v>
      </c>
      <c r="BL191" s="22" t="s">
        <v>175</v>
      </c>
      <c r="BM191" s="22" t="s">
        <v>369</v>
      </c>
    </row>
    <row r="192" spans="2:65" s="1" customFormat="1" ht="22.5" customHeight="1">
      <c r="B192" s="172"/>
      <c r="C192" s="173" t="s">
        <v>370</v>
      </c>
      <c r="D192" s="173" t="s">
        <v>138</v>
      </c>
      <c r="E192" s="174" t="s">
        <v>371</v>
      </c>
      <c r="F192" s="175" t="s">
        <v>372</v>
      </c>
      <c r="G192" s="176" t="s">
        <v>182</v>
      </c>
      <c r="H192" s="177">
        <v>2</v>
      </c>
      <c r="I192" s="178"/>
      <c r="J192" s="179">
        <f t="shared" si="10"/>
        <v>0</v>
      </c>
      <c r="K192" s="175" t="s">
        <v>151</v>
      </c>
      <c r="L192" s="39"/>
      <c r="M192" s="180" t="s">
        <v>5</v>
      </c>
      <c r="N192" s="181" t="s">
        <v>43</v>
      </c>
      <c r="O192" s="40"/>
      <c r="P192" s="182">
        <f t="shared" si="11"/>
        <v>0</v>
      </c>
      <c r="Q192" s="182">
        <v>0</v>
      </c>
      <c r="R192" s="182">
        <f t="shared" si="12"/>
        <v>0</v>
      </c>
      <c r="S192" s="182">
        <v>0</v>
      </c>
      <c r="T192" s="183">
        <f t="shared" si="13"/>
        <v>0</v>
      </c>
      <c r="AR192" s="22" t="s">
        <v>175</v>
      </c>
      <c r="AT192" s="22" t="s">
        <v>138</v>
      </c>
      <c r="AU192" s="22" t="s">
        <v>82</v>
      </c>
      <c r="AY192" s="22" t="s">
        <v>135</v>
      </c>
      <c r="BE192" s="184">
        <f t="shared" si="14"/>
        <v>0</v>
      </c>
      <c r="BF192" s="184">
        <f t="shared" si="15"/>
        <v>0</v>
      </c>
      <c r="BG192" s="184">
        <f t="shared" si="16"/>
        <v>0</v>
      </c>
      <c r="BH192" s="184">
        <f t="shared" si="17"/>
        <v>0</v>
      </c>
      <c r="BI192" s="184">
        <f t="shared" si="18"/>
        <v>0</v>
      </c>
      <c r="BJ192" s="22" t="s">
        <v>80</v>
      </c>
      <c r="BK192" s="184">
        <f t="shared" si="19"/>
        <v>0</v>
      </c>
      <c r="BL192" s="22" t="s">
        <v>175</v>
      </c>
      <c r="BM192" s="22" t="s">
        <v>373</v>
      </c>
    </row>
    <row r="193" spans="2:65" s="1" customFormat="1" ht="31.5" customHeight="1">
      <c r="B193" s="172"/>
      <c r="C193" s="173" t="s">
        <v>270</v>
      </c>
      <c r="D193" s="173" t="s">
        <v>138</v>
      </c>
      <c r="E193" s="174" t="s">
        <v>374</v>
      </c>
      <c r="F193" s="175" t="s">
        <v>375</v>
      </c>
      <c r="G193" s="176" t="s">
        <v>288</v>
      </c>
      <c r="H193" s="218"/>
      <c r="I193" s="178"/>
      <c r="J193" s="179">
        <f t="shared" si="10"/>
        <v>0</v>
      </c>
      <c r="K193" s="175" t="s">
        <v>151</v>
      </c>
      <c r="L193" s="39"/>
      <c r="M193" s="180" t="s">
        <v>5</v>
      </c>
      <c r="N193" s="181" t="s">
        <v>43</v>
      </c>
      <c r="O193" s="40"/>
      <c r="P193" s="182">
        <f t="shared" si="11"/>
        <v>0</v>
      </c>
      <c r="Q193" s="182">
        <v>0</v>
      </c>
      <c r="R193" s="182">
        <f t="shared" si="12"/>
        <v>0</v>
      </c>
      <c r="S193" s="182">
        <v>0</v>
      </c>
      <c r="T193" s="183">
        <f t="shared" si="13"/>
        <v>0</v>
      </c>
      <c r="AR193" s="22" t="s">
        <v>175</v>
      </c>
      <c r="AT193" s="22" t="s">
        <v>138</v>
      </c>
      <c r="AU193" s="22" t="s">
        <v>82</v>
      </c>
      <c r="AY193" s="22" t="s">
        <v>135</v>
      </c>
      <c r="BE193" s="184">
        <f t="shared" si="14"/>
        <v>0</v>
      </c>
      <c r="BF193" s="184">
        <f t="shared" si="15"/>
        <v>0</v>
      </c>
      <c r="BG193" s="184">
        <f t="shared" si="16"/>
        <v>0</v>
      </c>
      <c r="BH193" s="184">
        <f t="shared" si="17"/>
        <v>0</v>
      </c>
      <c r="BI193" s="184">
        <f t="shared" si="18"/>
        <v>0</v>
      </c>
      <c r="BJ193" s="22" t="s">
        <v>80</v>
      </c>
      <c r="BK193" s="184">
        <f t="shared" si="19"/>
        <v>0</v>
      </c>
      <c r="BL193" s="22" t="s">
        <v>175</v>
      </c>
      <c r="BM193" s="22" t="s">
        <v>376</v>
      </c>
    </row>
    <row r="194" spans="2:65" s="1" customFormat="1" ht="121.5">
      <c r="B194" s="39"/>
      <c r="D194" s="189" t="s">
        <v>152</v>
      </c>
      <c r="F194" s="190" t="s">
        <v>377</v>
      </c>
      <c r="I194" s="187"/>
      <c r="L194" s="39"/>
      <c r="M194" s="188"/>
      <c r="N194" s="40"/>
      <c r="O194" s="40"/>
      <c r="P194" s="40"/>
      <c r="Q194" s="40"/>
      <c r="R194" s="40"/>
      <c r="S194" s="40"/>
      <c r="T194" s="68"/>
      <c r="AT194" s="22" t="s">
        <v>152</v>
      </c>
      <c r="AU194" s="22" t="s">
        <v>82</v>
      </c>
    </row>
    <row r="195" spans="2:65" s="10" customFormat="1" ht="29.85" customHeight="1">
      <c r="B195" s="158"/>
      <c r="D195" s="169" t="s">
        <v>71</v>
      </c>
      <c r="E195" s="170" t="s">
        <v>378</v>
      </c>
      <c r="F195" s="170" t="s">
        <v>379</v>
      </c>
      <c r="I195" s="161"/>
      <c r="J195" s="171">
        <f>BK195</f>
        <v>0</v>
      </c>
      <c r="L195" s="158"/>
      <c r="M195" s="163"/>
      <c r="N195" s="164"/>
      <c r="O195" s="164"/>
      <c r="P195" s="165">
        <f>SUM(P196:P215)</f>
        <v>0</v>
      </c>
      <c r="Q195" s="164"/>
      <c r="R195" s="165">
        <f>SUM(R196:R215)</f>
        <v>24.351260000000003</v>
      </c>
      <c r="S195" s="164"/>
      <c r="T195" s="166">
        <f>SUM(T196:T215)</f>
        <v>0</v>
      </c>
      <c r="AR195" s="159" t="s">
        <v>82</v>
      </c>
      <c r="AT195" s="167" t="s">
        <v>71</v>
      </c>
      <c r="AU195" s="167" t="s">
        <v>80</v>
      </c>
      <c r="AY195" s="159" t="s">
        <v>135</v>
      </c>
      <c r="BK195" s="168">
        <f>SUM(BK196:BK215)</f>
        <v>0</v>
      </c>
    </row>
    <row r="196" spans="2:65" s="1" customFormat="1" ht="22.5" customHeight="1">
      <c r="B196" s="172"/>
      <c r="C196" s="173" t="s">
        <v>380</v>
      </c>
      <c r="D196" s="173" t="s">
        <v>138</v>
      </c>
      <c r="E196" s="174" t="s">
        <v>381</v>
      </c>
      <c r="F196" s="175" t="s">
        <v>382</v>
      </c>
      <c r="G196" s="176" t="s">
        <v>187</v>
      </c>
      <c r="H196" s="177">
        <v>30</v>
      </c>
      <c r="I196" s="178"/>
      <c r="J196" s="179">
        <f>ROUND(I196*H196,2)</f>
        <v>0</v>
      </c>
      <c r="K196" s="175" t="s">
        <v>151</v>
      </c>
      <c r="L196" s="39"/>
      <c r="M196" s="180" t="s">
        <v>5</v>
      </c>
      <c r="N196" s="181" t="s">
        <v>43</v>
      </c>
      <c r="O196" s="40"/>
      <c r="P196" s="182">
        <f>O196*H196</f>
        <v>0</v>
      </c>
      <c r="Q196" s="182">
        <v>0</v>
      </c>
      <c r="R196" s="182">
        <f>Q196*H196</f>
        <v>0</v>
      </c>
      <c r="S196" s="182">
        <v>0</v>
      </c>
      <c r="T196" s="183">
        <f>S196*H196</f>
        <v>0</v>
      </c>
      <c r="AR196" s="22" t="s">
        <v>175</v>
      </c>
      <c r="AT196" s="22" t="s">
        <v>138</v>
      </c>
      <c r="AU196" s="22" t="s">
        <v>82</v>
      </c>
      <c r="AY196" s="22" t="s">
        <v>135</v>
      </c>
      <c r="BE196" s="184">
        <f>IF(N196="základní",J196,0)</f>
        <v>0</v>
      </c>
      <c r="BF196" s="184">
        <f>IF(N196="snížená",J196,0)</f>
        <v>0</v>
      </c>
      <c r="BG196" s="184">
        <f>IF(N196="zákl. přenesená",J196,0)</f>
        <v>0</v>
      </c>
      <c r="BH196" s="184">
        <f>IF(N196="sníž. přenesená",J196,0)</f>
        <v>0</v>
      </c>
      <c r="BI196" s="184">
        <f>IF(N196="nulová",J196,0)</f>
        <v>0</v>
      </c>
      <c r="BJ196" s="22" t="s">
        <v>80</v>
      </c>
      <c r="BK196" s="184">
        <f>ROUND(I196*H196,2)</f>
        <v>0</v>
      </c>
      <c r="BL196" s="22" t="s">
        <v>175</v>
      </c>
      <c r="BM196" s="22" t="s">
        <v>383</v>
      </c>
    </row>
    <row r="197" spans="2:65" s="1" customFormat="1" ht="54">
      <c r="B197" s="39"/>
      <c r="D197" s="185" t="s">
        <v>152</v>
      </c>
      <c r="F197" s="186" t="s">
        <v>384</v>
      </c>
      <c r="I197" s="187"/>
      <c r="L197" s="39"/>
      <c r="M197" s="188"/>
      <c r="N197" s="40"/>
      <c r="O197" s="40"/>
      <c r="P197" s="40"/>
      <c r="Q197" s="40"/>
      <c r="R197" s="40"/>
      <c r="S197" s="40"/>
      <c r="T197" s="68"/>
      <c r="AT197" s="22" t="s">
        <v>152</v>
      </c>
      <c r="AU197" s="22" t="s">
        <v>82</v>
      </c>
    </row>
    <row r="198" spans="2:65" s="1" customFormat="1" ht="31.5" customHeight="1">
      <c r="B198" s="172"/>
      <c r="C198" s="173" t="s">
        <v>276</v>
      </c>
      <c r="D198" s="173" t="s">
        <v>138</v>
      </c>
      <c r="E198" s="174" t="s">
        <v>385</v>
      </c>
      <c r="F198" s="175" t="s">
        <v>386</v>
      </c>
      <c r="G198" s="176" t="s">
        <v>141</v>
      </c>
      <c r="H198" s="177">
        <v>350</v>
      </c>
      <c r="I198" s="178"/>
      <c r="J198" s="179">
        <f>ROUND(I198*H198,2)</f>
        <v>0</v>
      </c>
      <c r="K198" s="175" t="s">
        <v>151</v>
      </c>
      <c r="L198" s="39"/>
      <c r="M198" s="180" t="s">
        <v>5</v>
      </c>
      <c r="N198" s="181" t="s">
        <v>43</v>
      </c>
      <c r="O198" s="40"/>
      <c r="P198" s="182">
        <f>O198*H198</f>
        <v>0</v>
      </c>
      <c r="Q198" s="182">
        <v>6.7080000000000001E-2</v>
      </c>
      <c r="R198" s="182">
        <f>Q198*H198</f>
        <v>23.478000000000002</v>
      </c>
      <c r="S198" s="182">
        <v>0</v>
      </c>
      <c r="T198" s="183">
        <f>S198*H198</f>
        <v>0</v>
      </c>
      <c r="AR198" s="22" t="s">
        <v>175</v>
      </c>
      <c r="AT198" s="22" t="s">
        <v>138</v>
      </c>
      <c r="AU198" s="22" t="s">
        <v>82</v>
      </c>
      <c r="AY198" s="22" t="s">
        <v>135</v>
      </c>
      <c r="BE198" s="184">
        <f>IF(N198="základní",J198,0)</f>
        <v>0</v>
      </c>
      <c r="BF198" s="184">
        <f>IF(N198="snížená",J198,0)</f>
        <v>0</v>
      </c>
      <c r="BG198" s="184">
        <f>IF(N198="zákl. přenesená",J198,0)</f>
        <v>0</v>
      </c>
      <c r="BH198" s="184">
        <f>IF(N198="sníž. přenesená",J198,0)</f>
        <v>0</v>
      </c>
      <c r="BI198" s="184">
        <f>IF(N198="nulová",J198,0)</f>
        <v>0</v>
      </c>
      <c r="BJ198" s="22" t="s">
        <v>80</v>
      </c>
      <c r="BK198" s="184">
        <f>ROUND(I198*H198,2)</f>
        <v>0</v>
      </c>
      <c r="BL198" s="22" t="s">
        <v>175</v>
      </c>
      <c r="BM198" s="22" t="s">
        <v>387</v>
      </c>
    </row>
    <row r="199" spans="2:65" s="1" customFormat="1" ht="81">
      <c r="B199" s="39"/>
      <c r="D199" s="185" t="s">
        <v>152</v>
      </c>
      <c r="F199" s="186" t="s">
        <v>388</v>
      </c>
      <c r="I199" s="187"/>
      <c r="L199" s="39"/>
      <c r="M199" s="188"/>
      <c r="N199" s="40"/>
      <c r="O199" s="40"/>
      <c r="P199" s="40"/>
      <c r="Q199" s="40"/>
      <c r="R199" s="40"/>
      <c r="S199" s="40"/>
      <c r="T199" s="68"/>
      <c r="AT199" s="22" t="s">
        <v>152</v>
      </c>
      <c r="AU199" s="22" t="s">
        <v>82</v>
      </c>
    </row>
    <row r="200" spans="2:65" s="1" customFormat="1" ht="31.5" customHeight="1">
      <c r="B200" s="172"/>
      <c r="C200" s="173" t="s">
        <v>389</v>
      </c>
      <c r="D200" s="173" t="s">
        <v>138</v>
      </c>
      <c r="E200" s="174" t="s">
        <v>390</v>
      </c>
      <c r="F200" s="175" t="s">
        <v>391</v>
      </c>
      <c r="G200" s="176" t="s">
        <v>187</v>
      </c>
      <c r="H200" s="177">
        <v>18</v>
      </c>
      <c r="I200" s="178"/>
      <c r="J200" s="179">
        <f>ROUND(I200*H200,2)</f>
        <v>0</v>
      </c>
      <c r="K200" s="175" t="s">
        <v>151</v>
      </c>
      <c r="L200" s="39"/>
      <c r="M200" s="180" t="s">
        <v>5</v>
      </c>
      <c r="N200" s="181" t="s">
        <v>43</v>
      </c>
      <c r="O200" s="40"/>
      <c r="P200" s="182">
        <f>O200*H200</f>
        <v>0</v>
      </c>
      <c r="Q200" s="182">
        <v>7.5700000000000003E-3</v>
      </c>
      <c r="R200" s="182">
        <f>Q200*H200</f>
        <v>0.13625999999999999</v>
      </c>
      <c r="S200" s="182">
        <v>0</v>
      </c>
      <c r="T200" s="183">
        <f>S200*H200</f>
        <v>0</v>
      </c>
      <c r="AR200" s="22" t="s">
        <v>175</v>
      </c>
      <c r="AT200" s="22" t="s">
        <v>138</v>
      </c>
      <c r="AU200" s="22" t="s">
        <v>82</v>
      </c>
      <c r="AY200" s="22" t="s">
        <v>135</v>
      </c>
      <c r="BE200" s="184">
        <f>IF(N200="základní",J200,0)</f>
        <v>0</v>
      </c>
      <c r="BF200" s="184">
        <f>IF(N200="snížená",J200,0)</f>
        <v>0</v>
      </c>
      <c r="BG200" s="184">
        <f>IF(N200="zákl. přenesená",J200,0)</f>
        <v>0</v>
      </c>
      <c r="BH200" s="184">
        <f>IF(N200="sníž. přenesená",J200,0)</f>
        <v>0</v>
      </c>
      <c r="BI200" s="184">
        <f>IF(N200="nulová",J200,0)</f>
        <v>0</v>
      </c>
      <c r="BJ200" s="22" t="s">
        <v>80</v>
      </c>
      <c r="BK200" s="184">
        <f>ROUND(I200*H200,2)</f>
        <v>0</v>
      </c>
      <c r="BL200" s="22" t="s">
        <v>175</v>
      </c>
      <c r="BM200" s="22" t="s">
        <v>392</v>
      </c>
    </row>
    <row r="201" spans="2:65" s="1" customFormat="1" ht="81">
      <c r="B201" s="39"/>
      <c r="D201" s="185" t="s">
        <v>152</v>
      </c>
      <c r="F201" s="186" t="s">
        <v>388</v>
      </c>
      <c r="I201" s="187"/>
      <c r="L201" s="39"/>
      <c r="M201" s="188"/>
      <c r="N201" s="40"/>
      <c r="O201" s="40"/>
      <c r="P201" s="40"/>
      <c r="Q201" s="40"/>
      <c r="R201" s="40"/>
      <c r="S201" s="40"/>
      <c r="T201" s="68"/>
      <c r="AT201" s="22" t="s">
        <v>152</v>
      </c>
      <c r="AU201" s="22" t="s">
        <v>82</v>
      </c>
    </row>
    <row r="202" spans="2:65" s="1" customFormat="1" ht="31.5" customHeight="1">
      <c r="B202" s="172"/>
      <c r="C202" s="173" t="s">
        <v>279</v>
      </c>
      <c r="D202" s="173" t="s">
        <v>138</v>
      </c>
      <c r="E202" s="174" t="s">
        <v>393</v>
      </c>
      <c r="F202" s="175" t="s">
        <v>394</v>
      </c>
      <c r="G202" s="176" t="s">
        <v>182</v>
      </c>
      <c r="H202" s="177">
        <v>2</v>
      </c>
      <c r="I202" s="178"/>
      <c r="J202" s="179">
        <f>ROUND(I202*H202,2)</f>
        <v>0</v>
      </c>
      <c r="K202" s="175" t="s">
        <v>151</v>
      </c>
      <c r="L202" s="39"/>
      <c r="M202" s="180" t="s">
        <v>5</v>
      </c>
      <c r="N202" s="181" t="s">
        <v>43</v>
      </c>
      <c r="O202" s="40"/>
      <c r="P202" s="182">
        <f>O202*H202</f>
        <v>0</v>
      </c>
      <c r="Q202" s="182">
        <v>0</v>
      </c>
      <c r="R202" s="182">
        <f>Q202*H202</f>
        <v>0</v>
      </c>
      <c r="S202" s="182">
        <v>0</v>
      </c>
      <c r="T202" s="183">
        <f>S202*H202</f>
        <v>0</v>
      </c>
      <c r="AR202" s="22" t="s">
        <v>175</v>
      </c>
      <c r="AT202" s="22" t="s">
        <v>138</v>
      </c>
      <c r="AU202" s="22" t="s">
        <v>82</v>
      </c>
      <c r="AY202" s="22" t="s">
        <v>135</v>
      </c>
      <c r="BE202" s="184">
        <f>IF(N202="základní",J202,0)</f>
        <v>0</v>
      </c>
      <c r="BF202" s="184">
        <f>IF(N202="snížená",J202,0)</f>
        <v>0</v>
      </c>
      <c r="BG202" s="184">
        <f>IF(N202="zákl. přenesená",J202,0)</f>
        <v>0</v>
      </c>
      <c r="BH202" s="184">
        <f>IF(N202="sníž. přenesená",J202,0)</f>
        <v>0</v>
      </c>
      <c r="BI202" s="184">
        <f>IF(N202="nulová",J202,0)</f>
        <v>0</v>
      </c>
      <c r="BJ202" s="22" t="s">
        <v>80</v>
      </c>
      <c r="BK202" s="184">
        <f>ROUND(I202*H202,2)</f>
        <v>0</v>
      </c>
      <c r="BL202" s="22" t="s">
        <v>175</v>
      </c>
      <c r="BM202" s="22" t="s">
        <v>395</v>
      </c>
    </row>
    <row r="203" spans="2:65" s="1" customFormat="1" ht="22.5" customHeight="1">
      <c r="B203" s="172"/>
      <c r="C203" s="208" t="s">
        <v>396</v>
      </c>
      <c r="D203" s="208" t="s">
        <v>233</v>
      </c>
      <c r="E203" s="209" t="s">
        <v>397</v>
      </c>
      <c r="F203" s="210" t="s">
        <v>678</v>
      </c>
      <c r="G203" s="211" t="s">
        <v>182</v>
      </c>
      <c r="H203" s="212">
        <v>2</v>
      </c>
      <c r="I203" s="213"/>
      <c r="J203" s="214">
        <f>ROUND(I203*H203,2)</f>
        <v>0</v>
      </c>
      <c r="K203" s="210" t="s">
        <v>151</v>
      </c>
      <c r="L203" s="215"/>
      <c r="M203" s="216" t="s">
        <v>5</v>
      </c>
      <c r="N203" s="217" t="s">
        <v>43</v>
      </c>
      <c r="O203" s="40"/>
      <c r="P203" s="182">
        <f>O203*H203</f>
        <v>0</v>
      </c>
      <c r="Q203" s="182">
        <v>1.0500000000000001E-2</v>
      </c>
      <c r="R203" s="182">
        <f>Q203*H203</f>
        <v>2.1000000000000001E-2</v>
      </c>
      <c r="S203" s="182">
        <v>0</v>
      </c>
      <c r="T203" s="183">
        <f>S203*H203</f>
        <v>0</v>
      </c>
      <c r="AR203" s="22" t="s">
        <v>211</v>
      </c>
      <c r="AT203" s="22" t="s">
        <v>233</v>
      </c>
      <c r="AU203" s="22" t="s">
        <v>82</v>
      </c>
      <c r="AY203" s="22" t="s">
        <v>135</v>
      </c>
      <c r="BE203" s="184">
        <f>IF(N203="základní",J203,0)</f>
        <v>0</v>
      </c>
      <c r="BF203" s="184">
        <f>IF(N203="snížená",J203,0)</f>
        <v>0</v>
      </c>
      <c r="BG203" s="184">
        <f>IF(N203="zákl. přenesená",J203,0)</f>
        <v>0</v>
      </c>
      <c r="BH203" s="184">
        <f>IF(N203="sníž. přenesená",J203,0)</f>
        <v>0</v>
      </c>
      <c r="BI203" s="184">
        <f>IF(N203="nulová",J203,0)</f>
        <v>0</v>
      </c>
      <c r="BJ203" s="22" t="s">
        <v>80</v>
      </c>
      <c r="BK203" s="184">
        <f>ROUND(I203*H203,2)</f>
        <v>0</v>
      </c>
      <c r="BL203" s="22" t="s">
        <v>175</v>
      </c>
      <c r="BM203" s="22" t="s">
        <v>398</v>
      </c>
    </row>
    <row r="204" spans="2:65" s="1" customFormat="1" ht="22.5" customHeight="1">
      <c r="B204" s="172"/>
      <c r="C204" s="173" t="s">
        <v>283</v>
      </c>
      <c r="D204" s="173" t="s">
        <v>138</v>
      </c>
      <c r="E204" s="174" t="s">
        <v>399</v>
      </c>
      <c r="F204" s="175" t="s">
        <v>400</v>
      </c>
      <c r="G204" s="176" t="s">
        <v>182</v>
      </c>
      <c r="H204" s="177">
        <v>725</v>
      </c>
      <c r="I204" s="178"/>
      <c r="J204" s="179">
        <f>ROUND(I204*H204,2)</f>
        <v>0</v>
      </c>
      <c r="K204" s="175" t="s">
        <v>151</v>
      </c>
      <c r="L204" s="39"/>
      <c r="M204" s="180" t="s">
        <v>5</v>
      </c>
      <c r="N204" s="181" t="s">
        <v>43</v>
      </c>
      <c r="O204" s="40"/>
      <c r="P204" s="182">
        <f>O204*H204</f>
        <v>0</v>
      </c>
      <c r="Q204" s="182">
        <v>0</v>
      </c>
      <c r="R204" s="182">
        <f>Q204*H204</f>
        <v>0</v>
      </c>
      <c r="S204" s="182">
        <v>0</v>
      </c>
      <c r="T204" s="183">
        <f>S204*H204</f>
        <v>0</v>
      </c>
      <c r="AR204" s="22" t="s">
        <v>175</v>
      </c>
      <c r="AT204" s="22" t="s">
        <v>138</v>
      </c>
      <c r="AU204" s="22" t="s">
        <v>82</v>
      </c>
      <c r="AY204" s="22" t="s">
        <v>135</v>
      </c>
      <c r="BE204" s="184">
        <f>IF(N204="základní",J204,0)</f>
        <v>0</v>
      </c>
      <c r="BF204" s="184">
        <f>IF(N204="snížená",J204,0)</f>
        <v>0</v>
      </c>
      <c r="BG204" s="184">
        <f>IF(N204="zákl. přenesená",J204,0)</f>
        <v>0</v>
      </c>
      <c r="BH204" s="184">
        <f>IF(N204="sníž. přenesená",J204,0)</f>
        <v>0</v>
      </c>
      <c r="BI204" s="184">
        <f>IF(N204="nulová",J204,0)</f>
        <v>0</v>
      </c>
      <c r="BJ204" s="22" t="s">
        <v>80</v>
      </c>
      <c r="BK204" s="184">
        <f>ROUND(I204*H204,2)</f>
        <v>0</v>
      </c>
      <c r="BL204" s="22" t="s">
        <v>175</v>
      </c>
      <c r="BM204" s="22" t="s">
        <v>401</v>
      </c>
    </row>
    <row r="205" spans="2:65" s="1" customFormat="1" ht="22.5" customHeight="1">
      <c r="B205" s="172"/>
      <c r="C205" s="208" t="s">
        <v>402</v>
      </c>
      <c r="D205" s="208" t="s">
        <v>233</v>
      </c>
      <c r="E205" s="209" t="s">
        <v>403</v>
      </c>
      <c r="F205" s="210" t="s">
        <v>404</v>
      </c>
      <c r="G205" s="211" t="s">
        <v>182</v>
      </c>
      <c r="H205" s="212">
        <v>725</v>
      </c>
      <c r="I205" s="213"/>
      <c r="J205" s="214">
        <f>ROUND(I205*H205,2)</f>
        <v>0</v>
      </c>
      <c r="K205" s="210" t="s">
        <v>151</v>
      </c>
      <c r="L205" s="215"/>
      <c r="M205" s="216" t="s">
        <v>5</v>
      </c>
      <c r="N205" s="217" t="s">
        <v>43</v>
      </c>
      <c r="O205" s="40"/>
      <c r="P205" s="182">
        <f>O205*H205</f>
        <v>0</v>
      </c>
      <c r="Q205" s="182">
        <v>2.2000000000000001E-4</v>
      </c>
      <c r="R205" s="182">
        <f>Q205*H205</f>
        <v>0.1595</v>
      </c>
      <c r="S205" s="182">
        <v>0</v>
      </c>
      <c r="T205" s="183">
        <f>S205*H205</f>
        <v>0</v>
      </c>
      <c r="AR205" s="22" t="s">
        <v>211</v>
      </c>
      <c r="AT205" s="22" t="s">
        <v>233</v>
      </c>
      <c r="AU205" s="22" t="s">
        <v>82</v>
      </c>
      <c r="AY205" s="22" t="s">
        <v>135</v>
      </c>
      <c r="BE205" s="184">
        <f>IF(N205="základní",J205,0)</f>
        <v>0</v>
      </c>
      <c r="BF205" s="184">
        <f>IF(N205="snížená",J205,0)</f>
        <v>0</v>
      </c>
      <c r="BG205" s="184">
        <f>IF(N205="zákl. přenesená",J205,0)</f>
        <v>0</v>
      </c>
      <c r="BH205" s="184">
        <f>IF(N205="sníž. přenesená",J205,0)</f>
        <v>0</v>
      </c>
      <c r="BI205" s="184">
        <f>IF(N205="nulová",J205,0)</f>
        <v>0</v>
      </c>
      <c r="BJ205" s="22" t="s">
        <v>80</v>
      </c>
      <c r="BK205" s="184">
        <f>ROUND(I205*H205,2)</f>
        <v>0</v>
      </c>
      <c r="BL205" s="22" t="s">
        <v>175</v>
      </c>
      <c r="BM205" s="22" t="s">
        <v>405</v>
      </c>
    </row>
    <row r="206" spans="2:65" s="1" customFormat="1" ht="31.5" customHeight="1">
      <c r="B206" s="172"/>
      <c r="C206" s="173" t="s">
        <v>289</v>
      </c>
      <c r="D206" s="173" t="s">
        <v>138</v>
      </c>
      <c r="E206" s="174" t="s">
        <v>406</v>
      </c>
      <c r="F206" s="175" t="s">
        <v>407</v>
      </c>
      <c r="G206" s="176" t="s">
        <v>141</v>
      </c>
      <c r="H206" s="177">
        <v>350</v>
      </c>
      <c r="I206" s="178"/>
      <c r="J206" s="179">
        <f>ROUND(I206*H206,2)</f>
        <v>0</v>
      </c>
      <c r="K206" s="175" t="s">
        <v>151</v>
      </c>
      <c r="L206" s="39"/>
      <c r="M206" s="180" t="s">
        <v>5</v>
      </c>
      <c r="N206" s="181" t="s">
        <v>43</v>
      </c>
      <c r="O206" s="40"/>
      <c r="P206" s="182">
        <f>O206*H206</f>
        <v>0</v>
      </c>
      <c r="Q206" s="182">
        <v>3.0000000000000001E-5</v>
      </c>
      <c r="R206" s="182">
        <f>Q206*H206</f>
        <v>1.0500000000000001E-2</v>
      </c>
      <c r="S206" s="182">
        <v>0</v>
      </c>
      <c r="T206" s="183">
        <f>S206*H206</f>
        <v>0</v>
      </c>
      <c r="AR206" s="22" t="s">
        <v>175</v>
      </c>
      <c r="AT206" s="22" t="s">
        <v>138</v>
      </c>
      <c r="AU206" s="22" t="s">
        <v>82</v>
      </c>
      <c r="AY206" s="22" t="s">
        <v>135</v>
      </c>
      <c r="BE206" s="184">
        <f>IF(N206="základní",J206,0)</f>
        <v>0</v>
      </c>
      <c r="BF206" s="184">
        <f>IF(N206="snížená",J206,0)</f>
        <v>0</v>
      </c>
      <c r="BG206" s="184">
        <f>IF(N206="zákl. přenesená",J206,0)</f>
        <v>0</v>
      </c>
      <c r="BH206" s="184">
        <f>IF(N206="sníž. přenesená",J206,0)</f>
        <v>0</v>
      </c>
      <c r="BI206" s="184">
        <f>IF(N206="nulová",J206,0)</f>
        <v>0</v>
      </c>
      <c r="BJ206" s="22" t="s">
        <v>80</v>
      </c>
      <c r="BK206" s="184">
        <f>ROUND(I206*H206,2)</f>
        <v>0</v>
      </c>
      <c r="BL206" s="22" t="s">
        <v>175</v>
      </c>
      <c r="BM206" s="22" t="s">
        <v>408</v>
      </c>
    </row>
    <row r="207" spans="2:65" s="1" customFormat="1" ht="67.5">
      <c r="B207" s="39"/>
      <c r="D207" s="185" t="s">
        <v>152</v>
      </c>
      <c r="F207" s="186" t="s">
        <v>409</v>
      </c>
      <c r="I207" s="187"/>
      <c r="L207" s="39"/>
      <c r="M207" s="188"/>
      <c r="N207" s="40"/>
      <c r="O207" s="40"/>
      <c r="P207" s="40"/>
      <c r="Q207" s="40"/>
      <c r="R207" s="40"/>
      <c r="S207" s="40"/>
      <c r="T207" s="68"/>
      <c r="AT207" s="22" t="s">
        <v>152</v>
      </c>
      <c r="AU207" s="22" t="s">
        <v>82</v>
      </c>
    </row>
    <row r="208" spans="2:65" s="1" customFormat="1" ht="22.5" customHeight="1">
      <c r="B208" s="172"/>
      <c r="C208" s="173" t="s">
        <v>410</v>
      </c>
      <c r="D208" s="173" t="s">
        <v>138</v>
      </c>
      <c r="E208" s="174" t="s">
        <v>411</v>
      </c>
      <c r="F208" s="175" t="s">
        <v>412</v>
      </c>
      <c r="G208" s="176" t="s">
        <v>141</v>
      </c>
      <c r="H208" s="177">
        <v>350</v>
      </c>
      <c r="I208" s="178"/>
      <c r="J208" s="179">
        <f>ROUND(I208*H208,2)</f>
        <v>0</v>
      </c>
      <c r="K208" s="175" t="s">
        <v>151</v>
      </c>
      <c r="L208" s="39"/>
      <c r="M208" s="180" t="s">
        <v>5</v>
      </c>
      <c r="N208" s="181" t="s">
        <v>43</v>
      </c>
      <c r="O208" s="40"/>
      <c r="P208" s="182">
        <f>O208*H208</f>
        <v>0</v>
      </c>
      <c r="Q208" s="182">
        <v>0</v>
      </c>
      <c r="R208" s="182">
        <f>Q208*H208</f>
        <v>0</v>
      </c>
      <c r="S208" s="182">
        <v>0</v>
      </c>
      <c r="T208" s="183">
        <f>S208*H208</f>
        <v>0</v>
      </c>
      <c r="AR208" s="22" t="s">
        <v>175</v>
      </c>
      <c r="AT208" s="22" t="s">
        <v>138</v>
      </c>
      <c r="AU208" s="22" t="s">
        <v>82</v>
      </c>
      <c r="AY208" s="22" t="s">
        <v>135</v>
      </c>
      <c r="BE208" s="184">
        <f>IF(N208="základní",J208,0)</f>
        <v>0</v>
      </c>
      <c r="BF208" s="184">
        <f>IF(N208="snížená",J208,0)</f>
        <v>0</v>
      </c>
      <c r="BG208" s="184">
        <f>IF(N208="zákl. přenesená",J208,0)</f>
        <v>0</v>
      </c>
      <c r="BH208" s="184">
        <f>IF(N208="sníž. přenesená",J208,0)</f>
        <v>0</v>
      </c>
      <c r="BI208" s="184">
        <f>IF(N208="nulová",J208,0)</f>
        <v>0</v>
      </c>
      <c r="BJ208" s="22" t="s">
        <v>80</v>
      </c>
      <c r="BK208" s="184">
        <f>ROUND(I208*H208,2)</f>
        <v>0</v>
      </c>
      <c r="BL208" s="22" t="s">
        <v>175</v>
      </c>
      <c r="BM208" s="22" t="s">
        <v>413</v>
      </c>
    </row>
    <row r="209" spans="2:65" s="1" customFormat="1" ht="54">
      <c r="B209" s="39"/>
      <c r="D209" s="185" t="s">
        <v>152</v>
      </c>
      <c r="F209" s="186" t="s">
        <v>414</v>
      </c>
      <c r="I209" s="187"/>
      <c r="L209" s="39"/>
      <c r="M209" s="188"/>
      <c r="N209" s="40"/>
      <c r="O209" s="40"/>
      <c r="P209" s="40"/>
      <c r="Q209" s="40"/>
      <c r="R209" s="40"/>
      <c r="S209" s="40"/>
      <c r="T209" s="68"/>
      <c r="AT209" s="22" t="s">
        <v>152</v>
      </c>
      <c r="AU209" s="22" t="s">
        <v>82</v>
      </c>
    </row>
    <row r="210" spans="2:65" s="1" customFormat="1" ht="22.5" customHeight="1">
      <c r="B210" s="172"/>
      <c r="C210" s="208" t="s">
        <v>308</v>
      </c>
      <c r="D210" s="208" t="s">
        <v>233</v>
      </c>
      <c r="E210" s="209" t="s">
        <v>415</v>
      </c>
      <c r="F210" s="210" t="s">
        <v>416</v>
      </c>
      <c r="G210" s="211" t="s">
        <v>141</v>
      </c>
      <c r="H210" s="212">
        <v>420</v>
      </c>
      <c r="I210" s="213"/>
      <c r="J210" s="214">
        <f>ROUND(I210*H210,2)</f>
        <v>0</v>
      </c>
      <c r="K210" s="210" t="s">
        <v>151</v>
      </c>
      <c r="L210" s="215"/>
      <c r="M210" s="216" t="s">
        <v>5</v>
      </c>
      <c r="N210" s="217" t="s">
        <v>43</v>
      </c>
      <c r="O210" s="40"/>
      <c r="P210" s="182">
        <f>O210*H210</f>
        <v>0</v>
      </c>
      <c r="Q210" s="182">
        <v>1.2999999999999999E-3</v>
      </c>
      <c r="R210" s="182">
        <f>Q210*H210</f>
        <v>0.54599999999999993</v>
      </c>
      <c r="S210" s="182">
        <v>0</v>
      </c>
      <c r="T210" s="183">
        <f>S210*H210</f>
        <v>0</v>
      </c>
      <c r="AR210" s="22" t="s">
        <v>211</v>
      </c>
      <c r="AT210" s="22" t="s">
        <v>233</v>
      </c>
      <c r="AU210" s="22" t="s">
        <v>82</v>
      </c>
      <c r="AY210" s="22" t="s">
        <v>135</v>
      </c>
      <c r="BE210" s="184">
        <f>IF(N210="základní",J210,0)</f>
        <v>0</v>
      </c>
      <c r="BF210" s="184">
        <f>IF(N210="snížená",J210,0)</f>
        <v>0</v>
      </c>
      <c r="BG210" s="184">
        <f>IF(N210="zákl. přenesená",J210,0)</f>
        <v>0</v>
      </c>
      <c r="BH210" s="184">
        <f>IF(N210="sníž. přenesená",J210,0)</f>
        <v>0</v>
      </c>
      <c r="BI210" s="184">
        <f>IF(N210="nulová",J210,0)</f>
        <v>0</v>
      </c>
      <c r="BJ210" s="22" t="s">
        <v>80</v>
      </c>
      <c r="BK210" s="184">
        <f>ROUND(I210*H210,2)</f>
        <v>0</v>
      </c>
      <c r="BL210" s="22" t="s">
        <v>175</v>
      </c>
      <c r="BM210" s="22" t="s">
        <v>417</v>
      </c>
    </row>
    <row r="211" spans="2:65" s="1" customFormat="1" ht="22.5" customHeight="1">
      <c r="B211" s="172"/>
      <c r="C211" s="173" t="s">
        <v>418</v>
      </c>
      <c r="D211" s="173" t="s">
        <v>138</v>
      </c>
      <c r="E211" s="174" t="s">
        <v>419</v>
      </c>
      <c r="F211" s="175" t="s">
        <v>420</v>
      </c>
      <c r="G211" s="176" t="s">
        <v>182</v>
      </c>
      <c r="H211" s="177">
        <v>2</v>
      </c>
      <c r="I211" s="178"/>
      <c r="J211" s="179">
        <f>ROUND(I211*H211,2)</f>
        <v>0</v>
      </c>
      <c r="K211" s="175" t="s">
        <v>5</v>
      </c>
      <c r="L211" s="39"/>
      <c r="M211" s="180" t="s">
        <v>5</v>
      </c>
      <c r="N211" s="181" t="s">
        <v>43</v>
      </c>
      <c r="O211" s="40"/>
      <c r="P211" s="182">
        <f>O211*H211</f>
        <v>0</v>
      </c>
      <c r="Q211" s="182">
        <v>0</v>
      </c>
      <c r="R211" s="182">
        <f>Q211*H211</f>
        <v>0</v>
      </c>
      <c r="S211" s="182">
        <v>0</v>
      </c>
      <c r="T211" s="183">
        <f>S211*H211</f>
        <v>0</v>
      </c>
      <c r="AR211" s="22" t="s">
        <v>175</v>
      </c>
      <c r="AT211" s="22" t="s">
        <v>138</v>
      </c>
      <c r="AU211" s="22" t="s">
        <v>82</v>
      </c>
      <c r="AY211" s="22" t="s">
        <v>135</v>
      </c>
      <c r="BE211" s="184">
        <f>IF(N211="základní",J211,0)</f>
        <v>0</v>
      </c>
      <c r="BF211" s="184">
        <f>IF(N211="snížená",J211,0)</f>
        <v>0</v>
      </c>
      <c r="BG211" s="184">
        <f>IF(N211="zákl. přenesená",J211,0)</f>
        <v>0</v>
      </c>
      <c r="BH211" s="184">
        <f>IF(N211="sníž. přenesená",J211,0)</f>
        <v>0</v>
      </c>
      <c r="BI211" s="184">
        <f>IF(N211="nulová",J211,0)</f>
        <v>0</v>
      </c>
      <c r="BJ211" s="22" t="s">
        <v>80</v>
      </c>
      <c r="BK211" s="184">
        <f>ROUND(I211*H211,2)</f>
        <v>0</v>
      </c>
      <c r="BL211" s="22" t="s">
        <v>175</v>
      </c>
      <c r="BM211" s="22" t="s">
        <v>421</v>
      </c>
    </row>
    <row r="212" spans="2:65" s="1" customFormat="1" ht="22.5" customHeight="1">
      <c r="B212" s="172"/>
      <c r="C212" s="173" t="s">
        <v>422</v>
      </c>
      <c r="D212" s="173" t="s">
        <v>138</v>
      </c>
      <c r="E212" s="174" t="s">
        <v>423</v>
      </c>
      <c r="F212" s="175" t="s">
        <v>424</v>
      </c>
      <c r="G212" s="176" t="s">
        <v>182</v>
      </c>
      <c r="H212" s="177">
        <v>1</v>
      </c>
      <c r="I212" s="178"/>
      <c r="J212" s="179">
        <f>ROUND(I212*H212,2)</f>
        <v>0</v>
      </c>
      <c r="K212" s="175" t="s">
        <v>5</v>
      </c>
      <c r="L212" s="39"/>
      <c r="M212" s="180" t="s">
        <v>5</v>
      </c>
      <c r="N212" s="181" t="s">
        <v>43</v>
      </c>
      <c r="O212" s="40"/>
      <c r="P212" s="182">
        <f>O212*H212</f>
        <v>0</v>
      </c>
      <c r="Q212" s="182">
        <v>0</v>
      </c>
      <c r="R212" s="182">
        <f>Q212*H212</f>
        <v>0</v>
      </c>
      <c r="S212" s="182">
        <v>0</v>
      </c>
      <c r="T212" s="183">
        <f>S212*H212</f>
        <v>0</v>
      </c>
      <c r="AR212" s="22" t="s">
        <v>175</v>
      </c>
      <c r="AT212" s="22" t="s">
        <v>138</v>
      </c>
      <c r="AU212" s="22" t="s">
        <v>82</v>
      </c>
      <c r="AY212" s="22" t="s">
        <v>135</v>
      </c>
      <c r="BE212" s="184">
        <f>IF(N212="základní",J212,0)</f>
        <v>0</v>
      </c>
      <c r="BF212" s="184">
        <f>IF(N212="snížená",J212,0)</f>
        <v>0</v>
      </c>
      <c r="BG212" s="184">
        <f>IF(N212="zákl. přenesená",J212,0)</f>
        <v>0</v>
      </c>
      <c r="BH212" s="184">
        <f>IF(N212="sníž. přenesená",J212,0)</f>
        <v>0</v>
      </c>
      <c r="BI212" s="184">
        <f>IF(N212="nulová",J212,0)</f>
        <v>0</v>
      </c>
      <c r="BJ212" s="22" t="s">
        <v>80</v>
      </c>
      <c r="BK212" s="184">
        <f>ROUND(I212*H212,2)</f>
        <v>0</v>
      </c>
      <c r="BL212" s="22" t="s">
        <v>175</v>
      </c>
      <c r="BM212" s="22" t="s">
        <v>425</v>
      </c>
    </row>
    <row r="213" spans="2:65" s="1" customFormat="1" ht="22.5" customHeight="1">
      <c r="B213" s="172"/>
      <c r="C213" s="173" t="s">
        <v>426</v>
      </c>
      <c r="D213" s="173" t="s">
        <v>138</v>
      </c>
      <c r="E213" s="174" t="s">
        <v>427</v>
      </c>
      <c r="F213" s="175" t="s">
        <v>428</v>
      </c>
      <c r="G213" s="176" t="s">
        <v>182</v>
      </c>
      <c r="H213" s="177">
        <v>2</v>
      </c>
      <c r="I213" s="178"/>
      <c r="J213" s="179">
        <f>ROUND(I213*H213,2)</f>
        <v>0</v>
      </c>
      <c r="K213" s="175" t="s">
        <v>5</v>
      </c>
      <c r="L213" s="39"/>
      <c r="M213" s="180" t="s">
        <v>5</v>
      </c>
      <c r="N213" s="181" t="s">
        <v>43</v>
      </c>
      <c r="O213" s="40"/>
      <c r="P213" s="182">
        <f>O213*H213</f>
        <v>0</v>
      </c>
      <c r="Q213" s="182">
        <v>0</v>
      </c>
      <c r="R213" s="182">
        <f>Q213*H213</f>
        <v>0</v>
      </c>
      <c r="S213" s="182">
        <v>0</v>
      </c>
      <c r="T213" s="183">
        <f>S213*H213</f>
        <v>0</v>
      </c>
      <c r="AR213" s="22" t="s">
        <v>175</v>
      </c>
      <c r="AT213" s="22" t="s">
        <v>138</v>
      </c>
      <c r="AU213" s="22" t="s">
        <v>82</v>
      </c>
      <c r="AY213" s="22" t="s">
        <v>135</v>
      </c>
      <c r="BE213" s="184">
        <f>IF(N213="základní",J213,0)</f>
        <v>0</v>
      </c>
      <c r="BF213" s="184">
        <f>IF(N213="snížená",J213,0)</f>
        <v>0</v>
      </c>
      <c r="BG213" s="184">
        <f>IF(N213="zákl. přenesená",J213,0)</f>
        <v>0</v>
      </c>
      <c r="BH213" s="184">
        <f>IF(N213="sníž. přenesená",J213,0)</f>
        <v>0</v>
      </c>
      <c r="BI213" s="184">
        <f>IF(N213="nulová",J213,0)</f>
        <v>0</v>
      </c>
      <c r="BJ213" s="22" t="s">
        <v>80</v>
      </c>
      <c r="BK213" s="184">
        <f>ROUND(I213*H213,2)</f>
        <v>0</v>
      </c>
      <c r="BL213" s="22" t="s">
        <v>175</v>
      </c>
      <c r="BM213" s="22" t="s">
        <v>429</v>
      </c>
    </row>
    <row r="214" spans="2:65" s="1" customFormat="1" ht="31.5" customHeight="1">
      <c r="B214" s="172"/>
      <c r="C214" s="173" t="s">
        <v>315</v>
      </c>
      <c r="D214" s="173" t="s">
        <v>138</v>
      </c>
      <c r="E214" s="174" t="s">
        <v>430</v>
      </c>
      <c r="F214" s="175" t="s">
        <v>431</v>
      </c>
      <c r="G214" s="176" t="s">
        <v>288</v>
      </c>
      <c r="H214" s="218"/>
      <c r="I214" s="178"/>
      <c r="J214" s="179">
        <f>ROUND(I214*H214,2)</f>
        <v>0</v>
      </c>
      <c r="K214" s="175" t="s">
        <v>151</v>
      </c>
      <c r="L214" s="39"/>
      <c r="M214" s="180" t="s">
        <v>5</v>
      </c>
      <c r="N214" s="181" t="s">
        <v>43</v>
      </c>
      <c r="O214" s="40"/>
      <c r="P214" s="182">
        <f>O214*H214</f>
        <v>0</v>
      </c>
      <c r="Q214" s="182">
        <v>0</v>
      </c>
      <c r="R214" s="182">
        <f>Q214*H214</f>
        <v>0</v>
      </c>
      <c r="S214" s="182">
        <v>0</v>
      </c>
      <c r="T214" s="183">
        <f>S214*H214</f>
        <v>0</v>
      </c>
      <c r="AR214" s="22" t="s">
        <v>175</v>
      </c>
      <c r="AT214" s="22" t="s">
        <v>138</v>
      </c>
      <c r="AU214" s="22" t="s">
        <v>82</v>
      </c>
      <c r="AY214" s="22" t="s">
        <v>135</v>
      </c>
      <c r="BE214" s="184">
        <f>IF(N214="základní",J214,0)</f>
        <v>0</v>
      </c>
      <c r="BF214" s="184">
        <f>IF(N214="snížená",J214,0)</f>
        <v>0</v>
      </c>
      <c r="BG214" s="184">
        <f>IF(N214="zákl. přenesená",J214,0)</f>
        <v>0</v>
      </c>
      <c r="BH214" s="184">
        <f>IF(N214="sníž. přenesená",J214,0)</f>
        <v>0</v>
      </c>
      <c r="BI214" s="184">
        <f>IF(N214="nulová",J214,0)</f>
        <v>0</v>
      </c>
      <c r="BJ214" s="22" t="s">
        <v>80</v>
      </c>
      <c r="BK214" s="184">
        <f>ROUND(I214*H214,2)</f>
        <v>0</v>
      </c>
      <c r="BL214" s="22" t="s">
        <v>175</v>
      </c>
      <c r="BM214" s="22" t="s">
        <v>432</v>
      </c>
    </row>
    <row r="215" spans="2:65" s="1" customFormat="1" ht="121.5">
      <c r="B215" s="39"/>
      <c r="D215" s="189" t="s">
        <v>152</v>
      </c>
      <c r="F215" s="190" t="s">
        <v>433</v>
      </c>
      <c r="I215" s="187"/>
      <c r="L215" s="39"/>
      <c r="M215" s="188"/>
      <c r="N215" s="40"/>
      <c r="O215" s="40"/>
      <c r="P215" s="40"/>
      <c r="Q215" s="40"/>
      <c r="R215" s="40"/>
      <c r="S215" s="40"/>
      <c r="T215" s="68"/>
      <c r="AT215" s="22" t="s">
        <v>152</v>
      </c>
      <c r="AU215" s="22" t="s">
        <v>82</v>
      </c>
    </row>
    <row r="216" spans="2:65" s="10" customFormat="1" ht="29.85" customHeight="1">
      <c r="B216" s="158"/>
      <c r="D216" s="169" t="s">
        <v>71</v>
      </c>
      <c r="E216" s="170" t="s">
        <v>434</v>
      </c>
      <c r="F216" s="170" t="s">
        <v>435</v>
      </c>
      <c r="I216" s="161"/>
      <c r="J216" s="171">
        <f>BK216</f>
        <v>0</v>
      </c>
      <c r="L216" s="158"/>
      <c r="M216" s="163"/>
      <c r="N216" s="164"/>
      <c r="O216" s="164"/>
      <c r="P216" s="165">
        <f>SUM(P217:P219)</f>
        <v>0</v>
      </c>
      <c r="Q216" s="164"/>
      <c r="R216" s="165">
        <f>SUM(R217:R219)</f>
        <v>2.5999999999999998E-4</v>
      </c>
      <c r="S216" s="164"/>
      <c r="T216" s="166">
        <f>SUM(T217:T219)</f>
        <v>4.1700000000000001E-2</v>
      </c>
      <c r="AR216" s="159" t="s">
        <v>82</v>
      </c>
      <c r="AT216" s="167" t="s">
        <v>71</v>
      </c>
      <c r="AU216" s="167" t="s">
        <v>80</v>
      </c>
      <c r="AY216" s="159" t="s">
        <v>135</v>
      </c>
      <c r="BK216" s="168">
        <f>SUM(BK217:BK219)</f>
        <v>0</v>
      </c>
    </row>
    <row r="217" spans="2:65" s="1" customFormat="1" ht="44.25" customHeight="1">
      <c r="B217" s="172"/>
      <c r="C217" s="173" t="s">
        <v>436</v>
      </c>
      <c r="D217" s="173" t="s">
        <v>138</v>
      </c>
      <c r="E217" s="174" t="s">
        <v>437</v>
      </c>
      <c r="F217" s="175" t="s">
        <v>438</v>
      </c>
      <c r="G217" s="176" t="s">
        <v>182</v>
      </c>
      <c r="H217" s="177">
        <v>1</v>
      </c>
      <c r="I217" s="178"/>
      <c r="J217" s="179">
        <f>ROUND(I217*H217,2)</f>
        <v>0</v>
      </c>
      <c r="K217" s="175" t="s">
        <v>151</v>
      </c>
      <c r="L217" s="39"/>
      <c r="M217" s="180" t="s">
        <v>5</v>
      </c>
      <c r="N217" s="181" t="s">
        <v>43</v>
      </c>
      <c r="O217" s="40"/>
      <c r="P217" s="182">
        <f>O217*H217</f>
        <v>0</v>
      </c>
      <c r="Q217" s="182">
        <v>2.5999999999999998E-4</v>
      </c>
      <c r="R217" s="182">
        <f>Q217*H217</f>
        <v>2.5999999999999998E-4</v>
      </c>
      <c r="S217" s="182">
        <v>0</v>
      </c>
      <c r="T217" s="183">
        <f>S217*H217</f>
        <v>0</v>
      </c>
      <c r="AR217" s="22" t="s">
        <v>175</v>
      </c>
      <c r="AT217" s="22" t="s">
        <v>138</v>
      </c>
      <c r="AU217" s="22" t="s">
        <v>82</v>
      </c>
      <c r="AY217" s="22" t="s">
        <v>135</v>
      </c>
      <c r="BE217" s="184">
        <f>IF(N217="základní",J217,0)</f>
        <v>0</v>
      </c>
      <c r="BF217" s="184">
        <f>IF(N217="snížená",J217,0)</f>
        <v>0</v>
      </c>
      <c r="BG217" s="184">
        <f>IF(N217="zákl. přenesená",J217,0)</f>
        <v>0</v>
      </c>
      <c r="BH217" s="184">
        <f>IF(N217="sníž. přenesená",J217,0)</f>
        <v>0</v>
      </c>
      <c r="BI217" s="184">
        <f>IF(N217="nulová",J217,0)</f>
        <v>0</v>
      </c>
      <c r="BJ217" s="22" t="s">
        <v>80</v>
      </c>
      <c r="BK217" s="184">
        <f>ROUND(I217*H217,2)</f>
        <v>0</v>
      </c>
      <c r="BL217" s="22" t="s">
        <v>175</v>
      </c>
      <c r="BM217" s="22" t="s">
        <v>439</v>
      </c>
    </row>
    <row r="218" spans="2:65" s="1" customFormat="1" ht="67.5">
      <c r="B218" s="39"/>
      <c r="D218" s="185" t="s">
        <v>152</v>
      </c>
      <c r="F218" s="186" t="s">
        <v>440</v>
      </c>
      <c r="I218" s="187"/>
      <c r="L218" s="39"/>
      <c r="M218" s="188"/>
      <c r="N218" s="40"/>
      <c r="O218" s="40"/>
      <c r="P218" s="40"/>
      <c r="Q218" s="40"/>
      <c r="R218" s="40"/>
      <c r="S218" s="40"/>
      <c r="T218" s="68"/>
      <c r="AT218" s="22" t="s">
        <v>152</v>
      </c>
      <c r="AU218" s="22" t="s">
        <v>82</v>
      </c>
    </row>
    <row r="219" spans="2:65" s="1" customFormat="1" ht="22.5" customHeight="1">
      <c r="B219" s="172"/>
      <c r="C219" s="173" t="s">
        <v>318</v>
      </c>
      <c r="D219" s="173" t="s">
        <v>138</v>
      </c>
      <c r="E219" s="174" t="s">
        <v>441</v>
      </c>
      <c r="F219" s="175" t="s">
        <v>442</v>
      </c>
      <c r="G219" s="176" t="s">
        <v>182</v>
      </c>
      <c r="H219" s="177">
        <v>1</v>
      </c>
      <c r="I219" s="178"/>
      <c r="J219" s="179">
        <f>ROUND(I219*H219,2)</f>
        <v>0</v>
      </c>
      <c r="K219" s="175" t="s">
        <v>151</v>
      </c>
      <c r="L219" s="39"/>
      <c r="M219" s="180" t="s">
        <v>5</v>
      </c>
      <c r="N219" s="181" t="s">
        <v>43</v>
      </c>
      <c r="O219" s="40"/>
      <c r="P219" s="182">
        <f>O219*H219</f>
        <v>0</v>
      </c>
      <c r="Q219" s="182">
        <v>0</v>
      </c>
      <c r="R219" s="182">
        <f>Q219*H219</f>
        <v>0</v>
      </c>
      <c r="S219" s="182">
        <v>4.1700000000000001E-2</v>
      </c>
      <c r="T219" s="183">
        <f>S219*H219</f>
        <v>4.1700000000000001E-2</v>
      </c>
      <c r="AR219" s="22" t="s">
        <v>175</v>
      </c>
      <c r="AT219" s="22" t="s">
        <v>138</v>
      </c>
      <c r="AU219" s="22" t="s">
        <v>82</v>
      </c>
      <c r="AY219" s="22" t="s">
        <v>135</v>
      </c>
      <c r="BE219" s="184">
        <f>IF(N219="základní",J219,0)</f>
        <v>0</v>
      </c>
      <c r="BF219" s="184">
        <f>IF(N219="snížená",J219,0)</f>
        <v>0</v>
      </c>
      <c r="BG219" s="184">
        <f>IF(N219="zákl. přenesená",J219,0)</f>
        <v>0</v>
      </c>
      <c r="BH219" s="184">
        <f>IF(N219="sníž. přenesená",J219,0)</f>
        <v>0</v>
      </c>
      <c r="BI219" s="184">
        <f>IF(N219="nulová",J219,0)</f>
        <v>0</v>
      </c>
      <c r="BJ219" s="22" t="s">
        <v>80</v>
      </c>
      <c r="BK219" s="184">
        <f>ROUND(I219*H219,2)</f>
        <v>0</v>
      </c>
      <c r="BL219" s="22" t="s">
        <v>175</v>
      </c>
      <c r="BM219" s="22" t="s">
        <v>443</v>
      </c>
    </row>
    <row r="220" spans="2:65" s="10" customFormat="1" ht="29.85" customHeight="1">
      <c r="B220" s="158"/>
      <c r="D220" s="169" t="s">
        <v>71</v>
      </c>
      <c r="E220" s="170" t="s">
        <v>444</v>
      </c>
      <c r="F220" s="170" t="s">
        <v>445</v>
      </c>
      <c r="I220" s="161"/>
      <c r="J220" s="171">
        <f>BK220</f>
        <v>0</v>
      </c>
      <c r="L220" s="158"/>
      <c r="M220" s="163"/>
      <c r="N220" s="164"/>
      <c r="O220" s="164"/>
      <c r="P220" s="165">
        <f>SUM(P221:P223)</f>
        <v>0</v>
      </c>
      <c r="Q220" s="164"/>
      <c r="R220" s="165">
        <f>SUM(R221:R223)</f>
        <v>1.7149999999999999E-3</v>
      </c>
      <c r="S220" s="164"/>
      <c r="T220" s="166">
        <f>SUM(T221:T223)</f>
        <v>0</v>
      </c>
      <c r="AR220" s="159" t="s">
        <v>82</v>
      </c>
      <c r="AT220" s="167" t="s">
        <v>71</v>
      </c>
      <c r="AU220" s="167" t="s">
        <v>80</v>
      </c>
      <c r="AY220" s="159" t="s">
        <v>135</v>
      </c>
      <c r="BK220" s="168">
        <f>SUM(BK221:BK223)</f>
        <v>0</v>
      </c>
    </row>
    <row r="221" spans="2:65" s="1" customFormat="1" ht="22.5" customHeight="1">
      <c r="B221" s="172"/>
      <c r="C221" s="173" t="s">
        <v>446</v>
      </c>
      <c r="D221" s="173" t="s">
        <v>138</v>
      </c>
      <c r="E221" s="174" t="s">
        <v>447</v>
      </c>
      <c r="F221" s="175" t="s">
        <v>448</v>
      </c>
      <c r="G221" s="176" t="s">
        <v>141</v>
      </c>
      <c r="H221" s="177">
        <v>3.5</v>
      </c>
      <c r="I221" s="178"/>
      <c r="J221" s="179">
        <f>ROUND(I221*H221,2)</f>
        <v>0</v>
      </c>
      <c r="K221" s="175" t="s">
        <v>151</v>
      </c>
      <c r="L221" s="39"/>
      <c r="M221" s="180" t="s">
        <v>5</v>
      </c>
      <c r="N221" s="181" t="s">
        <v>43</v>
      </c>
      <c r="O221" s="40"/>
      <c r="P221" s="182">
        <f>O221*H221</f>
        <v>0</v>
      </c>
      <c r="Q221" s="182">
        <v>2.0000000000000001E-4</v>
      </c>
      <c r="R221" s="182">
        <f>Q221*H221</f>
        <v>6.9999999999999999E-4</v>
      </c>
      <c r="S221" s="182">
        <v>0</v>
      </c>
      <c r="T221" s="183">
        <f>S221*H221</f>
        <v>0</v>
      </c>
      <c r="AR221" s="22" t="s">
        <v>175</v>
      </c>
      <c r="AT221" s="22" t="s">
        <v>138</v>
      </c>
      <c r="AU221" s="22" t="s">
        <v>82</v>
      </c>
      <c r="AY221" s="22" t="s">
        <v>135</v>
      </c>
      <c r="BE221" s="184">
        <f>IF(N221="základní",J221,0)</f>
        <v>0</v>
      </c>
      <c r="BF221" s="184">
        <f>IF(N221="snížená",J221,0)</f>
        <v>0</v>
      </c>
      <c r="BG221" s="184">
        <f>IF(N221="zákl. přenesená",J221,0)</f>
        <v>0</v>
      </c>
      <c r="BH221" s="184">
        <f>IF(N221="sníž. přenesená",J221,0)</f>
        <v>0</v>
      </c>
      <c r="BI221" s="184">
        <f>IF(N221="nulová",J221,0)</f>
        <v>0</v>
      </c>
      <c r="BJ221" s="22" t="s">
        <v>80</v>
      </c>
      <c r="BK221" s="184">
        <f>ROUND(I221*H221,2)</f>
        <v>0</v>
      </c>
      <c r="BL221" s="22" t="s">
        <v>175</v>
      </c>
      <c r="BM221" s="22" t="s">
        <v>449</v>
      </c>
    </row>
    <row r="222" spans="2:65" s="1" customFormat="1" ht="31.5" customHeight="1">
      <c r="B222" s="172"/>
      <c r="C222" s="173" t="s">
        <v>321</v>
      </c>
      <c r="D222" s="173" t="s">
        <v>138</v>
      </c>
      <c r="E222" s="174" t="s">
        <v>450</v>
      </c>
      <c r="F222" s="175" t="s">
        <v>451</v>
      </c>
      <c r="G222" s="176" t="s">
        <v>141</v>
      </c>
      <c r="H222" s="177">
        <v>3.5</v>
      </c>
      <c r="I222" s="178"/>
      <c r="J222" s="179">
        <f>ROUND(I222*H222,2)</f>
        <v>0</v>
      </c>
      <c r="K222" s="175" t="s">
        <v>151</v>
      </c>
      <c r="L222" s="39"/>
      <c r="M222" s="180" t="s">
        <v>5</v>
      </c>
      <c r="N222" s="181" t="s">
        <v>43</v>
      </c>
      <c r="O222" s="40"/>
      <c r="P222" s="182">
        <f>O222*H222</f>
        <v>0</v>
      </c>
      <c r="Q222" s="182">
        <v>2.9E-4</v>
      </c>
      <c r="R222" s="182">
        <f>Q222*H222</f>
        <v>1.0150000000000001E-3</v>
      </c>
      <c r="S222" s="182">
        <v>0</v>
      </c>
      <c r="T222" s="183">
        <f>S222*H222</f>
        <v>0</v>
      </c>
      <c r="AR222" s="22" t="s">
        <v>175</v>
      </c>
      <c r="AT222" s="22" t="s">
        <v>138</v>
      </c>
      <c r="AU222" s="22" t="s">
        <v>82</v>
      </c>
      <c r="AY222" s="22" t="s">
        <v>135</v>
      </c>
      <c r="BE222" s="184">
        <f>IF(N222="základní",J222,0)</f>
        <v>0</v>
      </c>
      <c r="BF222" s="184">
        <f>IF(N222="snížená",J222,0)</f>
        <v>0</v>
      </c>
      <c r="BG222" s="184">
        <f>IF(N222="zákl. přenesená",J222,0)</f>
        <v>0</v>
      </c>
      <c r="BH222" s="184">
        <f>IF(N222="sníž. přenesená",J222,0)</f>
        <v>0</v>
      </c>
      <c r="BI222" s="184">
        <f>IF(N222="nulová",J222,0)</f>
        <v>0</v>
      </c>
      <c r="BJ222" s="22" t="s">
        <v>80</v>
      </c>
      <c r="BK222" s="184">
        <f>ROUND(I222*H222,2)</f>
        <v>0</v>
      </c>
      <c r="BL222" s="22" t="s">
        <v>175</v>
      </c>
      <c r="BM222" s="22" t="s">
        <v>452</v>
      </c>
    </row>
    <row r="223" spans="2:65" s="1" customFormat="1" ht="31.5" customHeight="1">
      <c r="B223" s="172"/>
      <c r="C223" s="173" t="s">
        <v>453</v>
      </c>
      <c r="D223" s="173" t="s">
        <v>138</v>
      </c>
      <c r="E223" s="174" t="s">
        <v>454</v>
      </c>
      <c r="F223" s="175" t="s">
        <v>455</v>
      </c>
      <c r="G223" s="176" t="s">
        <v>141</v>
      </c>
      <c r="H223" s="177">
        <v>3.5</v>
      </c>
      <c r="I223" s="178"/>
      <c r="J223" s="179">
        <f>ROUND(I223*H223,2)</f>
        <v>0</v>
      </c>
      <c r="K223" s="175" t="s">
        <v>151</v>
      </c>
      <c r="L223" s="39"/>
      <c r="M223" s="180" t="s">
        <v>5</v>
      </c>
      <c r="N223" s="181" t="s">
        <v>43</v>
      </c>
      <c r="O223" s="40"/>
      <c r="P223" s="182">
        <f>O223*H223</f>
        <v>0</v>
      </c>
      <c r="Q223" s="182">
        <v>0</v>
      </c>
      <c r="R223" s="182">
        <f>Q223*H223</f>
        <v>0</v>
      </c>
      <c r="S223" s="182">
        <v>0</v>
      </c>
      <c r="T223" s="183">
        <f>S223*H223</f>
        <v>0</v>
      </c>
      <c r="AR223" s="22" t="s">
        <v>175</v>
      </c>
      <c r="AT223" s="22" t="s">
        <v>138</v>
      </c>
      <c r="AU223" s="22" t="s">
        <v>82</v>
      </c>
      <c r="AY223" s="22" t="s">
        <v>135</v>
      </c>
      <c r="BE223" s="184">
        <f>IF(N223="základní",J223,0)</f>
        <v>0</v>
      </c>
      <c r="BF223" s="184">
        <f>IF(N223="snížená",J223,0)</f>
        <v>0</v>
      </c>
      <c r="BG223" s="184">
        <f>IF(N223="zákl. přenesená",J223,0)</f>
        <v>0</v>
      </c>
      <c r="BH223" s="184">
        <f>IF(N223="sníž. přenesená",J223,0)</f>
        <v>0</v>
      </c>
      <c r="BI223" s="184">
        <f>IF(N223="nulová",J223,0)</f>
        <v>0</v>
      </c>
      <c r="BJ223" s="22" t="s">
        <v>80</v>
      </c>
      <c r="BK223" s="184">
        <f>ROUND(I223*H223,2)</f>
        <v>0</v>
      </c>
      <c r="BL223" s="22" t="s">
        <v>175</v>
      </c>
      <c r="BM223" s="22" t="s">
        <v>456</v>
      </c>
    </row>
    <row r="224" spans="2:65" s="10" customFormat="1" ht="37.35" customHeight="1">
      <c r="B224" s="158"/>
      <c r="D224" s="159" t="s">
        <v>71</v>
      </c>
      <c r="E224" s="160" t="s">
        <v>233</v>
      </c>
      <c r="F224" s="160" t="s">
        <v>457</v>
      </c>
      <c r="I224" s="161"/>
      <c r="J224" s="162">
        <f>BK224</f>
        <v>0</v>
      </c>
      <c r="L224" s="158"/>
      <c r="M224" s="163"/>
      <c r="N224" s="164"/>
      <c r="O224" s="164"/>
      <c r="P224" s="165">
        <f>P225</f>
        <v>0</v>
      </c>
      <c r="Q224" s="164"/>
      <c r="R224" s="165">
        <f>R225</f>
        <v>0</v>
      </c>
      <c r="S224" s="164"/>
      <c r="T224" s="166">
        <f>T225</f>
        <v>0</v>
      </c>
      <c r="AR224" s="159" t="s">
        <v>148</v>
      </c>
      <c r="AT224" s="167" t="s">
        <v>71</v>
      </c>
      <c r="AU224" s="167" t="s">
        <v>72</v>
      </c>
      <c r="AY224" s="159" t="s">
        <v>135</v>
      </c>
      <c r="BK224" s="168">
        <f>BK225</f>
        <v>0</v>
      </c>
    </row>
    <row r="225" spans="2:65" s="10" customFormat="1" ht="19.899999999999999" customHeight="1">
      <c r="B225" s="158"/>
      <c r="D225" s="169" t="s">
        <v>71</v>
      </c>
      <c r="E225" s="170" t="s">
        <v>458</v>
      </c>
      <c r="F225" s="170" t="s">
        <v>459</v>
      </c>
      <c r="I225" s="161"/>
      <c r="J225" s="171">
        <f>BK225</f>
        <v>0</v>
      </c>
      <c r="L225" s="158"/>
      <c r="M225" s="163"/>
      <c r="N225" s="164"/>
      <c r="O225" s="164"/>
      <c r="P225" s="165">
        <f>SUM(P226:P227)</f>
        <v>0</v>
      </c>
      <c r="Q225" s="164"/>
      <c r="R225" s="165">
        <f>SUM(R226:R227)</f>
        <v>0</v>
      </c>
      <c r="S225" s="164"/>
      <c r="T225" s="166">
        <f>SUM(T226:T227)</f>
        <v>0</v>
      </c>
      <c r="AR225" s="159" t="s">
        <v>148</v>
      </c>
      <c r="AT225" s="167" t="s">
        <v>71</v>
      </c>
      <c r="AU225" s="167" t="s">
        <v>80</v>
      </c>
      <c r="AY225" s="159" t="s">
        <v>135</v>
      </c>
      <c r="BK225" s="168">
        <f>SUM(BK226:BK227)</f>
        <v>0</v>
      </c>
    </row>
    <row r="226" spans="2:65" s="1" customFormat="1" ht="22.5" customHeight="1">
      <c r="B226" s="172"/>
      <c r="C226" s="173" t="s">
        <v>328</v>
      </c>
      <c r="D226" s="173" t="s">
        <v>138</v>
      </c>
      <c r="E226" s="174" t="s">
        <v>460</v>
      </c>
      <c r="F226" s="175" t="s">
        <v>461</v>
      </c>
      <c r="G226" s="176" t="s">
        <v>462</v>
      </c>
      <c r="H226" s="177">
        <v>10</v>
      </c>
      <c r="I226" s="178"/>
      <c r="J226" s="179">
        <f>ROUND(I226*H226,2)</f>
        <v>0</v>
      </c>
      <c r="K226" s="175" t="s">
        <v>5</v>
      </c>
      <c r="L226" s="39"/>
      <c r="M226" s="180" t="s">
        <v>5</v>
      </c>
      <c r="N226" s="181" t="s">
        <v>43</v>
      </c>
      <c r="O226" s="40"/>
      <c r="P226" s="182">
        <f>O226*H226</f>
        <v>0</v>
      </c>
      <c r="Q226" s="182">
        <v>0</v>
      </c>
      <c r="R226" s="182">
        <f>Q226*H226</f>
        <v>0</v>
      </c>
      <c r="S226" s="182">
        <v>0</v>
      </c>
      <c r="T226" s="183">
        <f>S226*H226</f>
        <v>0</v>
      </c>
      <c r="AR226" s="22" t="s">
        <v>308</v>
      </c>
      <c r="AT226" s="22" t="s">
        <v>138</v>
      </c>
      <c r="AU226" s="22" t="s">
        <v>82</v>
      </c>
      <c r="AY226" s="22" t="s">
        <v>135</v>
      </c>
      <c r="BE226" s="184">
        <f>IF(N226="základní",J226,0)</f>
        <v>0</v>
      </c>
      <c r="BF226" s="184">
        <f>IF(N226="snížená",J226,0)</f>
        <v>0</v>
      </c>
      <c r="BG226" s="184">
        <f>IF(N226="zákl. přenesená",J226,0)</f>
        <v>0</v>
      </c>
      <c r="BH226" s="184">
        <f>IF(N226="sníž. přenesená",J226,0)</f>
        <v>0</v>
      </c>
      <c r="BI226" s="184">
        <f>IF(N226="nulová",J226,0)</f>
        <v>0</v>
      </c>
      <c r="BJ226" s="22" t="s">
        <v>80</v>
      </c>
      <c r="BK226" s="184">
        <f>ROUND(I226*H226,2)</f>
        <v>0</v>
      </c>
      <c r="BL226" s="22" t="s">
        <v>308</v>
      </c>
      <c r="BM226" s="22" t="s">
        <v>463</v>
      </c>
    </row>
    <row r="227" spans="2:65" s="1" customFormat="1" ht="22.5" customHeight="1">
      <c r="B227" s="172"/>
      <c r="C227" s="173" t="s">
        <v>464</v>
      </c>
      <c r="D227" s="173" t="s">
        <v>138</v>
      </c>
      <c r="E227" s="174" t="s">
        <v>465</v>
      </c>
      <c r="F227" s="175" t="s">
        <v>466</v>
      </c>
      <c r="G227" s="176" t="s">
        <v>182</v>
      </c>
      <c r="H227" s="177">
        <v>1</v>
      </c>
      <c r="I227" s="178"/>
      <c r="J227" s="179">
        <f>ROUND(I227*H227,2)</f>
        <v>0</v>
      </c>
      <c r="K227" s="175" t="s">
        <v>5</v>
      </c>
      <c r="L227" s="39"/>
      <c r="M227" s="180" t="s">
        <v>5</v>
      </c>
      <c r="N227" s="181" t="s">
        <v>43</v>
      </c>
      <c r="O227" s="40"/>
      <c r="P227" s="182">
        <f>O227*H227</f>
        <v>0</v>
      </c>
      <c r="Q227" s="182">
        <v>0</v>
      </c>
      <c r="R227" s="182">
        <f>Q227*H227</f>
        <v>0</v>
      </c>
      <c r="S227" s="182">
        <v>0</v>
      </c>
      <c r="T227" s="183">
        <f>S227*H227</f>
        <v>0</v>
      </c>
      <c r="AR227" s="22" t="s">
        <v>308</v>
      </c>
      <c r="AT227" s="22" t="s">
        <v>138</v>
      </c>
      <c r="AU227" s="22" t="s">
        <v>82</v>
      </c>
      <c r="AY227" s="22" t="s">
        <v>135</v>
      </c>
      <c r="BE227" s="184">
        <f>IF(N227="základní",J227,0)</f>
        <v>0</v>
      </c>
      <c r="BF227" s="184">
        <f>IF(N227="snížená",J227,0)</f>
        <v>0</v>
      </c>
      <c r="BG227" s="184">
        <f>IF(N227="zákl. přenesená",J227,0)</f>
        <v>0</v>
      </c>
      <c r="BH227" s="184">
        <f>IF(N227="sníž. přenesená",J227,0)</f>
        <v>0</v>
      </c>
      <c r="BI227" s="184">
        <f>IF(N227="nulová",J227,0)</f>
        <v>0</v>
      </c>
      <c r="BJ227" s="22" t="s">
        <v>80</v>
      </c>
      <c r="BK227" s="184">
        <f>ROUND(I227*H227,2)</f>
        <v>0</v>
      </c>
      <c r="BL227" s="22" t="s">
        <v>308</v>
      </c>
      <c r="BM227" s="22" t="s">
        <v>467</v>
      </c>
    </row>
    <row r="228" spans="2:65" s="10" customFormat="1" ht="37.35" customHeight="1">
      <c r="B228" s="158"/>
      <c r="D228" s="159" t="s">
        <v>71</v>
      </c>
      <c r="E228" s="160" t="s">
        <v>468</v>
      </c>
      <c r="F228" s="160" t="s">
        <v>469</v>
      </c>
      <c r="I228" s="161"/>
      <c r="J228" s="162">
        <f>BK228</f>
        <v>0</v>
      </c>
      <c r="L228" s="158"/>
      <c r="M228" s="163"/>
      <c r="N228" s="164"/>
      <c r="O228" s="164"/>
      <c r="P228" s="165">
        <f>P229+P232+P234</f>
        <v>0</v>
      </c>
      <c r="Q228" s="164"/>
      <c r="R228" s="165">
        <f>R229+R232+R234</f>
        <v>0</v>
      </c>
      <c r="S228" s="164"/>
      <c r="T228" s="166">
        <f>T229+T232+T234</f>
        <v>0</v>
      </c>
      <c r="AR228" s="159" t="s">
        <v>160</v>
      </c>
      <c r="AT228" s="167" t="s">
        <v>71</v>
      </c>
      <c r="AU228" s="167" t="s">
        <v>72</v>
      </c>
      <c r="AY228" s="159" t="s">
        <v>135</v>
      </c>
      <c r="BK228" s="168">
        <f>BK229+BK232+BK234</f>
        <v>0</v>
      </c>
    </row>
    <row r="229" spans="2:65" s="10" customFormat="1" ht="19.899999999999999" customHeight="1">
      <c r="B229" s="158"/>
      <c r="D229" s="169" t="s">
        <v>71</v>
      </c>
      <c r="E229" s="170" t="s">
        <v>470</v>
      </c>
      <c r="F229" s="170" t="s">
        <v>471</v>
      </c>
      <c r="I229" s="161"/>
      <c r="J229" s="171">
        <f>BK229</f>
        <v>0</v>
      </c>
      <c r="L229" s="158"/>
      <c r="M229" s="163"/>
      <c r="N229" s="164"/>
      <c r="O229" s="164"/>
      <c r="P229" s="165">
        <f>SUM(P230:P231)</f>
        <v>0</v>
      </c>
      <c r="Q229" s="164"/>
      <c r="R229" s="165">
        <f>SUM(R230:R231)</f>
        <v>0</v>
      </c>
      <c r="S229" s="164"/>
      <c r="T229" s="166">
        <f>SUM(T230:T231)</f>
        <v>0</v>
      </c>
      <c r="AR229" s="159" t="s">
        <v>160</v>
      </c>
      <c r="AT229" s="167" t="s">
        <v>71</v>
      </c>
      <c r="AU229" s="167" t="s">
        <v>80</v>
      </c>
      <c r="AY229" s="159" t="s">
        <v>135</v>
      </c>
      <c r="BK229" s="168">
        <f>SUM(BK230:BK231)</f>
        <v>0</v>
      </c>
    </row>
    <row r="230" spans="2:65" s="1" customFormat="1" ht="22.5" customHeight="1">
      <c r="B230" s="172"/>
      <c r="C230" s="173" t="s">
        <v>331</v>
      </c>
      <c r="D230" s="173" t="s">
        <v>138</v>
      </c>
      <c r="E230" s="174" t="s">
        <v>472</v>
      </c>
      <c r="F230" s="175" t="s">
        <v>473</v>
      </c>
      <c r="G230" s="176" t="s">
        <v>474</v>
      </c>
      <c r="H230" s="177">
        <v>1</v>
      </c>
      <c r="I230" s="178"/>
      <c r="J230" s="179">
        <f>ROUND(I230*H230,2)</f>
        <v>0</v>
      </c>
      <c r="K230" s="175" t="s">
        <v>145</v>
      </c>
      <c r="L230" s="39"/>
      <c r="M230" s="180" t="s">
        <v>5</v>
      </c>
      <c r="N230" s="181" t="s">
        <v>43</v>
      </c>
      <c r="O230" s="40"/>
      <c r="P230" s="182">
        <f>O230*H230</f>
        <v>0</v>
      </c>
      <c r="Q230" s="182">
        <v>0</v>
      </c>
      <c r="R230" s="182">
        <f>Q230*H230</f>
        <v>0</v>
      </c>
      <c r="S230" s="182">
        <v>0</v>
      </c>
      <c r="T230" s="183">
        <f>S230*H230</f>
        <v>0</v>
      </c>
      <c r="AR230" s="22" t="s">
        <v>142</v>
      </c>
      <c r="AT230" s="22" t="s">
        <v>138</v>
      </c>
      <c r="AU230" s="22" t="s">
        <v>82</v>
      </c>
      <c r="AY230" s="22" t="s">
        <v>135</v>
      </c>
      <c r="BE230" s="184">
        <f>IF(N230="základní",J230,0)</f>
        <v>0</v>
      </c>
      <c r="BF230" s="184">
        <f>IF(N230="snížená",J230,0)</f>
        <v>0</v>
      </c>
      <c r="BG230" s="184">
        <f>IF(N230="zákl. přenesená",J230,0)</f>
        <v>0</v>
      </c>
      <c r="BH230" s="184">
        <f>IF(N230="sníž. přenesená",J230,0)</f>
        <v>0</v>
      </c>
      <c r="BI230" s="184">
        <f>IF(N230="nulová",J230,0)</f>
        <v>0</v>
      </c>
      <c r="BJ230" s="22" t="s">
        <v>80</v>
      </c>
      <c r="BK230" s="184">
        <f>ROUND(I230*H230,2)</f>
        <v>0</v>
      </c>
      <c r="BL230" s="22" t="s">
        <v>142</v>
      </c>
      <c r="BM230" s="22" t="s">
        <v>475</v>
      </c>
    </row>
    <row r="231" spans="2:65" s="1" customFormat="1" ht="22.5" customHeight="1">
      <c r="B231" s="172"/>
      <c r="C231" s="173" t="s">
        <v>476</v>
      </c>
      <c r="D231" s="173" t="s">
        <v>138</v>
      </c>
      <c r="E231" s="174" t="s">
        <v>477</v>
      </c>
      <c r="F231" s="175" t="s">
        <v>478</v>
      </c>
      <c r="G231" s="176" t="s">
        <v>474</v>
      </c>
      <c r="H231" s="177">
        <v>1</v>
      </c>
      <c r="I231" s="178"/>
      <c r="J231" s="179">
        <f>ROUND(I231*H231,2)</f>
        <v>0</v>
      </c>
      <c r="K231" s="175" t="s">
        <v>145</v>
      </c>
      <c r="L231" s="39"/>
      <c r="M231" s="180" t="s">
        <v>5</v>
      </c>
      <c r="N231" s="181" t="s">
        <v>43</v>
      </c>
      <c r="O231" s="40"/>
      <c r="P231" s="182">
        <f>O231*H231</f>
        <v>0</v>
      </c>
      <c r="Q231" s="182">
        <v>0</v>
      </c>
      <c r="R231" s="182">
        <f>Q231*H231</f>
        <v>0</v>
      </c>
      <c r="S231" s="182">
        <v>0</v>
      </c>
      <c r="T231" s="183">
        <f>S231*H231</f>
        <v>0</v>
      </c>
      <c r="AR231" s="22" t="s">
        <v>142</v>
      </c>
      <c r="AT231" s="22" t="s">
        <v>138</v>
      </c>
      <c r="AU231" s="22" t="s">
        <v>82</v>
      </c>
      <c r="AY231" s="22" t="s">
        <v>135</v>
      </c>
      <c r="BE231" s="184">
        <f>IF(N231="základní",J231,0)</f>
        <v>0</v>
      </c>
      <c r="BF231" s="184">
        <f>IF(N231="snížená",J231,0)</f>
        <v>0</v>
      </c>
      <c r="BG231" s="184">
        <f>IF(N231="zákl. přenesená",J231,0)</f>
        <v>0</v>
      </c>
      <c r="BH231" s="184">
        <f>IF(N231="sníž. přenesená",J231,0)</f>
        <v>0</v>
      </c>
      <c r="BI231" s="184">
        <f>IF(N231="nulová",J231,0)</f>
        <v>0</v>
      </c>
      <c r="BJ231" s="22" t="s">
        <v>80</v>
      </c>
      <c r="BK231" s="184">
        <f>ROUND(I231*H231,2)</f>
        <v>0</v>
      </c>
      <c r="BL231" s="22" t="s">
        <v>142</v>
      </c>
      <c r="BM231" s="22" t="s">
        <v>479</v>
      </c>
    </row>
    <row r="232" spans="2:65" s="10" customFormat="1" ht="29.85" customHeight="1">
      <c r="B232" s="158"/>
      <c r="D232" s="169" t="s">
        <v>71</v>
      </c>
      <c r="E232" s="170" t="s">
        <v>480</v>
      </c>
      <c r="F232" s="170" t="s">
        <v>481</v>
      </c>
      <c r="I232" s="161"/>
      <c r="J232" s="171">
        <f>BK232</f>
        <v>0</v>
      </c>
      <c r="L232" s="158"/>
      <c r="M232" s="163"/>
      <c r="N232" s="164"/>
      <c r="O232" s="164"/>
      <c r="P232" s="165">
        <f>P233</f>
        <v>0</v>
      </c>
      <c r="Q232" s="164"/>
      <c r="R232" s="165">
        <f>R233</f>
        <v>0</v>
      </c>
      <c r="S232" s="164"/>
      <c r="T232" s="166">
        <f>T233</f>
        <v>0</v>
      </c>
      <c r="AR232" s="159" t="s">
        <v>160</v>
      </c>
      <c r="AT232" s="167" t="s">
        <v>71</v>
      </c>
      <c r="AU232" s="167" t="s">
        <v>80</v>
      </c>
      <c r="AY232" s="159" t="s">
        <v>135</v>
      </c>
      <c r="BK232" s="168">
        <f>BK233</f>
        <v>0</v>
      </c>
    </row>
    <row r="233" spans="2:65" s="1" customFormat="1" ht="31.5" customHeight="1">
      <c r="B233" s="172"/>
      <c r="C233" s="173" t="s">
        <v>335</v>
      </c>
      <c r="D233" s="173" t="s">
        <v>138</v>
      </c>
      <c r="E233" s="174" t="s">
        <v>482</v>
      </c>
      <c r="F233" s="175" t="s">
        <v>483</v>
      </c>
      <c r="G233" s="176" t="s">
        <v>474</v>
      </c>
      <c r="H233" s="177">
        <v>1</v>
      </c>
      <c r="I233" s="178"/>
      <c r="J233" s="179">
        <f>ROUND(I233*H233,2)</f>
        <v>0</v>
      </c>
      <c r="K233" s="175" t="s">
        <v>145</v>
      </c>
      <c r="L233" s="39"/>
      <c r="M233" s="180" t="s">
        <v>5</v>
      </c>
      <c r="N233" s="181" t="s">
        <v>43</v>
      </c>
      <c r="O233" s="40"/>
      <c r="P233" s="182">
        <f>O233*H233</f>
        <v>0</v>
      </c>
      <c r="Q233" s="182">
        <v>0</v>
      </c>
      <c r="R233" s="182">
        <f>Q233*H233</f>
        <v>0</v>
      </c>
      <c r="S233" s="182">
        <v>0</v>
      </c>
      <c r="T233" s="183">
        <f>S233*H233</f>
        <v>0</v>
      </c>
      <c r="AR233" s="22" t="s">
        <v>142</v>
      </c>
      <c r="AT233" s="22" t="s">
        <v>138</v>
      </c>
      <c r="AU233" s="22" t="s">
        <v>82</v>
      </c>
      <c r="AY233" s="22" t="s">
        <v>135</v>
      </c>
      <c r="BE233" s="184">
        <f>IF(N233="základní",J233,0)</f>
        <v>0</v>
      </c>
      <c r="BF233" s="184">
        <f>IF(N233="snížená",J233,0)</f>
        <v>0</v>
      </c>
      <c r="BG233" s="184">
        <f>IF(N233="zákl. přenesená",J233,0)</f>
        <v>0</v>
      </c>
      <c r="BH233" s="184">
        <f>IF(N233="sníž. přenesená",J233,0)</f>
        <v>0</v>
      </c>
      <c r="BI233" s="184">
        <f>IF(N233="nulová",J233,0)</f>
        <v>0</v>
      </c>
      <c r="BJ233" s="22" t="s">
        <v>80</v>
      </c>
      <c r="BK233" s="184">
        <f>ROUND(I233*H233,2)</f>
        <v>0</v>
      </c>
      <c r="BL233" s="22" t="s">
        <v>142</v>
      </c>
      <c r="BM233" s="22" t="s">
        <v>484</v>
      </c>
    </row>
    <row r="234" spans="2:65" s="10" customFormat="1" ht="29.85" customHeight="1">
      <c r="B234" s="158"/>
      <c r="D234" s="169" t="s">
        <v>71</v>
      </c>
      <c r="E234" s="170" t="s">
        <v>485</v>
      </c>
      <c r="F234" s="170" t="s">
        <v>486</v>
      </c>
      <c r="I234" s="161"/>
      <c r="J234" s="171">
        <f>BK234</f>
        <v>0</v>
      </c>
      <c r="L234" s="158"/>
      <c r="M234" s="163"/>
      <c r="N234" s="164"/>
      <c r="O234" s="164"/>
      <c r="P234" s="165">
        <f>P235</f>
        <v>0</v>
      </c>
      <c r="Q234" s="164"/>
      <c r="R234" s="165">
        <f>R235</f>
        <v>0</v>
      </c>
      <c r="S234" s="164"/>
      <c r="T234" s="166">
        <f>T235</f>
        <v>0</v>
      </c>
      <c r="AR234" s="159" t="s">
        <v>160</v>
      </c>
      <c r="AT234" s="167" t="s">
        <v>71</v>
      </c>
      <c r="AU234" s="167" t="s">
        <v>80</v>
      </c>
      <c r="AY234" s="159" t="s">
        <v>135</v>
      </c>
      <c r="BK234" s="168">
        <f>BK235</f>
        <v>0</v>
      </c>
    </row>
    <row r="235" spans="2:65" s="1" customFormat="1" ht="31.5" customHeight="1">
      <c r="B235" s="172"/>
      <c r="C235" s="173" t="s">
        <v>487</v>
      </c>
      <c r="D235" s="173" t="s">
        <v>138</v>
      </c>
      <c r="E235" s="174" t="s">
        <v>488</v>
      </c>
      <c r="F235" s="175" t="s">
        <v>489</v>
      </c>
      <c r="G235" s="176" t="s">
        <v>474</v>
      </c>
      <c r="H235" s="177">
        <v>1</v>
      </c>
      <c r="I235" s="178"/>
      <c r="J235" s="179">
        <f>ROUND(I235*H235,2)</f>
        <v>0</v>
      </c>
      <c r="K235" s="175" t="s">
        <v>145</v>
      </c>
      <c r="L235" s="39"/>
      <c r="M235" s="180" t="s">
        <v>5</v>
      </c>
      <c r="N235" s="222" t="s">
        <v>43</v>
      </c>
      <c r="O235" s="223"/>
      <c r="P235" s="224">
        <f>O235*H235</f>
        <v>0</v>
      </c>
      <c r="Q235" s="224">
        <v>0</v>
      </c>
      <c r="R235" s="224">
        <f>Q235*H235</f>
        <v>0</v>
      </c>
      <c r="S235" s="224">
        <v>0</v>
      </c>
      <c r="T235" s="225">
        <f>S235*H235</f>
        <v>0</v>
      </c>
      <c r="AR235" s="22" t="s">
        <v>142</v>
      </c>
      <c r="AT235" s="22" t="s">
        <v>138</v>
      </c>
      <c r="AU235" s="22" t="s">
        <v>82</v>
      </c>
      <c r="AY235" s="22" t="s">
        <v>135</v>
      </c>
      <c r="BE235" s="184">
        <f>IF(N235="základní",J235,0)</f>
        <v>0</v>
      </c>
      <c r="BF235" s="184">
        <f>IF(N235="snížená",J235,0)</f>
        <v>0</v>
      </c>
      <c r="BG235" s="184">
        <f>IF(N235="zákl. přenesená",J235,0)</f>
        <v>0</v>
      </c>
      <c r="BH235" s="184">
        <f>IF(N235="sníž. přenesená",J235,0)</f>
        <v>0</v>
      </c>
      <c r="BI235" s="184">
        <f>IF(N235="nulová",J235,0)</f>
        <v>0</v>
      </c>
      <c r="BJ235" s="22" t="s">
        <v>80</v>
      </c>
      <c r="BK235" s="184">
        <f>ROUND(I235*H235,2)</f>
        <v>0</v>
      </c>
      <c r="BL235" s="22" t="s">
        <v>142</v>
      </c>
      <c r="BM235" s="22" t="s">
        <v>490</v>
      </c>
    </row>
    <row r="236" spans="2:65" s="1" customFormat="1" ht="6.95" customHeight="1">
      <c r="B236" s="54"/>
      <c r="C236" s="55"/>
      <c r="D236" s="55"/>
      <c r="E236" s="55"/>
      <c r="F236" s="55"/>
      <c r="G236" s="55"/>
      <c r="H236" s="55"/>
      <c r="I236" s="125"/>
      <c r="J236" s="55"/>
      <c r="K236" s="55"/>
      <c r="L236" s="39"/>
    </row>
  </sheetData>
  <autoFilter ref="C95:K235"/>
  <mergeCells count="9">
    <mergeCell ref="E86:H86"/>
    <mergeCell ref="E88:H8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19"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98"/>
      <c r="C1" s="98"/>
      <c r="D1" s="99" t="s">
        <v>1</v>
      </c>
      <c r="E1" s="98"/>
      <c r="F1" s="100" t="s">
        <v>86</v>
      </c>
      <c r="G1" s="346" t="s">
        <v>87</v>
      </c>
      <c r="H1" s="346"/>
      <c r="I1" s="101"/>
      <c r="J1" s="100" t="s">
        <v>88</v>
      </c>
      <c r="K1" s="99" t="s">
        <v>89</v>
      </c>
      <c r="L1" s="100" t="s">
        <v>90</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08" t="s">
        <v>8</v>
      </c>
      <c r="M2" s="309"/>
      <c r="N2" s="309"/>
      <c r="O2" s="309"/>
      <c r="P2" s="309"/>
      <c r="Q2" s="309"/>
      <c r="R2" s="309"/>
      <c r="S2" s="309"/>
      <c r="T2" s="309"/>
      <c r="U2" s="309"/>
      <c r="V2" s="309"/>
      <c r="AT2" s="22" t="s">
        <v>85</v>
      </c>
    </row>
    <row r="3" spans="1:70" ht="6.95" customHeight="1">
      <c r="B3" s="23"/>
      <c r="C3" s="24"/>
      <c r="D3" s="24"/>
      <c r="E3" s="24"/>
      <c r="F3" s="24"/>
      <c r="G3" s="24"/>
      <c r="H3" s="24"/>
      <c r="I3" s="102"/>
      <c r="J3" s="24"/>
      <c r="K3" s="25"/>
      <c r="AT3" s="22" t="s">
        <v>82</v>
      </c>
    </row>
    <row r="4" spans="1:70" ht="36.950000000000003" customHeight="1">
      <c r="B4" s="26"/>
      <c r="C4" s="27"/>
      <c r="D4" s="28" t="s">
        <v>91</v>
      </c>
      <c r="E4" s="27"/>
      <c r="F4" s="27"/>
      <c r="G4" s="27"/>
      <c r="H4" s="27"/>
      <c r="I4" s="103"/>
      <c r="J4" s="27"/>
      <c r="K4" s="29"/>
      <c r="M4" s="30" t="s">
        <v>13</v>
      </c>
      <c r="AT4" s="22" t="s">
        <v>6</v>
      </c>
    </row>
    <row r="5" spans="1:70" ht="6.95" customHeight="1">
      <c r="B5" s="26"/>
      <c r="C5" s="27"/>
      <c r="D5" s="27"/>
      <c r="E5" s="27"/>
      <c r="F5" s="27"/>
      <c r="G5" s="27"/>
      <c r="H5" s="27"/>
      <c r="I5" s="103"/>
      <c r="J5" s="27"/>
      <c r="K5" s="29"/>
    </row>
    <row r="6" spans="1:70" ht="15">
      <c r="B6" s="26"/>
      <c r="C6" s="27"/>
      <c r="D6" s="35" t="s">
        <v>19</v>
      </c>
      <c r="E6" s="27"/>
      <c r="F6" s="27"/>
      <c r="G6" s="27"/>
      <c r="H6" s="27"/>
      <c r="I6" s="103"/>
      <c r="J6" s="27"/>
      <c r="K6" s="29"/>
    </row>
    <row r="7" spans="1:70" ht="22.5" customHeight="1">
      <c r="B7" s="26"/>
      <c r="C7" s="27"/>
      <c r="D7" s="27"/>
      <c r="E7" s="347" t="str">
        <f>'Rekapitulace stavby'!K6</f>
        <v>Výměna střešní krytiny Restaurace Beseda + divadlo v Třeboni</v>
      </c>
      <c r="F7" s="348"/>
      <c r="G7" s="348"/>
      <c r="H7" s="348"/>
      <c r="I7" s="103"/>
      <c r="J7" s="27"/>
      <c r="K7" s="29"/>
    </row>
    <row r="8" spans="1:70" s="1" customFormat="1" ht="15">
      <c r="B8" s="39"/>
      <c r="C8" s="40"/>
      <c r="D8" s="35" t="s">
        <v>92</v>
      </c>
      <c r="E8" s="40"/>
      <c r="F8" s="40"/>
      <c r="G8" s="40"/>
      <c r="H8" s="40"/>
      <c r="I8" s="104"/>
      <c r="J8" s="40"/>
      <c r="K8" s="43"/>
    </row>
    <row r="9" spans="1:70" s="1" customFormat="1" ht="36.950000000000003" customHeight="1">
      <c r="B9" s="39"/>
      <c r="C9" s="40"/>
      <c r="D9" s="40"/>
      <c r="E9" s="349" t="s">
        <v>491</v>
      </c>
      <c r="F9" s="350"/>
      <c r="G9" s="350"/>
      <c r="H9" s="350"/>
      <c r="I9" s="104"/>
      <c r="J9" s="40"/>
      <c r="K9" s="43"/>
    </row>
    <row r="10" spans="1:70" s="1" customFormat="1">
      <c r="B10" s="39"/>
      <c r="C10" s="40"/>
      <c r="D10" s="40"/>
      <c r="E10" s="40"/>
      <c r="F10" s="40"/>
      <c r="G10" s="40"/>
      <c r="H10" s="40"/>
      <c r="I10" s="104"/>
      <c r="J10" s="40"/>
      <c r="K10" s="43"/>
    </row>
    <row r="11" spans="1:70" s="1" customFormat="1" ht="14.45" customHeight="1">
      <c r="B11" s="39"/>
      <c r="C11" s="40"/>
      <c r="D11" s="35" t="s">
        <v>21</v>
      </c>
      <c r="E11" s="40"/>
      <c r="F11" s="33" t="s">
        <v>5</v>
      </c>
      <c r="G11" s="40"/>
      <c r="H11" s="40"/>
      <c r="I11" s="105" t="s">
        <v>22</v>
      </c>
      <c r="J11" s="33" t="s">
        <v>5</v>
      </c>
      <c r="K11" s="43"/>
    </row>
    <row r="12" spans="1:70" s="1" customFormat="1" ht="14.45" customHeight="1">
      <c r="B12" s="39"/>
      <c r="C12" s="40"/>
      <c r="D12" s="35" t="s">
        <v>23</v>
      </c>
      <c r="E12" s="40"/>
      <c r="F12" s="33" t="s">
        <v>24</v>
      </c>
      <c r="G12" s="40"/>
      <c r="H12" s="40"/>
      <c r="I12" s="105" t="s">
        <v>25</v>
      </c>
      <c r="J12" s="106" t="str">
        <f>'Rekapitulace stavby'!AN8</f>
        <v>20.2.2017</v>
      </c>
      <c r="K12" s="43"/>
    </row>
    <row r="13" spans="1:70" s="1" customFormat="1" ht="10.9" customHeight="1">
      <c r="B13" s="39"/>
      <c r="C13" s="40"/>
      <c r="D13" s="40"/>
      <c r="E13" s="40"/>
      <c r="F13" s="40"/>
      <c r="G13" s="40"/>
      <c r="H13" s="40"/>
      <c r="I13" s="104"/>
      <c r="J13" s="40"/>
      <c r="K13" s="43"/>
    </row>
    <row r="14" spans="1:70" s="1" customFormat="1" ht="14.45" customHeight="1">
      <c r="B14" s="39"/>
      <c r="C14" s="40"/>
      <c r="D14" s="35" t="s">
        <v>27</v>
      </c>
      <c r="E14" s="40"/>
      <c r="F14" s="40"/>
      <c r="G14" s="40"/>
      <c r="H14" s="40"/>
      <c r="I14" s="105" t="s">
        <v>28</v>
      </c>
      <c r="J14" s="33" t="s">
        <v>5</v>
      </c>
      <c r="K14" s="43"/>
    </row>
    <row r="15" spans="1:70" s="1" customFormat="1" ht="18" customHeight="1">
      <c r="B15" s="39"/>
      <c r="C15" s="40"/>
      <c r="D15" s="40"/>
      <c r="E15" s="33" t="s">
        <v>29</v>
      </c>
      <c r="F15" s="40"/>
      <c r="G15" s="40"/>
      <c r="H15" s="40"/>
      <c r="I15" s="105" t="s">
        <v>30</v>
      </c>
      <c r="J15" s="33" t="s">
        <v>5</v>
      </c>
      <c r="K15" s="43"/>
    </row>
    <row r="16" spans="1:70" s="1" customFormat="1" ht="6.95" customHeight="1">
      <c r="B16" s="39"/>
      <c r="C16" s="40"/>
      <c r="D16" s="40"/>
      <c r="E16" s="40"/>
      <c r="F16" s="40"/>
      <c r="G16" s="40"/>
      <c r="H16" s="40"/>
      <c r="I16" s="104"/>
      <c r="J16" s="40"/>
      <c r="K16" s="43"/>
    </row>
    <row r="17" spans="2:11" s="1" customFormat="1" ht="14.45" customHeight="1">
      <c r="B17" s="39"/>
      <c r="C17" s="40"/>
      <c r="D17" s="35" t="s">
        <v>31</v>
      </c>
      <c r="E17" s="40"/>
      <c r="F17" s="40"/>
      <c r="G17" s="40"/>
      <c r="H17" s="40"/>
      <c r="I17" s="105"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05" t="s">
        <v>30</v>
      </c>
      <c r="J18" s="33" t="str">
        <f>IF('Rekapitulace stavby'!AN14="Vyplň údaj","",IF('Rekapitulace stavby'!AN14="","",'Rekapitulace stavby'!AN14))</f>
        <v/>
      </c>
      <c r="K18" s="43"/>
    </row>
    <row r="19" spans="2:11" s="1" customFormat="1" ht="6.95" customHeight="1">
      <c r="B19" s="39"/>
      <c r="C19" s="40"/>
      <c r="D19" s="40"/>
      <c r="E19" s="40"/>
      <c r="F19" s="40"/>
      <c r="G19" s="40"/>
      <c r="H19" s="40"/>
      <c r="I19" s="104"/>
      <c r="J19" s="40"/>
      <c r="K19" s="43"/>
    </row>
    <row r="20" spans="2:11" s="1" customFormat="1" ht="14.45" customHeight="1">
      <c r="B20" s="39"/>
      <c r="C20" s="40"/>
      <c r="D20" s="35" t="s">
        <v>33</v>
      </c>
      <c r="E20" s="40"/>
      <c r="F20" s="40"/>
      <c r="G20" s="40"/>
      <c r="H20" s="40"/>
      <c r="I20" s="105" t="s">
        <v>28</v>
      </c>
      <c r="J20" s="33" t="s">
        <v>5</v>
      </c>
      <c r="K20" s="43"/>
    </row>
    <row r="21" spans="2:11" s="1" customFormat="1" ht="18" customHeight="1">
      <c r="B21" s="39"/>
      <c r="C21" s="40"/>
      <c r="D21" s="40"/>
      <c r="E21" s="33" t="s">
        <v>34</v>
      </c>
      <c r="F21" s="40"/>
      <c r="G21" s="40"/>
      <c r="H21" s="40"/>
      <c r="I21" s="105" t="s">
        <v>30</v>
      </c>
      <c r="J21" s="33" t="s">
        <v>5</v>
      </c>
      <c r="K21" s="43"/>
    </row>
    <row r="22" spans="2:11" s="1" customFormat="1" ht="6.95" customHeight="1">
      <c r="B22" s="39"/>
      <c r="C22" s="40"/>
      <c r="D22" s="40"/>
      <c r="E22" s="40"/>
      <c r="F22" s="40"/>
      <c r="G22" s="40"/>
      <c r="H22" s="40"/>
      <c r="I22" s="104"/>
      <c r="J22" s="40"/>
      <c r="K22" s="43"/>
    </row>
    <row r="23" spans="2:11" s="1" customFormat="1" ht="14.45" customHeight="1">
      <c r="B23" s="39"/>
      <c r="C23" s="40"/>
      <c r="D23" s="35" t="s">
        <v>36</v>
      </c>
      <c r="E23" s="40"/>
      <c r="F23" s="40"/>
      <c r="G23" s="40"/>
      <c r="H23" s="40"/>
      <c r="I23" s="104"/>
      <c r="J23" s="40"/>
      <c r="K23" s="43"/>
    </row>
    <row r="24" spans="2:11" s="6" customFormat="1" ht="63" customHeight="1">
      <c r="B24" s="107"/>
      <c r="C24" s="108"/>
      <c r="D24" s="108"/>
      <c r="E24" s="339" t="s">
        <v>37</v>
      </c>
      <c r="F24" s="339"/>
      <c r="G24" s="339"/>
      <c r="H24" s="339"/>
      <c r="I24" s="109"/>
      <c r="J24" s="108"/>
      <c r="K24" s="110"/>
    </row>
    <row r="25" spans="2:11" s="1" customFormat="1" ht="6.95" customHeight="1">
      <c r="B25" s="39"/>
      <c r="C25" s="40"/>
      <c r="D25" s="40"/>
      <c r="E25" s="40"/>
      <c r="F25" s="40"/>
      <c r="G25" s="40"/>
      <c r="H25" s="40"/>
      <c r="I25" s="104"/>
      <c r="J25" s="40"/>
      <c r="K25" s="43"/>
    </row>
    <row r="26" spans="2:11" s="1" customFormat="1" ht="6.95" customHeight="1">
      <c r="B26" s="39"/>
      <c r="C26" s="40"/>
      <c r="D26" s="66"/>
      <c r="E26" s="66"/>
      <c r="F26" s="66"/>
      <c r="G26" s="66"/>
      <c r="H26" s="66"/>
      <c r="I26" s="111"/>
      <c r="J26" s="66"/>
      <c r="K26" s="112"/>
    </row>
    <row r="27" spans="2:11" s="1" customFormat="1" ht="25.35" customHeight="1">
      <c r="B27" s="39"/>
      <c r="C27" s="40"/>
      <c r="D27" s="113" t="s">
        <v>38</v>
      </c>
      <c r="E27" s="40"/>
      <c r="F27" s="40"/>
      <c r="G27" s="40"/>
      <c r="H27" s="40"/>
      <c r="I27" s="104"/>
      <c r="J27" s="114">
        <f>ROUND(J77,2)</f>
        <v>0</v>
      </c>
      <c r="K27" s="43"/>
    </row>
    <row r="28" spans="2:11" s="1" customFormat="1" ht="6.95" customHeight="1">
      <c r="B28" s="39"/>
      <c r="C28" s="40"/>
      <c r="D28" s="66"/>
      <c r="E28" s="66"/>
      <c r="F28" s="66"/>
      <c r="G28" s="66"/>
      <c r="H28" s="66"/>
      <c r="I28" s="111"/>
      <c r="J28" s="66"/>
      <c r="K28" s="112"/>
    </row>
    <row r="29" spans="2:11" s="1" customFormat="1" ht="14.45" customHeight="1">
      <c r="B29" s="39"/>
      <c r="C29" s="40"/>
      <c r="D29" s="40"/>
      <c r="E29" s="40"/>
      <c r="F29" s="44" t="s">
        <v>40</v>
      </c>
      <c r="G29" s="40"/>
      <c r="H29" s="40"/>
      <c r="I29" s="115" t="s">
        <v>39</v>
      </c>
      <c r="J29" s="44" t="s">
        <v>41</v>
      </c>
      <c r="K29" s="43"/>
    </row>
    <row r="30" spans="2:11" s="1" customFormat="1" ht="14.45" customHeight="1">
      <c r="B30" s="39"/>
      <c r="C30" s="40"/>
      <c r="D30" s="47" t="s">
        <v>42</v>
      </c>
      <c r="E30" s="47" t="s">
        <v>43</v>
      </c>
      <c r="F30" s="116">
        <f>ROUND(SUM(BE77:BE79), 2)</f>
        <v>0</v>
      </c>
      <c r="G30" s="40"/>
      <c r="H30" s="40"/>
      <c r="I30" s="117">
        <v>0.21</v>
      </c>
      <c r="J30" s="116">
        <f>ROUND(ROUND((SUM(BE77:BE79)), 2)*I30, 2)</f>
        <v>0</v>
      </c>
      <c r="K30" s="43"/>
    </row>
    <row r="31" spans="2:11" s="1" customFormat="1" ht="14.45" customHeight="1">
      <c r="B31" s="39"/>
      <c r="C31" s="40"/>
      <c r="D31" s="40"/>
      <c r="E31" s="47" t="s">
        <v>44</v>
      </c>
      <c r="F31" s="116">
        <f>ROUND(SUM(BF77:BF79), 2)</f>
        <v>0</v>
      </c>
      <c r="G31" s="40"/>
      <c r="H31" s="40"/>
      <c r="I31" s="117">
        <v>0.15</v>
      </c>
      <c r="J31" s="116">
        <f>ROUND(ROUND((SUM(BF77:BF79)), 2)*I31, 2)</f>
        <v>0</v>
      </c>
      <c r="K31" s="43"/>
    </row>
    <row r="32" spans="2:11" s="1" customFormat="1" ht="14.45" hidden="1" customHeight="1">
      <c r="B32" s="39"/>
      <c r="C32" s="40"/>
      <c r="D32" s="40"/>
      <c r="E32" s="47" t="s">
        <v>45</v>
      </c>
      <c r="F32" s="116">
        <f>ROUND(SUM(BG77:BG79), 2)</f>
        <v>0</v>
      </c>
      <c r="G32" s="40"/>
      <c r="H32" s="40"/>
      <c r="I32" s="117">
        <v>0.21</v>
      </c>
      <c r="J32" s="116">
        <v>0</v>
      </c>
      <c r="K32" s="43"/>
    </row>
    <row r="33" spans="2:11" s="1" customFormat="1" ht="14.45" hidden="1" customHeight="1">
      <c r="B33" s="39"/>
      <c r="C33" s="40"/>
      <c r="D33" s="40"/>
      <c r="E33" s="47" t="s">
        <v>46</v>
      </c>
      <c r="F33" s="116">
        <f>ROUND(SUM(BH77:BH79), 2)</f>
        <v>0</v>
      </c>
      <c r="G33" s="40"/>
      <c r="H33" s="40"/>
      <c r="I33" s="117">
        <v>0.15</v>
      </c>
      <c r="J33" s="116">
        <v>0</v>
      </c>
      <c r="K33" s="43"/>
    </row>
    <row r="34" spans="2:11" s="1" customFormat="1" ht="14.45" hidden="1" customHeight="1">
      <c r="B34" s="39"/>
      <c r="C34" s="40"/>
      <c r="D34" s="40"/>
      <c r="E34" s="47" t="s">
        <v>47</v>
      </c>
      <c r="F34" s="116">
        <f>ROUND(SUM(BI77:BI79), 2)</f>
        <v>0</v>
      </c>
      <c r="G34" s="40"/>
      <c r="H34" s="40"/>
      <c r="I34" s="117">
        <v>0</v>
      </c>
      <c r="J34" s="116">
        <v>0</v>
      </c>
      <c r="K34" s="43"/>
    </row>
    <row r="35" spans="2:11" s="1" customFormat="1" ht="6.95" customHeight="1">
      <c r="B35" s="39"/>
      <c r="C35" s="40"/>
      <c r="D35" s="40"/>
      <c r="E35" s="40"/>
      <c r="F35" s="40"/>
      <c r="G35" s="40"/>
      <c r="H35" s="40"/>
      <c r="I35" s="104"/>
      <c r="J35" s="40"/>
      <c r="K35" s="43"/>
    </row>
    <row r="36" spans="2:11" s="1" customFormat="1" ht="25.35" customHeight="1">
      <c r="B36" s="39"/>
      <c r="C36" s="118"/>
      <c r="D36" s="119" t="s">
        <v>48</v>
      </c>
      <c r="E36" s="69"/>
      <c r="F36" s="69"/>
      <c r="G36" s="120" t="s">
        <v>49</v>
      </c>
      <c r="H36" s="121" t="s">
        <v>50</v>
      </c>
      <c r="I36" s="122"/>
      <c r="J36" s="123">
        <f>SUM(J27:J34)</f>
        <v>0</v>
      </c>
      <c r="K36" s="124"/>
    </row>
    <row r="37" spans="2:11" s="1" customFormat="1" ht="14.45" customHeight="1">
      <c r="B37" s="54"/>
      <c r="C37" s="55"/>
      <c r="D37" s="55"/>
      <c r="E37" s="55"/>
      <c r="F37" s="55"/>
      <c r="G37" s="55"/>
      <c r="H37" s="55"/>
      <c r="I37" s="125"/>
      <c r="J37" s="55"/>
      <c r="K37" s="56"/>
    </row>
    <row r="41" spans="2:11" s="1" customFormat="1" ht="6.95" customHeight="1">
      <c r="B41" s="57"/>
      <c r="C41" s="58"/>
      <c r="D41" s="58"/>
      <c r="E41" s="58"/>
      <c r="F41" s="58"/>
      <c r="G41" s="58"/>
      <c r="H41" s="58"/>
      <c r="I41" s="126"/>
      <c r="J41" s="58"/>
      <c r="K41" s="127"/>
    </row>
    <row r="42" spans="2:11" s="1" customFormat="1" ht="36.950000000000003" customHeight="1">
      <c r="B42" s="39"/>
      <c r="C42" s="28" t="s">
        <v>94</v>
      </c>
      <c r="D42" s="40"/>
      <c r="E42" s="40"/>
      <c r="F42" s="40"/>
      <c r="G42" s="40"/>
      <c r="H42" s="40"/>
      <c r="I42" s="104"/>
      <c r="J42" s="40"/>
      <c r="K42" s="43"/>
    </row>
    <row r="43" spans="2:11" s="1" customFormat="1" ht="6.95" customHeight="1">
      <c r="B43" s="39"/>
      <c r="C43" s="40"/>
      <c r="D43" s="40"/>
      <c r="E43" s="40"/>
      <c r="F43" s="40"/>
      <c r="G43" s="40"/>
      <c r="H43" s="40"/>
      <c r="I43" s="104"/>
      <c r="J43" s="40"/>
      <c r="K43" s="43"/>
    </row>
    <row r="44" spans="2:11" s="1" customFormat="1" ht="14.45" customHeight="1">
      <c r="B44" s="39"/>
      <c r="C44" s="35" t="s">
        <v>19</v>
      </c>
      <c r="D44" s="40"/>
      <c r="E44" s="40"/>
      <c r="F44" s="40"/>
      <c r="G44" s="40"/>
      <c r="H44" s="40"/>
      <c r="I44" s="104"/>
      <c r="J44" s="40"/>
      <c r="K44" s="43"/>
    </row>
    <row r="45" spans="2:11" s="1" customFormat="1" ht="22.5" customHeight="1">
      <c r="B45" s="39"/>
      <c r="C45" s="40"/>
      <c r="D45" s="40"/>
      <c r="E45" s="347" t="str">
        <f>E7</f>
        <v>Výměna střešní krytiny Restaurace Beseda + divadlo v Třeboni</v>
      </c>
      <c r="F45" s="348"/>
      <c r="G45" s="348"/>
      <c r="H45" s="348"/>
      <c r="I45" s="104"/>
      <c r="J45" s="40"/>
      <c r="K45" s="43"/>
    </row>
    <row r="46" spans="2:11" s="1" customFormat="1" ht="14.45" customHeight="1">
      <c r="B46" s="39"/>
      <c r="C46" s="35" t="s">
        <v>92</v>
      </c>
      <c r="D46" s="40"/>
      <c r="E46" s="40"/>
      <c r="F46" s="40"/>
      <c r="G46" s="40"/>
      <c r="H46" s="40"/>
      <c r="I46" s="104"/>
      <c r="J46" s="40"/>
      <c r="K46" s="43"/>
    </row>
    <row r="47" spans="2:11" s="1" customFormat="1" ht="23.25" customHeight="1">
      <c r="B47" s="39"/>
      <c r="C47" s="40"/>
      <c r="D47" s="40"/>
      <c r="E47" s="349" t="str">
        <f>E9</f>
        <v>O - odpočet částky za kovošrot</v>
      </c>
      <c r="F47" s="350"/>
      <c r="G47" s="350"/>
      <c r="H47" s="350"/>
      <c r="I47" s="104"/>
      <c r="J47" s="40"/>
      <c r="K47" s="43"/>
    </row>
    <row r="48" spans="2:11" s="1" customFormat="1" ht="6.95" customHeight="1">
      <c r="B48" s="39"/>
      <c r="C48" s="40"/>
      <c r="D48" s="40"/>
      <c r="E48" s="40"/>
      <c r="F48" s="40"/>
      <c r="G48" s="40"/>
      <c r="H48" s="40"/>
      <c r="I48" s="104"/>
      <c r="J48" s="40"/>
      <c r="K48" s="43"/>
    </row>
    <row r="49" spans="2:47" s="1" customFormat="1" ht="18" customHeight="1">
      <c r="B49" s="39"/>
      <c r="C49" s="35" t="s">
        <v>23</v>
      </c>
      <c r="D49" s="40"/>
      <c r="E49" s="40"/>
      <c r="F49" s="33" t="str">
        <f>F12</f>
        <v>Třeboň</v>
      </c>
      <c r="G49" s="40"/>
      <c r="H49" s="40"/>
      <c r="I49" s="105" t="s">
        <v>25</v>
      </c>
      <c r="J49" s="106" t="str">
        <f>IF(J12="","",J12)</f>
        <v>20.2.2017</v>
      </c>
      <c r="K49" s="43"/>
    </row>
    <row r="50" spans="2:47" s="1" customFormat="1" ht="6.95" customHeight="1">
      <c r="B50" s="39"/>
      <c r="C50" s="40"/>
      <c r="D50" s="40"/>
      <c r="E50" s="40"/>
      <c r="F50" s="40"/>
      <c r="G50" s="40"/>
      <c r="H50" s="40"/>
      <c r="I50" s="104"/>
      <c r="J50" s="40"/>
      <c r="K50" s="43"/>
    </row>
    <row r="51" spans="2:47" s="1" customFormat="1" ht="15">
      <c r="B51" s="39"/>
      <c r="C51" s="35" t="s">
        <v>27</v>
      </c>
      <c r="D51" s="40"/>
      <c r="E51" s="40"/>
      <c r="F51" s="33" t="str">
        <f>E15</f>
        <v>Město Třeboň</v>
      </c>
      <c r="G51" s="40"/>
      <c r="H51" s="40"/>
      <c r="I51" s="105" t="s">
        <v>33</v>
      </c>
      <c r="J51" s="33" t="str">
        <f>E21</f>
        <v>Ing. Vladimír Knapík, Třeboň</v>
      </c>
      <c r="K51" s="43"/>
    </row>
    <row r="52" spans="2:47" s="1" customFormat="1" ht="14.45" customHeight="1">
      <c r="B52" s="39"/>
      <c r="C52" s="35" t="s">
        <v>31</v>
      </c>
      <c r="D52" s="40"/>
      <c r="E52" s="40"/>
      <c r="F52" s="33" t="str">
        <f>IF(E18="","",E18)</f>
        <v/>
      </c>
      <c r="G52" s="40"/>
      <c r="H52" s="40"/>
      <c r="I52" s="104"/>
      <c r="J52" s="40"/>
      <c r="K52" s="43"/>
    </row>
    <row r="53" spans="2:47" s="1" customFormat="1" ht="10.35" customHeight="1">
      <c r="B53" s="39"/>
      <c r="C53" s="40"/>
      <c r="D53" s="40"/>
      <c r="E53" s="40"/>
      <c r="F53" s="40"/>
      <c r="G53" s="40"/>
      <c r="H53" s="40"/>
      <c r="I53" s="104"/>
      <c r="J53" s="40"/>
      <c r="K53" s="43"/>
    </row>
    <row r="54" spans="2:47" s="1" customFormat="1" ht="29.25" customHeight="1">
      <c r="B54" s="39"/>
      <c r="C54" s="128" t="s">
        <v>95</v>
      </c>
      <c r="D54" s="118"/>
      <c r="E54" s="118"/>
      <c r="F54" s="118"/>
      <c r="G54" s="118"/>
      <c r="H54" s="118"/>
      <c r="I54" s="129"/>
      <c r="J54" s="130" t="s">
        <v>96</v>
      </c>
      <c r="K54" s="131"/>
    </row>
    <row r="55" spans="2:47" s="1" customFormat="1" ht="10.35" customHeight="1">
      <c r="B55" s="39"/>
      <c r="C55" s="40"/>
      <c r="D55" s="40"/>
      <c r="E55" s="40"/>
      <c r="F55" s="40"/>
      <c r="G55" s="40"/>
      <c r="H55" s="40"/>
      <c r="I55" s="104"/>
      <c r="J55" s="40"/>
      <c r="K55" s="43"/>
    </row>
    <row r="56" spans="2:47" s="1" customFormat="1" ht="29.25" customHeight="1">
      <c r="B56" s="39"/>
      <c r="C56" s="132" t="s">
        <v>97</v>
      </c>
      <c r="D56" s="40"/>
      <c r="E56" s="40"/>
      <c r="F56" s="40"/>
      <c r="G56" s="40"/>
      <c r="H56" s="40"/>
      <c r="I56" s="104"/>
      <c r="J56" s="114">
        <f>J77</f>
        <v>0</v>
      </c>
      <c r="K56" s="43"/>
      <c r="AU56" s="22" t="s">
        <v>98</v>
      </c>
    </row>
    <row r="57" spans="2:47" s="7" customFormat="1" ht="24.95" customHeight="1">
      <c r="B57" s="133"/>
      <c r="C57" s="134"/>
      <c r="D57" s="135" t="s">
        <v>492</v>
      </c>
      <c r="E57" s="136"/>
      <c r="F57" s="136"/>
      <c r="G57" s="136"/>
      <c r="H57" s="136"/>
      <c r="I57" s="137"/>
      <c r="J57" s="138">
        <f>J78</f>
        <v>0</v>
      </c>
      <c r="K57" s="139"/>
    </row>
    <row r="58" spans="2:47" s="1" customFormat="1" ht="21.75" customHeight="1">
      <c r="B58" s="39"/>
      <c r="C58" s="40"/>
      <c r="D58" s="40"/>
      <c r="E58" s="40"/>
      <c r="F58" s="40"/>
      <c r="G58" s="40"/>
      <c r="H58" s="40"/>
      <c r="I58" s="104"/>
      <c r="J58" s="40"/>
      <c r="K58" s="43"/>
    </row>
    <row r="59" spans="2:47" s="1" customFormat="1" ht="6.95" customHeight="1">
      <c r="B59" s="54"/>
      <c r="C59" s="55"/>
      <c r="D59" s="55"/>
      <c r="E59" s="55"/>
      <c r="F59" s="55"/>
      <c r="G59" s="55"/>
      <c r="H59" s="55"/>
      <c r="I59" s="125"/>
      <c r="J59" s="55"/>
      <c r="K59" s="56"/>
    </row>
    <row r="63" spans="2:47" s="1" customFormat="1" ht="6.95" customHeight="1">
      <c r="B63" s="57"/>
      <c r="C63" s="58"/>
      <c r="D63" s="58"/>
      <c r="E63" s="58"/>
      <c r="F63" s="58"/>
      <c r="G63" s="58"/>
      <c r="H63" s="58"/>
      <c r="I63" s="126"/>
      <c r="J63" s="58"/>
      <c r="K63" s="58"/>
      <c r="L63" s="39"/>
    </row>
    <row r="64" spans="2:47" s="1" customFormat="1" ht="36.950000000000003" customHeight="1">
      <c r="B64" s="39"/>
      <c r="C64" s="59" t="s">
        <v>119</v>
      </c>
      <c r="L64" s="39"/>
    </row>
    <row r="65" spans="2:65" s="1" customFormat="1" ht="6.95" customHeight="1">
      <c r="B65" s="39"/>
      <c r="L65" s="39"/>
    </row>
    <row r="66" spans="2:65" s="1" customFormat="1" ht="14.45" customHeight="1">
      <c r="B66" s="39"/>
      <c r="C66" s="61" t="s">
        <v>19</v>
      </c>
      <c r="L66" s="39"/>
    </row>
    <row r="67" spans="2:65" s="1" customFormat="1" ht="22.5" customHeight="1">
      <c r="B67" s="39"/>
      <c r="E67" s="343" t="str">
        <f>E7</f>
        <v>Výměna střešní krytiny Restaurace Beseda + divadlo v Třeboni</v>
      </c>
      <c r="F67" s="344"/>
      <c r="G67" s="344"/>
      <c r="H67" s="344"/>
      <c r="L67" s="39"/>
    </row>
    <row r="68" spans="2:65" s="1" customFormat="1" ht="14.45" customHeight="1">
      <c r="B68" s="39"/>
      <c r="C68" s="61" t="s">
        <v>92</v>
      </c>
      <c r="L68" s="39"/>
    </row>
    <row r="69" spans="2:65" s="1" customFormat="1" ht="23.25" customHeight="1">
      <c r="B69" s="39"/>
      <c r="E69" s="312" t="str">
        <f>E9</f>
        <v>O - odpočet částky za kovošrot</v>
      </c>
      <c r="F69" s="345"/>
      <c r="G69" s="345"/>
      <c r="H69" s="345"/>
      <c r="L69" s="39"/>
    </row>
    <row r="70" spans="2:65" s="1" customFormat="1" ht="6.95" customHeight="1">
      <c r="B70" s="39"/>
      <c r="L70" s="39"/>
    </row>
    <row r="71" spans="2:65" s="1" customFormat="1" ht="18" customHeight="1">
      <c r="B71" s="39"/>
      <c r="C71" s="61" t="s">
        <v>23</v>
      </c>
      <c r="F71" s="147" t="str">
        <f>F12</f>
        <v>Třeboň</v>
      </c>
      <c r="I71" s="148" t="s">
        <v>25</v>
      </c>
      <c r="J71" s="65" t="str">
        <f>IF(J12="","",J12)</f>
        <v>20.2.2017</v>
      </c>
      <c r="L71" s="39"/>
    </row>
    <row r="72" spans="2:65" s="1" customFormat="1" ht="6.95" customHeight="1">
      <c r="B72" s="39"/>
      <c r="L72" s="39"/>
    </row>
    <row r="73" spans="2:65" s="1" customFormat="1" ht="15">
      <c r="B73" s="39"/>
      <c r="C73" s="61" t="s">
        <v>27</v>
      </c>
      <c r="F73" s="147" t="str">
        <f>E15</f>
        <v>Město Třeboň</v>
      </c>
      <c r="I73" s="148" t="s">
        <v>33</v>
      </c>
      <c r="J73" s="147" t="str">
        <f>E21</f>
        <v>Ing. Vladimír Knapík, Třeboň</v>
      </c>
      <c r="L73" s="39"/>
    </row>
    <row r="74" spans="2:65" s="1" customFormat="1" ht="14.45" customHeight="1">
      <c r="B74" s="39"/>
      <c r="C74" s="61" t="s">
        <v>31</v>
      </c>
      <c r="F74" s="147" t="str">
        <f>IF(E18="","",E18)</f>
        <v/>
      </c>
      <c r="L74" s="39"/>
    </row>
    <row r="75" spans="2:65" s="1" customFormat="1" ht="10.35" customHeight="1">
      <c r="B75" s="39"/>
      <c r="L75" s="39"/>
    </row>
    <row r="76" spans="2:65" s="9" customFormat="1" ht="29.25" customHeight="1">
      <c r="B76" s="149"/>
      <c r="C76" s="150" t="s">
        <v>120</v>
      </c>
      <c r="D76" s="151" t="s">
        <v>57</v>
      </c>
      <c r="E76" s="151" t="s">
        <v>53</v>
      </c>
      <c r="F76" s="151" t="s">
        <v>121</v>
      </c>
      <c r="G76" s="151" t="s">
        <v>122</v>
      </c>
      <c r="H76" s="151" t="s">
        <v>123</v>
      </c>
      <c r="I76" s="152" t="s">
        <v>124</v>
      </c>
      <c r="J76" s="151" t="s">
        <v>96</v>
      </c>
      <c r="K76" s="153" t="s">
        <v>125</v>
      </c>
      <c r="L76" s="149"/>
      <c r="M76" s="71" t="s">
        <v>126</v>
      </c>
      <c r="N76" s="72" t="s">
        <v>42</v>
      </c>
      <c r="O76" s="72" t="s">
        <v>127</v>
      </c>
      <c r="P76" s="72" t="s">
        <v>128</v>
      </c>
      <c r="Q76" s="72" t="s">
        <v>129</v>
      </c>
      <c r="R76" s="72" t="s">
        <v>130</v>
      </c>
      <c r="S76" s="72" t="s">
        <v>131</v>
      </c>
      <c r="T76" s="73" t="s">
        <v>132</v>
      </c>
    </row>
    <row r="77" spans="2:65" s="1" customFormat="1" ht="29.25" customHeight="1">
      <c r="B77" s="39"/>
      <c r="C77" s="75" t="s">
        <v>97</v>
      </c>
      <c r="J77" s="154">
        <f>BK77</f>
        <v>0</v>
      </c>
      <c r="L77" s="39"/>
      <c r="M77" s="74"/>
      <c r="N77" s="66"/>
      <c r="O77" s="66"/>
      <c r="P77" s="155">
        <f>P78</f>
        <v>0</v>
      </c>
      <c r="Q77" s="66"/>
      <c r="R77" s="155">
        <f>R78</f>
        <v>0</v>
      </c>
      <c r="S77" s="66"/>
      <c r="T77" s="156">
        <f>T78</f>
        <v>0</v>
      </c>
      <c r="AT77" s="22" t="s">
        <v>71</v>
      </c>
      <c r="AU77" s="22" t="s">
        <v>98</v>
      </c>
      <c r="BK77" s="157">
        <f>BK78</f>
        <v>0</v>
      </c>
    </row>
    <row r="78" spans="2:65" s="10" customFormat="1" ht="37.35" customHeight="1">
      <c r="B78" s="158"/>
      <c r="D78" s="169" t="s">
        <v>71</v>
      </c>
      <c r="E78" s="226" t="s">
        <v>493</v>
      </c>
      <c r="F78" s="226" t="s">
        <v>494</v>
      </c>
      <c r="I78" s="161"/>
      <c r="J78" s="227">
        <f>BK78</f>
        <v>0</v>
      </c>
      <c r="L78" s="158"/>
      <c r="M78" s="163"/>
      <c r="N78" s="164"/>
      <c r="O78" s="164"/>
      <c r="P78" s="165">
        <f>P79</f>
        <v>0</v>
      </c>
      <c r="Q78" s="164"/>
      <c r="R78" s="165">
        <f>R79</f>
        <v>0</v>
      </c>
      <c r="S78" s="164"/>
      <c r="T78" s="166">
        <f>T79</f>
        <v>0</v>
      </c>
      <c r="AR78" s="159" t="s">
        <v>142</v>
      </c>
      <c r="AT78" s="167" t="s">
        <v>71</v>
      </c>
      <c r="AU78" s="167" t="s">
        <v>72</v>
      </c>
      <c r="AY78" s="159" t="s">
        <v>135</v>
      </c>
      <c r="BK78" s="168">
        <f>BK79</f>
        <v>0</v>
      </c>
    </row>
    <row r="79" spans="2:65" s="1" customFormat="1" ht="22.5" customHeight="1">
      <c r="B79" s="172"/>
      <c r="C79" s="173" t="s">
        <v>80</v>
      </c>
      <c r="D79" s="173" t="s">
        <v>138</v>
      </c>
      <c r="E79" s="174" t="s">
        <v>495</v>
      </c>
      <c r="F79" s="175" t="s">
        <v>496</v>
      </c>
      <c r="G79" s="176" t="s">
        <v>245</v>
      </c>
      <c r="H79" s="177">
        <v>1</v>
      </c>
      <c r="I79" s="178"/>
      <c r="J79" s="179">
        <f>ROUND(I79*H79,2)</f>
        <v>0</v>
      </c>
      <c r="K79" s="175" t="s">
        <v>5</v>
      </c>
      <c r="L79" s="39"/>
      <c r="M79" s="180" t="s">
        <v>5</v>
      </c>
      <c r="N79" s="222" t="s">
        <v>43</v>
      </c>
      <c r="O79" s="223"/>
      <c r="P79" s="224">
        <f>O79*H79</f>
        <v>0</v>
      </c>
      <c r="Q79" s="224">
        <v>0</v>
      </c>
      <c r="R79" s="224">
        <f>Q79*H79</f>
        <v>0</v>
      </c>
      <c r="S79" s="224">
        <v>0</v>
      </c>
      <c r="T79" s="225">
        <f>S79*H79</f>
        <v>0</v>
      </c>
      <c r="AR79" s="22" t="s">
        <v>175</v>
      </c>
      <c r="AT79" s="22" t="s">
        <v>138</v>
      </c>
      <c r="AU79" s="22" t="s">
        <v>80</v>
      </c>
      <c r="AY79" s="22" t="s">
        <v>135</v>
      </c>
      <c r="BE79" s="184">
        <f>IF(N79="základní",J79,0)</f>
        <v>0</v>
      </c>
      <c r="BF79" s="184">
        <f>IF(N79="snížená",J79,0)</f>
        <v>0</v>
      </c>
      <c r="BG79" s="184">
        <f>IF(N79="zákl. přenesená",J79,0)</f>
        <v>0</v>
      </c>
      <c r="BH79" s="184">
        <f>IF(N79="sníž. přenesená",J79,0)</f>
        <v>0</v>
      </c>
      <c r="BI79" s="184">
        <f>IF(N79="nulová",J79,0)</f>
        <v>0</v>
      </c>
      <c r="BJ79" s="22" t="s">
        <v>80</v>
      </c>
      <c r="BK79" s="184">
        <f>ROUND(I79*H79,2)</f>
        <v>0</v>
      </c>
      <c r="BL79" s="22" t="s">
        <v>175</v>
      </c>
      <c r="BM79" s="22" t="s">
        <v>497</v>
      </c>
    </row>
    <row r="80" spans="2:65" s="1" customFormat="1" ht="6.95" customHeight="1">
      <c r="B80" s="54"/>
      <c r="C80" s="55"/>
      <c r="D80" s="55"/>
      <c r="E80" s="55"/>
      <c r="F80" s="55"/>
      <c r="G80" s="55"/>
      <c r="H80" s="55"/>
      <c r="I80" s="125"/>
      <c r="J80" s="55"/>
      <c r="K80" s="55"/>
      <c r="L80" s="39"/>
    </row>
  </sheetData>
  <autoFilter ref="C76:K79"/>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28" customWidth="1"/>
    <col min="2" max="2" width="1.6640625" style="228" customWidth="1"/>
    <col min="3" max="4" width="5" style="228" customWidth="1"/>
    <col min="5" max="5" width="11.6640625" style="228" customWidth="1"/>
    <col min="6" max="6" width="9.1640625" style="228" customWidth="1"/>
    <col min="7" max="7" width="5" style="228" customWidth="1"/>
    <col min="8" max="8" width="77.83203125" style="228" customWidth="1"/>
    <col min="9" max="10" width="20" style="228" customWidth="1"/>
    <col min="11" max="11" width="1.6640625" style="228" customWidth="1"/>
  </cols>
  <sheetData>
    <row r="1" spans="2:11" ht="37.5" customHeight="1"/>
    <row r="2" spans="2:11" ht="7.5" customHeight="1">
      <c r="B2" s="229"/>
      <c r="C2" s="230"/>
      <c r="D2" s="230"/>
      <c r="E2" s="230"/>
      <c r="F2" s="230"/>
      <c r="G2" s="230"/>
      <c r="H2" s="230"/>
      <c r="I2" s="230"/>
      <c r="J2" s="230"/>
      <c r="K2" s="231"/>
    </row>
    <row r="3" spans="2:11" s="13" customFormat="1" ht="45" customHeight="1">
      <c r="B3" s="232"/>
      <c r="C3" s="351" t="s">
        <v>498</v>
      </c>
      <c r="D3" s="351"/>
      <c r="E3" s="351"/>
      <c r="F3" s="351"/>
      <c r="G3" s="351"/>
      <c r="H3" s="351"/>
      <c r="I3" s="351"/>
      <c r="J3" s="351"/>
      <c r="K3" s="233"/>
    </row>
    <row r="4" spans="2:11" ht="25.5" customHeight="1">
      <c r="B4" s="234"/>
      <c r="C4" s="352" t="s">
        <v>499</v>
      </c>
      <c r="D4" s="352"/>
      <c r="E4" s="352"/>
      <c r="F4" s="352"/>
      <c r="G4" s="352"/>
      <c r="H4" s="352"/>
      <c r="I4" s="352"/>
      <c r="J4" s="352"/>
      <c r="K4" s="235"/>
    </row>
    <row r="5" spans="2:11" ht="5.25" customHeight="1">
      <c r="B5" s="234"/>
      <c r="C5" s="236"/>
      <c r="D5" s="236"/>
      <c r="E5" s="236"/>
      <c r="F5" s="236"/>
      <c r="G5" s="236"/>
      <c r="H5" s="236"/>
      <c r="I5" s="236"/>
      <c r="J5" s="236"/>
      <c r="K5" s="235"/>
    </row>
    <row r="6" spans="2:11" ht="15" customHeight="1">
      <c r="B6" s="234"/>
      <c r="C6" s="353" t="s">
        <v>500</v>
      </c>
      <c r="D6" s="353"/>
      <c r="E6" s="353"/>
      <c r="F6" s="353"/>
      <c r="G6" s="353"/>
      <c r="H6" s="353"/>
      <c r="I6" s="353"/>
      <c r="J6" s="353"/>
      <c r="K6" s="235"/>
    </row>
    <row r="7" spans="2:11" ht="15" customHeight="1">
      <c r="B7" s="238"/>
      <c r="C7" s="353" t="s">
        <v>501</v>
      </c>
      <c r="D7" s="353"/>
      <c r="E7" s="353"/>
      <c r="F7" s="353"/>
      <c r="G7" s="353"/>
      <c r="H7" s="353"/>
      <c r="I7" s="353"/>
      <c r="J7" s="353"/>
      <c r="K7" s="235"/>
    </row>
    <row r="8" spans="2:11" ht="12.75" customHeight="1">
      <c r="B8" s="238"/>
      <c r="C8" s="237"/>
      <c r="D8" s="237"/>
      <c r="E8" s="237"/>
      <c r="F8" s="237"/>
      <c r="G8" s="237"/>
      <c r="H8" s="237"/>
      <c r="I8" s="237"/>
      <c r="J8" s="237"/>
      <c r="K8" s="235"/>
    </row>
    <row r="9" spans="2:11" ht="15" customHeight="1">
      <c r="B9" s="238"/>
      <c r="C9" s="353" t="s">
        <v>502</v>
      </c>
      <c r="D9" s="353"/>
      <c r="E9" s="353"/>
      <c r="F9" s="353"/>
      <c r="G9" s="353"/>
      <c r="H9" s="353"/>
      <c r="I9" s="353"/>
      <c r="J9" s="353"/>
      <c r="K9" s="235"/>
    </row>
    <row r="10" spans="2:11" ht="15" customHeight="1">
      <c r="B10" s="238"/>
      <c r="C10" s="237"/>
      <c r="D10" s="353" t="s">
        <v>503</v>
      </c>
      <c r="E10" s="353"/>
      <c r="F10" s="353"/>
      <c r="G10" s="353"/>
      <c r="H10" s="353"/>
      <c r="I10" s="353"/>
      <c r="J10" s="353"/>
      <c r="K10" s="235"/>
    </row>
    <row r="11" spans="2:11" ht="15" customHeight="1">
      <c r="B11" s="238"/>
      <c r="C11" s="239"/>
      <c r="D11" s="353" t="s">
        <v>504</v>
      </c>
      <c r="E11" s="353"/>
      <c r="F11" s="353"/>
      <c r="G11" s="353"/>
      <c r="H11" s="353"/>
      <c r="I11" s="353"/>
      <c r="J11" s="353"/>
      <c r="K11" s="235"/>
    </row>
    <row r="12" spans="2:11" ht="12.75" customHeight="1">
      <c r="B12" s="238"/>
      <c r="C12" s="239"/>
      <c r="D12" s="239"/>
      <c r="E12" s="239"/>
      <c r="F12" s="239"/>
      <c r="G12" s="239"/>
      <c r="H12" s="239"/>
      <c r="I12" s="239"/>
      <c r="J12" s="239"/>
      <c r="K12" s="235"/>
    </row>
    <row r="13" spans="2:11" ht="15" customHeight="1">
      <c r="B13" s="238"/>
      <c r="C13" s="239"/>
      <c r="D13" s="353" t="s">
        <v>505</v>
      </c>
      <c r="E13" s="353"/>
      <c r="F13" s="353"/>
      <c r="G13" s="353"/>
      <c r="H13" s="353"/>
      <c r="I13" s="353"/>
      <c r="J13" s="353"/>
      <c r="K13" s="235"/>
    </row>
    <row r="14" spans="2:11" ht="15" customHeight="1">
      <c r="B14" s="238"/>
      <c r="C14" s="239"/>
      <c r="D14" s="353" t="s">
        <v>506</v>
      </c>
      <c r="E14" s="353"/>
      <c r="F14" s="353"/>
      <c r="G14" s="353"/>
      <c r="H14" s="353"/>
      <c r="I14" s="353"/>
      <c r="J14" s="353"/>
      <c r="K14" s="235"/>
    </row>
    <row r="15" spans="2:11" ht="15" customHeight="1">
      <c r="B15" s="238"/>
      <c r="C15" s="239"/>
      <c r="D15" s="353" t="s">
        <v>507</v>
      </c>
      <c r="E15" s="353"/>
      <c r="F15" s="353"/>
      <c r="G15" s="353"/>
      <c r="H15" s="353"/>
      <c r="I15" s="353"/>
      <c r="J15" s="353"/>
      <c r="K15" s="235"/>
    </row>
    <row r="16" spans="2:11" ht="15" customHeight="1">
      <c r="B16" s="238"/>
      <c r="C16" s="239"/>
      <c r="D16" s="239"/>
      <c r="E16" s="240" t="s">
        <v>79</v>
      </c>
      <c r="F16" s="353" t="s">
        <v>508</v>
      </c>
      <c r="G16" s="353"/>
      <c r="H16" s="353"/>
      <c r="I16" s="353"/>
      <c r="J16" s="353"/>
      <c r="K16" s="235"/>
    </row>
    <row r="17" spans="2:11" ht="15" customHeight="1">
      <c r="B17" s="238"/>
      <c r="C17" s="239"/>
      <c r="D17" s="239"/>
      <c r="E17" s="240" t="s">
        <v>509</v>
      </c>
      <c r="F17" s="353" t="s">
        <v>510</v>
      </c>
      <c r="G17" s="353"/>
      <c r="H17" s="353"/>
      <c r="I17" s="353"/>
      <c r="J17" s="353"/>
      <c r="K17" s="235"/>
    </row>
    <row r="18" spans="2:11" ht="15" customHeight="1">
      <c r="B18" s="238"/>
      <c r="C18" s="239"/>
      <c r="D18" s="239"/>
      <c r="E18" s="240" t="s">
        <v>511</v>
      </c>
      <c r="F18" s="353" t="s">
        <v>512</v>
      </c>
      <c r="G18" s="353"/>
      <c r="H18" s="353"/>
      <c r="I18" s="353"/>
      <c r="J18" s="353"/>
      <c r="K18" s="235"/>
    </row>
    <row r="19" spans="2:11" ht="15" customHeight="1">
      <c r="B19" s="238"/>
      <c r="C19" s="239"/>
      <c r="D19" s="239"/>
      <c r="E19" s="240" t="s">
        <v>513</v>
      </c>
      <c r="F19" s="353" t="s">
        <v>514</v>
      </c>
      <c r="G19" s="353"/>
      <c r="H19" s="353"/>
      <c r="I19" s="353"/>
      <c r="J19" s="353"/>
      <c r="K19" s="235"/>
    </row>
    <row r="20" spans="2:11" ht="15" customHeight="1">
      <c r="B20" s="238"/>
      <c r="C20" s="239"/>
      <c r="D20" s="239"/>
      <c r="E20" s="240" t="s">
        <v>493</v>
      </c>
      <c r="F20" s="353" t="s">
        <v>494</v>
      </c>
      <c r="G20" s="353"/>
      <c r="H20" s="353"/>
      <c r="I20" s="353"/>
      <c r="J20" s="353"/>
      <c r="K20" s="235"/>
    </row>
    <row r="21" spans="2:11" ht="15" customHeight="1">
      <c r="B21" s="238"/>
      <c r="C21" s="239"/>
      <c r="D21" s="239"/>
      <c r="E21" s="240" t="s">
        <v>515</v>
      </c>
      <c r="F21" s="353" t="s">
        <v>516</v>
      </c>
      <c r="G21" s="353"/>
      <c r="H21" s="353"/>
      <c r="I21" s="353"/>
      <c r="J21" s="353"/>
      <c r="K21" s="235"/>
    </row>
    <row r="22" spans="2:11" ht="12.75" customHeight="1">
      <c r="B22" s="238"/>
      <c r="C22" s="239"/>
      <c r="D22" s="239"/>
      <c r="E22" s="239"/>
      <c r="F22" s="239"/>
      <c r="G22" s="239"/>
      <c r="H22" s="239"/>
      <c r="I22" s="239"/>
      <c r="J22" s="239"/>
      <c r="K22" s="235"/>
    </row>
    <row r="23" spans="2:11" ht="15" customHeight="1">
      <c r="B23" s="238"/>
      <c r="C23" s="353" t="s">
        <v>517</v>
      </c>
      <c r="D23" s="353"/>
      <c r="E23" s="353"/>
      <c r="F23" s="353"/>
      <c r="G23" s="353"/>
      <c r="H23" s="353"/>
      <c r="I23" s="353"/>
      <c r="J23" s="353"/>
      <c r="K23" s="235"/>
    </row>
    <row r="24" spans="2:11" ht="15" customHeight="1">
      <c r="B24" s="238"/>
      <c r="C24" s="353" t="s">
        <v>518</v>
      </c>
      <c r="D24" s="353"/>
      <c r="E24" s="353"/>
      <c r="F24" s="353"/>
      <c r="G24" s="353"/>
      <c r="H24" s="353"/>
      <c r="I24" s="353"/>
      <c r="J24" s="353"/>
      <c r="K24" s="235"/>
    </row>
    <row r="25" spans="2:11" ht="15" customHeight="1">
      <c r="B25" s="238"/>
      <c r="C25" s="237"/>
      <c r="D25" s="353" t="s">
        <v>519</v>
      </c>
      <c r="E25" s="353"/>
      <c r="F25" s="353"/>
      <c r="G25" s="353"/>
      <c r="H25" s="353"/>
      <c r="I25" s="353"/>
      <c r="J25" s="353"/>
      <c r="K25" s="235"/>
    </row>
    <row r="26" spans="2:11" ht="15" customHeight="1">
      <c r="B26" s="238"/>
      <c r="C26" s="239"/>
      <c r="D26" s="353" t="s">
        <v>520</v>
      </c>
      <c r="E26" s="353"/>
      <c r="F26" s="353"/>
      <c r="G26" s="353"/>
      <c r="H26" s="353"/>
      <c r="I26" s="353"/>
      <c r="J26" s="353"/>
      <c r="K26" s="235"/>
    </row>
    <row r="27" spans="2:11" ht="12.75" customHeight="1">
      <c r="B27" s="238"/>
      <c r="C27" s="239"/>
      <c r="D27" s="239"/>
      <c r="E27" s="239"/>
      <c r="F27" s="239"/>
      <c r="G27" s="239"/>
      <c r="H27" s="239"/>
      <c r="I27" s="239"/>
      <c r="J27" s="239"/>
      <c r="K27" s="235"/>
    </row>
    <row r="28" spans="2:11" ht="15" customHeight="1">
      <c r="B28" s="238"/>
      <c r="C28" s="239"/>
      <c r="D28" s="353" t="s">
        <v>521</v>
      </c>
      <c r="E28" s="353"/>
      <c r="F28" s="353"/>
      <c r="G28" s="353"/>
      <c r="H28" s="353"/>
      <c r="I28" s="353"/>
      <c r="J28" s="353"/>
      <c r="K28" s="235"/>
    </row>
    <row r="29" spans="2:11" ht="15" customHeight="1">
      <c r="B29" s="238"/>
      <c r="C29" s="239"/>
      <c r="D29" s="353" t="s">
        <v>522</v>
      </c>
      <c r="E29" s="353"/>
      <c r="F29" s="353"/>
      <c r="G29" s="353"/>
      <c r="H29" s="353"/>
      <c r="I29" s="353"/>
      <c r="J29" s="353"/>
      <c r="K29" s="235"/>
    </row>
    <row r="30" spans="2:11" ht="12.75" customHeight="1">
      <c r="B30" s="238"/>
      <c r="C30" s="239"/>
      <c r="D30" s="239"/>
      <c r="E30" s="239"/>
      <c r="F30" s="239"/>
      <c r="G30" s="239"/>
      <c r="H30" s="239"/>
      <c r="I30" s="239"/>
      <c r="J30" s="239"/>
      <c r="K30" s="235"/>
    </row>
    <row r="31" spans="2:11" ht="15" customHeight="1">
      <c r="B31" s="238"/>
      <c r="C31" s="239"/>
      <c r="D31" s="353" t="s">
        <v>523</v>
      </c>
      <c r="E31" s="353"/>
      <c r="F31" s="353"/>
      <c r="G31" s="353"/>
      <c r="H31" s="353"/>
      <c r="I31" s="353"/>
      <c r="J31" s="353"/>
      <c r="K31" s="235"/>
    </row>
    <row r="32" spans="2:11" ht="15" customHeight="1">
      <c r="B32" s="238"/>
      <c r="C32" s="239"/>
      <c r="D32" s="353" t="s">
        <v>524</v>
      </c>
      <c r="E32" s="353"/>
      <c r="F32" s="353"/>
      <c r="G32" s="353"/>
      <c r="H32" s="353"/>
      <c r="I32" s="353"/>
      <c r="J32" s="353"/>
      <c r="K32" s="235"/>
    </row>
    <row r="33" spans="2:11" ht="15" customHeight="1">
      <c r="B33" s="238"/>
      <c r="C33" s="239"/>
      <c r="D33" s="353" t="s">
        <v>525</v>
      </c>
      <c r="E33" s="353"/>
      <c r="F33" s="353"/>
      <c r="G33" s="353"/>
      <c r="H33" s="353"/>
      <c r="I33" s="353"/>
      <c r="J33" s="353"/>
      <c r="K33" s="235"/>
    </row>
    <row r="34" spans="2:11" ht="15" customHeight="1">
      <c r="B34" s="238"/>
      <c r="C34" s="239"/>
      <c r="D34" s="237"/>
      <c r="E34" s="241" t="s">
        <v>120</v>
      </c>
      <c r="F34" s="237"/>
      <c r="G34" s="353" t="s">
        <v>526</v>
      </c>
      <c r="H34" s="353"/>
      <c r="I34" s="353"/>
      <c r="J34" s="353"/>
      <c r="K34" s="235"/>
    </row>
    <row r="35" spans="2:11" ht="30.75" customHeight="1">
      <c r="B35" s="238"/>
      <c r="C35" s="239"/>
      <c r="D35" s="237"/>
      <c r="E35" s="241" t="s">
        <v>527</v>
      </c>
      <c r="F35" s="237"/>
      <c r="G35" s="353" t="s">
        <v>528</v>
      </c>
      <c r="H35" s="353"/>
      <c r="I35" s="353"/>
      <c r="J35" s="353"/>
      <c r="K35" s="235"/>
    </row>
    <row r="36" spans="2:11" ht="15" customHeight="1">
      <c r="B36" s="238"/>
      <c r="C36" s="239"/>
      <c r="D36" s="237"/>
      <c r="E36" s="241" t="s">
        <v>53</v>
      </c>
      <c r="F36" s="237"/>
      <c r="G36" s="353" t="s">
        <v>529</v>
      </c>
      <c r="H36" s="353"/>
      <c r="I36" s="353"/>
      <c r="J36" s="353"/>
      <c r="K36" s="235"/>
    </row>
    <row r="37" spans="2:11" ht="15" customHeight="1">
      <c r="B37" s="238"/>
      <c r="C37" s="239"/>
      <c r="D37" s="237"/>
      <c r="E37" s="241" t="s">
        <v>121</v>
      </c>
      <c r="F37" s="237"/>
      <c r="G37" s="353" t="s">
        <v>530</v>
      </c>
      <c r="H37" s="353"/>
      <c r="I37" s="353"/>
      <c r="J37" s="353"/>
      <c r="K37" s="235"/>
    </row>
    <row r="38" spans="2:11" ht="15" customHeight="1">
      <c r="B38" s="238"/>
      <c r="C38" s="239"/>
      <c r="D38" s="237"/>
      <c r="E38" s="241" t="s">
        <v>122</v>
      </c>
      <c r="F38" s="237"/>
      <c r="G38" s="353" t="s">
        <v>531</v>
      </c>
      <c r="H38" s="353"/>
      <c r="I38" s="353"/>
      <c r="J38" s="353"/>
      <c r="K38" s="235"/>
    </row>
    <row r="39" spans="2:11" ht="15" customHeight="1">
      <c r="B39" s="238"/>
      <c r="C39" s="239"/>
      <c r="D39" s="237"/>
      <c r="E39" s="241" t="s">
        <v>123</v>
      </c>
      <c r="F39" s="237"/>
      <c r="G39" s="353" t="s">
        <v>532</v>
      </c>
      <c r="H39" s="353"/>
      <c r="I39" s="353"/>
      <c r="J39" s="353"/>
      <c r="K39" s="235"/>
    </row>
    <row r="40" spans="2:11" ht="15" customHeight="1">
      <c r="B40" s="238"/>
      <c r="C40" s="239"/>
      <c r="D40" s="237"/>
      <c r="E40" s="241" t="s">
        <v>533</v>
      </c>
      <c r="F40" s="237"/>
      <c r="G40" s="353" t="s">
        <v>534</v>
      </c>
      <c r="H40" s="353"/>
      <c r="I40" s="353"/>
      <c r="J40" s="353"/>
      <c r="K40" s="235"/>
    </row>
    <row r="41" spans="2:11" ht="15" customHeight="1">
      <c r="B41" s="238"/>
      <c r="C41" s="239"/>
      <c r="D41" s="237"/>
      <c r="E41" s="241"/>
      <c r="F41" s="237"/>
      <c r="G41" s="353" t="s">
        <v>535</v>
      </c>
      <c r="H41" s="353"/>
      <c r="I41" s="353"/>
      <c r="J41" s="353"/>
      <c r="K41" s="235"/>
    </row>
    <row r="42" spans="2:11" ht="15" customHeight="1">
      <c r="B42" s="238"/>
      <c r="C42" s="239"/>
      <c r="D42" s="237"/>
      <c r="E42" s="241" t="s">
        <v>536</v>
      </c>
      <c r="F42" s="237"/>
      <c r="G42" s="353" t="s">
        <v>537</v>
      </c>
      <c r="H42" s="353"/>
      <c r="I42" s="353"/>
      <c r="J42" s="353"/>
      <c r="K42" s="235"/>
    </row>
    <row r="43" spans="2:11" ht="15" customHeight="1">
      <c r="B43" s="238"/>
      <c r="C43" s="239"/>
      <c r="D43" s="237"/>
      <c r="E43" s="241" t="s">
        <v>125</v>
      </c>
      <c r="F43" s="237"/>
      <c r="G43" s="353" t="s">
        <v>538</v>
      </c>
      <c r="H43" s="353"/>
      <c r="I43" s="353"/>
      <c r="J43" s="353"/>
      <c r="K43" s="235"/>
    </row>
    <row r="44" spans="2:11" ht="12.75" customHeight="1">
      <c r="B44" s="238"/>
      <c r="C44" s="239"/>
      <c r="D44" s="237"/>
      <c r="E44" s="237"/>
      <c r="F44" s="237"/>
      <c r="G44" s="237"/>
      <c r="H44" s="237"/>
      <c r="I44" s="237"/>
      <c r="J44" s="237"/>
      <c r="K44" s="235"/>
    </row>
    <row r="45" spans="2:11" ht="15" customHeight="1">
      <c r="B45" s="238"/>
      <c r="C45" s="239"/>
      <c r="D45" s="353" t="s">
        <v>539</v>
      </c>
      <c r="E45" s="353"/>
      <c r="F45" s="353"/>
      <c r="G45" s="353"/>
      <c r="H45" s="353"/>
      <c r="I45" s="353"/>
      <c r="J45" s="353"/>
      <c r="K45" s="235"/>
    </row>
    <row r="46" spans="2:11" ht="15" customHeight="1">
      <c r="B46" s="238"/>
      <c r="C46" s="239"/>
      <c r="D46" s="239"/>
      <c r="E46" s="353" t="s">
        <v>540</v>
      </c>
      <c r="F46" s="353"/>
      <c r="G46" s="353"/>
      <c r="H46" s="353"/>
      <c r="I46" s="353"/>
      <c r="J46" s="353"/>
      <c r="K46" s="235"/>
    </row>
    <row r="47" spans="2:11" ht="15" customHeight="1">
      <c r="B47" s="238"/>
      <c r="C47" s="239"/>
      <c r="D47" s="239"/>
      <c r="E47" s="353" t="s">
        <v>541</v>
      </c>
      <c r="F47" s="353"/>
      <c r="G47" s="353"/>
      <c r="H47" s="353"/>
      <c r="I47" s="353"/>
      <c r="J47" s="353"/>
      <c r="K47" s="235"/>
    </row>
    <row r="48" spans="2:11" ht="15" customHeight="1">
      <c r="B48" s="238"/>
      <c r="C48" s="239"/>
      <c r="D48" s="239"/>
      <c r="E48" s="353" t="s">
        <v>542</v>
      </c>
      <c r="F48" s="353"/>
      <c r="G48" s="353"/>
      <c r="H48" s="353"/>
      <c r="I48" s="353"/>
      <c r="J48" s="353"/>
      <c r="K48" s="235"/>
    </row>
    <row r="49" spans="2:11" ht="15" customHeight="1">
      <c r="B49" s="238"/>
      <c r="C49" s="239"/>
      <c r="D49" s="353" t="s">
        <v>543</v>
      </c>
      <c r="E49" s="353"/>
      <c r="F49" s="353"/>
      <c r="G49" s="353"/>
      <c r="H49" s="353"/>
      <c r="I49" s="353"/>
      <c r="J49" s="353"/>
      <c r="K49" s="235"/>
    </row>
    <row r="50" spans="2:11" ht="25.5" customHeight="1">
      <c r="B50" s="234"/>
      <c r="C50" s="352" t="s">
        <v>544</v>
      </c>
      <c r="D50" s="352"/>
      <c r="E50" s="352"/>
      <c r="F50" s="352"/>
      <c r="G50" s="352"/>
      <c r="H50" s="352"/>
      <c r="I50" s="352"/>
      <c r="J50" s="352"/>
      <c r="K50" s="235"/>
    </row>
    <row r="51" spans="2:11" ht="5.25" customHeight="1">
      <c r="B51" s="234"/>
      <c r="C51" s="236"/>
      <c r="D51" s="236"/>
      <c r="E51" s="236"/>
      <c r="F51" s="236"/>
      <c r="G51" s="236"/>
      <c r="H51" s="236"/>
      <c r="I51" s="236"/>
      <c r="J51" s="236"/>
      <c r="K51" s="235"/>
    </row>
    <row r="52" spans="2:11" ht="15" customHeight="1">
      <c r="B52" s="234"/>
      <c r="C52" s="353" t="s">
        <v>545</v>
      </c>
      <c r="D52" s="353"/>
      <c r="E52" s="353"/>
      <c r="F52" s="353"/>
      <c r="G52" s="353"/>
      <c r="H52" s="353"/>
      <c r="I52" s="353"/>
      <c r="J52" s="353"/>
      <c r="K52" s="235"/>
    </row>
    <row r="53" spans="2:11" ht="15" customHeight="1">
      <c r="B53" s="234"/>
      <c r="C53" s="353" t="s">
        <v>546</v>
      </c>
      <c r="D53" s="353"/>
      <c r="E53" s="353"/>
      <c r="F53" s="353"/>
      <c r="G53" s="353"/>
      <c r="H53" s="353"/>
      <c r="I53" s="353"/>
      <c r="J53" s="353"/>
      <c r="K53" s="235"/>
    </row>
    <row r="54" spans="2:11" ht="12.75" customHeight="1">
      <c r="B54" s="234"/>
      <c r="C54" s="237"/>
      <c r="D54" s="237"/>
      <c r="E54" s="237"/>
      <c r="F54" s="237"/>
      <c r="G54" s="237"/>
      <c r="H54" s="237"/>
      <c r="I54" s="237"/>
      <c r="J54" s="237"/>
      <c r="K54" s="235"/>
    </row>
    <row r="55" spans="2:11" ht="15" customHeight="1">
      <c r="B55" s="234"/>
      <c r="C55" s="353" t="s">
        <v>547</v>
      </c>
      <c r="D55" s="353"/>
      <c r="E55" s="353"/>
      <c r="F55" s="353"/>
      <c r="G55" s="353"/>
      <c r="H55" s="353"/>
      <c r="I55" s="353"/>
      <c r="J55" s="353"/>
      <c r="K55" s="235"/>
    </row>
    <row r="56" spans="2:11" ht="15" customHeight="1">
      <c r="B56" s="234"/>
      <c r="C56" s="239"/>
      <c r="D56" s="353" t="s">
        <v>548</v>
      </c>
      <c r="E56" s="353"/>
      <c r="F56" s="353"/>
      <c r="G56" s="353"/>
      <c r="H56" s="353"/>
      <c r="I56" s="353"/>
      <c r="J56" s="353"/>
      <c r="K56" s="235"/>
    </row>
    <row r="57" spans="2:11" ht="15" customHeight="1">
      <c r="B57" s="234"/>
      <c r="C57" s="239"/>
      <c r="D57" s="353" t="s">
        <v>549</v>
      </c>
      <c r="E57" s="353"/>
      <c r="F57" s="353"/>
      <c r="G57" s="353"/>
      <c r="H57" s="353"/>
      <c r="I57" s="353"/>
      <c r="J57" s="353"/>
      <c r="K57" s="235"/>
    </row>
    <row r="58" spans="2:11" ht="15" customHeight="1">
      <c r="B58" s="234"/>
      <c r="C58" s="239"/>
      <c r="D58" s="353" t="s">
        <v>550</v>
      </c>
      <c r="E58" s="353"/>
      <c r="F58" s="353"/>
      <c r="G58" s="353"/>
      <c r="H58" s="353"/>
      <c r="I58" s="353"/>
      <c r="J58" s="353"/>
      <c r="K58" s="235"/>
    </row>
    <row r="59" spans="2:11" ht="15" customHeight="1">
      <c r="B59" s="234"/>
      <c r="C59" s="239"/>
      <c r="D59" s="353" t="s">
        <v>551</v>
      </c>
      <c r="E59" s="353"/>
      <c r="F59" s="353"/>
      <c r="G59" s="353"/>
      <c r="H59" s="353"/>
      <c r="I59" s="353"/>
      <c r="J59" s="353"/>
      <c r="K59" s="235"/>
    </row>
    <row r="60" spans="2:11" ht="15" customHeight="1">
      <c r="B60" s="234"/>
      <c r="C60" s="239"/>
      <c r="D60" s="355" t="s">
        <v>552</v>
      </c>
      <c r="E60" s="355"/>
      <c r="F60" s="355"/>
      <c r="G60" s="355"/>
      <c r="H60" s="355"/>
      <c r="I60" s="355"/>
      <c r="J60" s="355"/>
      <c r="K60" s="235"/>
    </row>
    <row r="61" spans="2:11" ht="15" customHeight="1">
      <c r="B61" s="234"/>
      <c r="C61" s="239"/>
      <c r="D61" s="353" t="s">
        <v>553</v>
      </c>
      <c r="E61" s="353"/>
      <c r="F61" s="353"/>
      <c r="G61" s="353"/>
      <c r="H61" s="353"/>
      <c r="I61" s="353"/>
      <c r="J61" s="353"/>
      <c r="K61" s="235"/>
    </row>
    <row r="62" spans="2:11" ht="12.75" customHeight="1">
      <c r="B62" s="234"/>
      <c r="C62" s="239"/>
      <c r="D62" s="239"/>
      <c r="E62" s="242"/>
      <c r="F62" s="239"/>
      <c r="G62" s="239"/>
      <c r="H62" s="239"/>
      <c r="I62" s="239"/>
      <c r="J62" s="239"/>
      <c r="K62" s="235"/>
    </row>
    <row r="63" spans="2:11" ht="15" customHeight="1">
      <c r="B63" s="234"/>
      <c r="C63" s="239"/>
      <c r="D63" s="353" t="s">
        <v>554</v>
      </c>
      <c r="E63" s="353"/>
      <c r="F63" s="353"/>
      <c r="G63" s="353"/>
      <c r="H63" s="353"/>
      <c r="I63" s="353"/>
      <c r="J63" s="353"/>
      <c r="K63" s="235"/>
    </row>
    <row r="64" spans="2:11" ht="15" customHeight="1">
      <c r="B64" s="234"/>
      <c r="C64" s="239"/>
      <c r="D64" s="355" t="s">
        <v>555</v>
      </c>
      <c r="E64" s="355"/>
      <c r="F64" s="355"/>
      <c r="G64" s="355"/>
      <c r="H64" s="355"/>
      <c r="I64" s="355"/>
      <c r="J64" s="355"/>
      <c r="K64" s="235"/>
    </row>
    <row r="65" spans="2:11" ht="15" customHeight="1">
      <c r="B65" s="234"/>
      <c r="C65" s="239"/>
      <c r="D65" s="353" t="s">
        <v>556</v>
      </c>
      <c r="E65" s="353"/>
      <c r="F65" s="353"/>
      <c r="G65" s="353"/>
      <c r="H65" s="353"/>
      <c r="I65" s="353"/>
      <c r="J65" s="353"/>
      <c r="K65" s="235"/>
    </row>
    <row r="66" spans="2:11" ht="15" customHeight="1">
      <c r="B66" s="234"/>
      <c r="C66" s="239"/>
      <c r="D66" s="353" t="s">
        <v>557</v>
      </c>
      <c r="E66" s="353"/>
      <c r="F66" s="353"/>
      <c r="G66" s="353"/>
      <c r="H66" s="353"/>
      <c r="I66" s="353"/>
      <c r="J66" s="353"/>
      <c r="K66" s="235"/>
    </row>
    <row r="67" spans="2:11" ht="15" customHeight="1">
      <c r="B67" s="234"/>
      <c r="C67" s="239"/>
      <c r="D67" s="353" t="s">
        <v>558</v>
      </c>
      <c r="E67" s="353"/>
      <c r="F67" s="353"/>
      <c r="G67" s="353"/>
      <c r="H67" s="353"/>
      <c r="I67" s="353"/>
      <c r="J67" s="353"/>
      <c r="K67" s="235"/>
    </row>
    <row r="68" spans="2:11" ht="15" customHeight="1">
      <c r="B68" s="234"/>
      <c r="C68" s="239"/>
      <c r="D68" s="353" t="s">
        <v>559</v>
      </c>
      <c r="E68" s="353"/>
      <c r="F68" s="353"/>
      <c r="G68" s="353"/>
      <c r="H68" s="353"/>
      <c r="I68" s="353"/>
      <c r="J68" s="353"/>
      <c r="K68" s="235"/>
    </row>
    <row r="69" spans="2:11" ht="12.75" customHeight="1">
      <c r="B69" s="243"/>
      <c r="C69" s="244"/>
      <c r="D69" s="244"/>
      <c r="E69" s="244"/>
      <c r="F69" s="244"/>
      <c r="G69" s="244"/>
      <c r="H69" s="244"/>
      <c r="I69" s="244"/>
      <c r="J69" s="244"/>
      <c r="K69" s="245"/>
    </row>
    <row r="70" spans="2:11" ht="18.75" customHeight="1">
      <c r="B70" s="246"/>
      <c r="C70" s="246"/>
      <c r="D70" s="246"/>
      <c r="E70" s="246"/>
      <c r="F70" s="246"/>
      <c r="G70" s="246"/>
      <c r="H70" s="246"/>
      <c r="I70" s="246"/>
      <c r="J70" s="246"/>
      <c r="K70" s="247"/>
    </row>
    <row r="71" spans="2:11" ht="18.75" customHeight="1">
      <c r="B71" s="247"/>
      <c r="C71" s="247"/>
      <c r="D71" s="247"/>
      <c r="E71" s="247"/>
      <c r="F71" s="247"/>
      <c r="G71" s="247"/>
      <c r="H71" s="247"/>
      <c r="I71" s="247"/>
      <c r="J71" s="247"/>
      <c r="K71" s="247"/>
    </row>
    <row r="72" spans="2:11" ht="7.5" customHeight="1">
      <c r="B72" s="248"/>
      <c r="C72" s="249"/>
      <c r="D72" s="249"/>
      <c r="E72" s="249"/>
      <c r="F72" s="249"/>
      <c r="G72" s="249"/>
      <c r="H72" s="249"/>
      <c r="I72" s="249"/>
      <c r="J72" s="249"/>
      <c r="K72" s="250"/>
    </row>
    <row r="73" spans="2:11" ht="45" customHeight="1">
      <c r="B73" s="251"/>
      <c r="C73" s="356" t="s">
        <v>90</v>
      </c>
      <c r="D73" s="356"/>
      <c r="E73" s="356"/>
      <c r="F73" s="356"/>
      <c r="G73" s="356"/>
      <c r="H73" s="356"/>
      <c r="I73" s="356"/>
      <c r="J73" s="356"/>
      <c r="K73" s="252"/>
    </row>
    <row r="74" spans="2:11" ht="17.25" customHeight="1">
      <c r="B74" s="251"/>
      <c r="C74" s="253" t="s">
        <v>560</v>
      </c>
      <c r="D74" s="253"/>
      <c r="E74" s="253"/>
      <c r="F74" s="253" t="s">
        <v>561</v>
      </c>
      <c r="G74" s="254"/>
      <c r="H74" s="253" t="s">
        <v>121</v>
      </c>
      <c r="I74" s="253" t="s">
        <v>57</v>
      </c>
      <c r="J74" s="253" t="s">
        <v>562</v>
      </c>
      <c r="K74" s="252"/>
    </row>
    <row r="75" spans="2:11" ht="17.25" customHeight="1">
      <c r="B75" s="251"/>
      <c r="C75" s="255" t="s">
        <v>563</v>
      </c>
      <c r="D75" s="255"/>
      <c r="E75" s="255"/>
      <c r="F75" s="256" t="s">
        <v>564</v>
      </c>
      <c r="G75" s="257"/>
      <c r="H75" s="255"/>
      <c r="I75" s="255"/>
      <c r="J75" s="255" t="s">
        <v>565</v>
      </c>
      <c r="K75" s="252"/>
    </row>
    <row r="76" spans="2:11" ht="5.25" customHeight="1">
      <c r="B76" s="251"/>
      <c r="C76" s="258"/>
      <c r="D76" s="258"/>
      <c r="E76" s="258"/>
      <c r="F76" s="258"/>
      <c r="G76" s="259"/>
      <c r="H76" s="258"/>
      <c r="I76" s="258"/>
      <c r="J76" s="258"/>
      <c r="K76" s="252"/>
    </row>
    <row r="77" spans="2:11" ht="15" customHeight="1">
      <c r="B77" s="251"/>
      <c r="C77" s="241" t="s">
        <v>53</v>
      </c>
      <c r="D77" s="258"/>
      <c r="E77" s="258"/>
      <c r="F77" s="260" t="s">
        <v>77</v>
      </c>
      <c r="G77" s="259"/>
      <c r="H77" s="241" t="s">
        <v>566</v>
      </c>
      <c r="I77" s="241" t="s">
        <v>567</v>
      </c>
      <c r="J77" s="241">
        <v>20</v>
      </c>
      <c r="K77" s="252"/>
    </row>
    <row r="78" spans="2:11" ht="15" customHeight="1">
      <c r="B78" s="251"/>
      <c r="C78" s="241" t="s">
        <v>568</v>
      </c>
      <c r="D78" s="241"/>
      <c r="E78" s="241"/>
      <c r="F78" s="260" t="s">
        <v>77</v>
      </c>
      <c r="G78" s="259"/>
      <c r="H78" s="241" t="s">
        <v>569</v>
      </c>
      <c r="I78" s="241" t="s">
        <v>567</v>
      </c>
      <c r="J78" s="241">
        <v>120</v>
      </c>
      <c r="K78" s="252"/>
    </row>
    <row r="79" spans="2:11" ht="15" customHeight="1">
      <c r="B79" s="261"/>
      <c r="C79" s="241" t="s">
        <v>570</v>
      </c>
      <c r="D79" s="241"/>
      <c r="E79" s="241"/>
      <c r="F79" s="260" t="s">
        <v>571</v>
      </c>
      <c r="G79" s="259"/>
      <c r="H79" s="241" t="s">
        <v>572</v>
      </c>
      <c r="I79" s="241" t="s">
        <v>567</v>
      </c>
      <c r="J79" s="241">
        <v>50</v>
      </c>
      <c r="K79" s="252"/>
    </row>
    <row r="80" spans="2:11" ht="15" customHeight="1">
      <c r="B80" s="261"/>
      <c r="C80" s="241" t="s">
        <v>573</v>
      </c>
      <c r="D80" s="241"/>
      <c r="E80" s="241"/>
      <c r="F80" s="260" t="s">
        <v>77</v>
      </c>
      <c r="G80" s="259"/>
      <c r="H80" s="241" t="s">
        <v>574</v>
      </c>
      <c r="I80" s="241" t="s">
        <v>575</v>
      </c>
      <c r="J80" s="241"/>
      <c r="K80" s="252"/>
    </row>
    <row r="81" spans="2:11" ht="15" customHeight="1">
      <c r="B81" s="261"/>
      <c r="C81" s="262" t="s">
        <v>576</v>
      </c>
      <c r="D81" s="262"/>
      <c r="E81" s="262"/>
      <c r="F81" s="263" t="s">
        <v>571</v>
      </c>
      <c r="G81" s="262"/>
      <c r="H81" s="262" t="s">
        <v>577</v>
      </c>
      <c r="I81" s="262" t="s">
        <v>567</v>
      </c>
      <c r="J81" s="262">
        <v>15</v>
      </c>
      <c r="K81" s="252"/>
    </row>
    <row r="82" spans="2:11" ht="15" customHeight="1">
      <c r="B82" s="261"/>
      <c r="C82" s="262" t="s">
        <v>578</v>
      </c>
      <c r="D82" s="262"/>
      <c r="E82" s="262"/>
      <c r="F82" s="263" t="s">
        <v>571</v>
      </c>
      <c r="G82" s="262"/>
      <c r="H82" s="262" t="s">
        <v>579</v>
      </c>
      <c r="I82" s="262" t="s">
        <v>567</v>
      </c>
      <c r="J82" s="262">
        <v>15</v>
      </c>
      <c r="K82" s="252"/>
    </row>
    <row r="83" spans="2:11" ht="15" customHeight="1">
      <c r="B83" s="261"/>
      <c r="C83" s="262" t="s">
        <v>580</v>
      </c>
      <c r="D83" s="262"/>
      <c r="E83" s="262"/>
      <c r="F83" s="263" t="s">
        <v>571</v>
      </c>
      <c r="G83" s="262"/>
      <c r="H83" s="262" t="s">
        <v>581</v>
      </c>
      <c r="I83" s="262" t="s">
        <v>567</v>
      </c>
      <c r="J83" s="262">
        <v>20</v>
      </c>
      <c r="K83" s="252"/>
    </row>
    <row r="84" spans="2:11" ht="15" customHeight="1">
      <c r="B84" s="261"/>
      <c r="C84" s="262" t="s">
        <v>582</v>
      </c>
      <c r="D84" s="262"/>
      <c r="E84" s="262"/>
      <c r="F84" s="263" t="s">
        <v>571</v>
      </c>
      <c r="G84" s="262"/>
      <c r="H84" s="262" t="s">
        <v>583</v>
      </c>
      <c r="I84" s="262" t="s">
        <v>567</v>
      </c>
      <c r="J84" s="262">
        <v>20</v>
      </c>
      <c r="K84" s="252"/>
    </row>
    <row r="85" spans="2:11" ht="15" customHeight="1">
      <c r="B85" s="261"/>
      <c r="C85" s="241" t="s">
        <v>584</v>
      </c>
      <c r="D85" s="241"/>
      <c r="E85" s="241"/>
      <c r="F85" s="260" t="s">
        <v>571</v>
      </c>
      <c r="G85" s="259"/>
      <c r="H85" s="241" t="s">
        <v>585</v>
      </c>
      <c r="I85" s="241" t="s">
        <v>567</v>
      </c>
      <c r="J85" s="241">
        <v>50</v>
      </c>
      <c r="K85" s="252"/>
    </row>
    <row r="86" spans="2:11" ht="15" customHeight="1">
      <c r="B86" s="261"/>
      <c r="C86" s="241" t="s">
        <v>586</v>
      </c>
      <c r="D86" s="241"/>
      <c r="E86" s="241"/>
      <c r="F86" s="260" t="s">
        <v>571</v>
      </c>
      <c r="G86" s="259"/>
      <c r="H86" s="241" t="s">
        <v>587</v>
      </c>
      <c r="I86" s="241" t="s">
        <v>567</v>
      </c>
      <c r="J86" s="241">
        <v>20</v>
      </c>
      <c r="K86" s="252"/>
    </row>
    <row r="87" spans="2:11" ht="15" customHeight="1">
      <c r="B87" s="261"/>
      <c r="C87" s="241" t="s">
        <v>588</v>
      </c>
      <c r="D87" s="241"/>
      <c r="E87" s="241"/>
      <c r="F87" s="260" t="s">
        <v>571</v>
      </c>
      <c r="G87" s="259"/>
      <c r="H87" s="241" t="s">
        <v>589</v>
      </c>
      <c r="I87" s="241" t="s">
        <v>567</v>
      </c>
      <c r="J87" s="241">
        <v>20</v>
      </c>
      <c r="K87" s="252"/>
    </row>
    <row r="88" spans="2:11" ht="15" customHeight="1">
      <c r="B88" s="261"/>
      <c r="C88" s="241" t="s">
        <v>590</v>
      </c>
      <c r="D88" s="241"/>
      <c r="E88" s="241"/>
      <c r="F88" s="260" t="s">
        <v>571</v>
      </c>
      <c r="G88" s="259"/>
      <c r="H88" s="241" t="s">
        <v>591</v>
      </c>
      <c r="I88" s="241" t="s">
        <v>567</v>
      </c>
      <c r="J88" s="241">
        <v>50</v>
      </c>
      <c r="K88" s="252"/>
    </row>
    <row r="89" spans="2:11" ht="15" customHeight="1">
      <c r="B89" s="261"/>
      <c r="C89" s="241" t="s">
        <v>592</v>
      </c>
      <c r="D89" s="241"/>
      <c r="E89" s="241"/>
      <c r="F89" s="260" t="s">
        <v>571</v>
      </c>
      <c r="G89" s="259"/>
      <c r="H89" s="241" t="s">
        <v>592</v>
      </c>
      <c r="I89" s="241" t="s">
        <v>567</v>
      </c>
      <c r="J89" s="241">
        <v>50</v>
      </c>
      <c r="K89" s="252"/>
    </row>
    <row r="90" spans="2:11" ht="15" customHeight="1">
      <c r="B90" s="261"/>
      <c r="C90" s="241" t="s">
        <v>126</v>
      </c>
      <c r="D90" s="241"/>
      <c r="E90" s="241"/>
      <c r="F90" s="260" t="s">
        <v>571</v>
      </c>
      <c r="G90" s="259"/>
      <c r="H90" s="241" t="s">
        <v>593</v>
      </c>
      <c r="I90" s="241" t="s">
        <v>567</v>
      </c>
      <c r="J90" s="241">
        <v>255</v>
      </c>
      <c r="K90" s="252"/>
    </row>
    <row r="91" spans="2:11" ht="15" customHeight="1">
      <c r="B91" s="261"/>
      <c r="C91" s="241" t="s">
        <v>594</v>
      </c>
      <c r="D91" s="241"/>
      <c r="E91" s="241"/>
      <c r="F91" s="260" t="s">
        <v>77</v>
      </c>
      <c r="G91" s="259"/>
      <c r="H91" s="241" t="s">
        <v>595</v>
      </c>
      <c r="I91" s="241" t="s">
        <v>596</v>
      </c>
      <c r="J91" s="241"/>
      <c r="K91" s="252"/>
    </row>
    <row r="92" spans="2:11" ht="15" customHeight="1">
      <c r="B92" s="261"/>
      <c r="C92" s="241" t="s">
        <v>597</v>
      </c>
      <c r="D92" s="241"/>
      <c r="E92" s="241"/>
      <c r="F92" s="260" t="s">
        <v>77</v>
      </c>
      <c r="G92" s="259"/>
      <c r="H92" s="241" t="s">
        <v>598</v>
      </c>
      <c r="I92" s="241" t="s">
        <v>599</v>
      </c>
      <c r="J92" s="241"/>
      <c r="K92" s="252"/>
    </row>
    <row r="93" spans="2:11" ht="15" customHeight="1">
      <c r="B93" s="261"/>
      <c r="C93" s="241" t="s">
        <v>600</v>
      </c>
      <c r="D93" s="241"/>
      <c r="E93" s="241"/>
      <c r="F93" s="260" t="s">
        <v>77</v>
      </c>
      <c r="G93" s="259"/>
      <c r="H93" s="241" t="s">
        <v>600</v>
      </c>
      <c r="I93" s="241" t="s">
        <v>599</v>
      </c>
      <c r="J93" s="241"/>
      <c r="K93" s="252"/>
    </row>
    <row r="94" spans="2:11" ht="15" customHeight="1">
      <c r="B94" s="261"/>
      <c r="C94" s="241" t="s">
        <v>38</v>
      </c>
      <c r="D94" s="241"/>
      <c r="E94" s="241"/>
      <c r="F94" s="260" t="s">
        <v>77</v>
      </c>
      <c r="G94" s="259"/>
      <c r="H94" s="241" t="s">
        <v>601</v>
      </c>
      <c r="I94" s="241" t="s">
        <v>599</v>
      </c>
      <c r="J94" s="241"/>
      <c r="K94" s="252"/>
    </row>
    <row r="95" spans="2:11" ht="15" customHeight="1">
      <c r="B95" s="261"/>
      <c r="C95" s="241" t="s">
        <v>48</v>
      </c>
      <c r="D95" s="241"/>
      <c r="E95" s="241"/>
      <c r="F95" s="260" t="s">
        <v>77</v>
      </c>
      <c r="G95" s="259"/>
      <c r="H95" s="241" t="s">
        <v>602</v>
      </c>
      <c r="I95" s="241" t="s">
        <v>599</v>
      </c>
      <c r="J95" s="241"/>
      <c r="K95" s="252"/>
    </row>
    <row r="96" spans="2:11" ht="15" customHeight="1">
      <c r="B96" s="264"/>
      <c r="C96" s="265"/>
      <c r="D96" s="265"/>
      <c r="E96" s="265"/>
      <c r="F96" s="265"/>
      <c r="G96" s="265"/>
      <c r="H96" s="265"/>
      <c r="I96" s="265"/>
      <c r="J96" s="265"/>
      <c r="K96" s="266"/>
    </row>
    <row r="97" spans="2:11" ht="18.75" customHeight="1">
      <c r="B97" s="267"/>
      <c r="C97" s="268"/>
      <c r="D97" s="268"/>
      <c r="E97" s="268"/>
      <c r="F97" s="268"/>
      <c r="G97" s="268"/>
      <c r="H97" s="268"/>
      <c r="I97" s="268"/>
      <c r="J97" s="268"/>
      <c r="K97" s="267"/>
    </row>
    <row r="98" spans="2:11" ht="18.75" customHeight="1">
      <c r="B98" s="247"/>
      <c r="C98" s="247"/>
      <c r="D98" s="247"/>
      <c r="E98" s="247"/>
      <c r="F98" s="247"/>
      <c r="G98" s="247"/>
      <c r="H98" s="247"/>
      <c r="I98" s="247"/>
      <c r="J98" s="247"/>
      <c r="K98" s="247"/>
    </row>
    <row r="99" spans="2:11" ht="7.5" customHeight="1">
      <c r="B99" s="248"/>
      <c r="C99" s="249"/>
      <c r="D99" s="249"/>
      <c r="E99" s="249"/>
      <c r="F99" s="249"/>
      <c r="G99" s="249"/>
      <c r="H99" s="249"/>
      <c r="I99" s="249"/>
      <c r="J99" s="249"/>
      <c r="K99" s="250"/>
    </row>
    <row r="100" spans="2:11" ht="45" customHeight="1">
      <c r="B100" s="251"/>
      <c r="C100" s="356" t="s">
        <v>603</v>
      </c>
      <c r="D100" s="356"/>
      <c r="E100" s="356"/>
      <c r="F100" s="356"/>
      <c r="G100" s="356"/>
      <c r="H100" s="356"/>
      <c r="I100" s="356"/>
      <c r="J100" s="356"/>
      <c r="K100" s="252"/>
    </row>
    <row r="101" spans="2:11" ht="17.25" customHeight="1">
      <c r="B101" s="251"/>
      <c r="C101" s="253" t="s">
        <v>560</v>
      </c>
      <c r="D101" s="253"/>
      <c r="E101" s="253"/>
      <c r="F101" s="253" t="s">
        <v>561</v>
      </c>
      <c r="G101" s="254"/>
      <c r="H101" s="253" t="s">
        <v>121</v>
      </c>
      <c r="I101" s="253" t="s">
        <v>57</v>
      </c>
      <c r="J101" s="253" t="s">
        <v>562</v>
      </c>
      <c r="K101" s="252"/>
    </row>
    <row r="102" spans="2:11" ht="17.25" customHeight="1">
      <c r="B102" s="251"/>
      <c r="C102" s="255" t="s">
        <v>563</v>
      </c>
      <c r="D102" s="255"/>
      <c r="E102" s="255"/>
      <c r="F102" s="256" t="s">
        <v>564</v>
      </c>
      <c r="G102" s="257"/>
      <c r="H102" s="255"/>
      <c r="I102" s="255"/>
      <c r="J102" s="255" t="s">
        <v>565</v>
      </c>
      <c r="K102" s="252"/>
    </row>
    <row r="103" spans="2:11" ht="5.25" customHeight="1">
      <c r="B103" s="251"/>
      <c r="C103" s="253"/>
      <c r="D103" s="253"/>
      <c r="E103" s="253"/>
      <c r="F103" s="253"/>
      <c r="G103" s="269"/>
      <c r="H103" s="253"/>
      <c r="I103" s="253"/>
      <c r="J103" s="253"/>
      <c r="K103" s="252"/>
    </row>
    <row r="104" spans="2:11" ht="15" customHeight="1">
      <c r="B104" s="251"/>
      <c r="C104" s="241" t="s">
        <v>53</v>
      </c>
      <c r="D104" s="258"/>
      <c r="E104" s="258"/>
      <c r="F104" s="260" t="s">
        <v>77</v>
      </c>
      <c r="G104" s="269"/>
      <c r="H104" s="241" t="s">
        <v>604</v>
      </c>
      <c r="I104" s="241" t="s">
        <v>567</v>
      </c>
      <c r="J104" s="241">
        <v>20</v>
      </c>
      <c r="K104" s="252"/>
    </row>
    <row r="105" spans="2:11" ht="15" customHeight="1">
      <c r="B105" s="251"/>
      <c r="C105" s="241" t="s">
        <v>568</v>
      </c>
      <c r="D105" s="241"/>
      <c r="E105" s="241"/>
      <c r="F105" s="260" t="s">
        <v>77</v>
      </c>
      <c r="G105" s="241"/>
      <c r="H105" s="241" t="s">
        <v>604</v>
      </c>
      <c r="I105" s="241" t="s">
        <v>567</v>
      </c>
      <c r="J105" s="241">
        <v>120</v>
      </c>
      <c r="K105" s="252"/>
    </row>
    <row r="106" spans="2:11" ht="15" customHeight="1">
      <c r="B106" s="261"/>
      <c r="C106" s="241" t="s">
        <v>570</v>
      </c>
      <c r="D106" s="241"/>
      <c r="E106" s="241"/>
      <c r="F106" s="260" t="s">
        <v>571</v>
      </c>
      <c r="G106" s="241"/>
      <c r="H106" s="241" t="s">
        <v>604</v>
      </c>
      <c r="I106" s="241" t="s">
        <v>567</v>
      </c>
      <c r="J106" s="241">
        <v>50</v>
      </c>
      <c r="K106" s="252"/>
    </row>
    <row r="107" spans="2:11" ht="15" customHeight="1">
      <c r="B107" s="261"/>
      <c r="C107" s="241" t="s">
        <v>573</v>
      </c>
      <c r="D107" s="241"/>
      <c r="E107" s="241"/>
      <c r="F107" s="260" t="s">
        <v>77</v>
      </c>
      <c r="G107" s="241"/>
      <c r="H107" s="241" t="s">
        <v>604</v>
      </c>
      <c r="I107" s="241" t="s">
        <v>575</v>
      </c>
      <c r="J107" s="241"/>
      <c r="K107" s="252"/>
    </row>
    <row r="108" spans="2:11" ht="15" customHeight="1">
      <c r="B108" s="261"/>
      <c r="C108" s="241" t="s">
        <v>584</v>
      </c>
      <c r="D108" s="241"/>
      <c r="E108" s="241"/>
      <c r="F108" s="260" t="s">
        <v>571</v>
      </c>
      <c r="G108" s="241"/>
      <c r="H108" s="241" t="s">
        <v>604</v>
      </c>
      <c r="I108" s="241" t="s">
        <v>567</v>
      </c>
      <c r="J108" s="241">
        <v>50</v>
      </c>
      <c r="K108" s="252"/>
    </row>
    <row r="109" spans="2:11" ht="15" customHeight="1">
      <c r="B109" s="261"/>
      <c r="C109" s="241" t="s">
        <v>592</v>
      </c>
      <c r="D109" s="241"/>
      <c r="E109" s="241"/>
      <c r="F109" s="260" t="s">
        <v>571</v>
      </c>
      <c r="G109" s="241"/>
      <c r="H109" s="241" t="s">
        <v>604</v>
      </c>
      <c r="I109" s="241" t="s">
        <v>567</v>
      </c>
      <c r="J109" s="241">
        <v>50</v>
      </c>
      <c r="K109" s="252"/>
    </row>
    <row r="110" spans="2:11" ht="15" customHeight="1">
      <c r="B110" s="261"/>
      <c r="C110" s="241" t="s">
        <v>590</v>
      </c>
      <c r="D110" s="241"/>
      <c r="E110" s="241"/>
      <c r="F110" s="260" t="s">
        <v>571</v>
      </c>
      <c r="G110" s="241"/>
      <c r="H110" s="241" t="s">
        <v>604</v>
      </c>
      <c r="I110" s="241" t="s">
        <v>567</v>
      </c>
      <c r="J110" s="241">
        <v>50</v>
      </c>
      <c r="K110" s="252"/>
    </row>
    <row r="111" spans="2:11" ht="15" customHeight="1">
      <c r="B111" s="261"/>
      <c r="C111" s="241" t="s">
        <v>53</v>
      </c>
      <c r="D111" s="241"/>
      <c r="E111" s="241"/>
      <c r="F111" s="260" t="s">
        <v>77</v>
      </c>
      <c r="G111" s="241"/>
      <c r="H111" s="241" t="s">
        <v>605</v>
      </c>
      <c r="I111" s="241" t="s">
        <v>567</v>
      </c>
      <c r="J111" s="241">
        <v>20</v>
      </c>
      <c r="K111" s="252"/>
    </row>
    <row r="112" spans="2:11" ht="15" customHeight="1">
      <c r="B112" s="261"/>
      <c r="C112" s="241" t="s">
        <v>606</v>
      </c>
      <c r="D112" s="241"/>
      <c r="E112" s="241"/>
      <c r="F112" s="260" t="s">
        <v>77</v>
      </c>
      <c r="G112" s="241"/>
      <c r="H112" s="241" t="s">
        <v>607</v>
      </c>
      <c r="I112" s="241" t="s">
        <v>567</v>
      </c>
      <c r="J112" s="241">
        <v>120</v>
      </c>
      <c r="K112" s="252"/>
    </row>
    <row r="113" spans="2:11" ht="15" customHeight="1">
      <c r="B113" s="261"/>
      <c r="C113" s="241" t="s">
        <v>38</v>
      </c>
      <c r="D113" s="241"/>
      <c r="E113" s="241"/>
      <c r="F113" s="260" t="s">
        <v>77</v>
      </c>
      <c r="G113" s="241"/>
      <c r="H113" s="241" t="s">
        <v>608</v>
      </c>
      <c r="I113" s="241" t="s">
        <v>599</v>
      </c>
      <c r="J113" s="241"/>
      <c r="K113" s="252"/>
    </row>
    <row r="114" spans="2:11" ht="15" customHeight="1">
      <c r="B114" s="261"/>
      <c r="C114" s="241" t="s">
        <v>48</v>
      </c>
      <c r="D114" s="241"/>
      <c r="E114" s="241"/>
      <c r="F114" s="260" t="s">
        <v>77</v>
      </c>
      <c r="G114" s="241"/>
      <c r="H114" s="241" t="s">
        <v>609</v>
      </c>
      <c r="I114" s="241" t="s">
        <v>599</v>
      </c>
      <c r="J114" s="241"/>
      <c r="K114" s="252"/>
    </row>
    <row r="115" spans="2:11" ht="15" customHeight="1">
      <c r="B115" s="261"/>
      <c r="C115" s="241" t="s">
        <v>57</v>
      </c>
      <c r="D115" s="241"/>
      <c r="E115" s="241"/>
      <c r="F115" s="260" t="s">
        <v>77</v>
      </c>
      <c r="G115" s="241"/>
      <c r="H115" s="241" t="s">
        <v>610</v>
      </c>
      <c r="I115" s="241" t="s">
        <v>611</v>
      </c>
      <c r="J115" s="241"/>
      <c r="K115" s="252"/>
    </row>
    <row r="116" spans="2:11" ht="15" customHeight="1">
      <c r="B116" s="264"/>
      <c r="C116" s="270"/>
      <c r="D116" s="270"/>
      <c r="E116" s="270"/>
      <c r="F116" s="270"/>
      <c r="G116" s="270"/>
      <c r="H116" s="270"/>
      <c r="I116" s="270"/>
      <c r="J116" s="270"/>
      <c r="K116" s="266"/>
    </row>
    <row r="117" spans="2:11" ht="18.75" customHeight="1">
      <c r="B117" s="271"/>
      <c r="C117" s="237"/>
      <c r="D117" s="237"/>
      <c r="E117" s="237"/>
      <c r="F117" s="272"/>
      <c r="G117" s="237"/>
      <c r="H117" s="237"/>
      <c r="I117" s="237"/>
      <c r="J117" s="237"/>
      <c r="K117" s="271"/>
    </row>
    <row r="118" spans="2:11" ht="18.75" customHeight="1">
      <c r="B118" s="247"/>
      <c r="C118" s="247"/>
      <c r="D118" s="247"/>
      <c r="E118" s="247"/>
      <c r="F118" s="247"/>
      <c r="G118" s="247"/>
      <c r="H118" s="247"/>
      <c r="I118" s="247"/>
      <c r="J118" s="247"/>
      <c r="K118" s="247"/>
    </row>
    <row r="119" spans="2:11" ht="7.5" customHeight="1">
      <c r="B119" s="273"/>
      <c r="C119" s="274"/>
      <c r="D119" s="274"/>
      <c r="E119" s="274"/>
      <c r="F119" s="274"/>
      <c r="G119" s="274"/>
      <c r="H119" s="274"/>
      <c r="I119" s="274"/>
      <c r="J119" s="274"/>
      <c r="K119" s="275"/>
    </row>
    <row r="120" spans="2:11" ht="45" customHeight="1">
      <c r="B120" s="276"/>
      <c r="C120" s="351" t="s">
        <v>612</v>
      </c>
      <c r="D120" s="351"/>
      <c r="E120" s="351"/>
      <c r="F120" s="351"/>
      <c r="G120" s="351"/>
      <c r="H120" s="351"/>
      <c r="I120" s="351"/>
      <c r="J120" s="351"/>
      <c r="K120" s="277"/>
    </row>
    <row r="121" spans="2:11" ht="17.25" customHeight="1">
      <c r="B121" s="278"/>
      <c r="C121" s="253" t="s">
        <v>560</v>
      </c>
      <c r="D121" s="253"/>
      <c r="E121" s="253"/>
      <c r="F121" s="253" t="s">
        <v>561</v>
      </c>
      <c r="G121" s="254"/>
      <c r="H121" s="253" t="s">
        <v>121</v>
      </c>
      <c r="I121" s="253" t="s">
        <v>57</v>
      </c>
      <c r="J121" s="253" t="s">
        <v>562</v>
      </c>
      <c r="K121" s="279"/>
    </row>
    <row r="122" spans="2:11" ht="17.25" customHeight="1">
      <c r="B122" s="278"/>
      <c r="C122" s="255" t="s">
        <v>563</v>
      </c>
      <c r="D122" s="255"/>
      <c r="E122" s="255"/>
      <c r="F122" s="256" t="s">
        <v>564</v>
      </c>
      <c r="G122" s="257"/>
      <c r="H122" s="255"/>
      <c r="I122" s="255"/>
      <c r="J122" s="255" t="s">
        <v>565</v>
      </c>
      <c r="K122" s="279"/>
    </row>
    <row r="123" spans="2:11" ht="5.25" customHeight="1">
      <c r="B123" s="280"/>
      <c r="C123" s="258"/>
      <c r="D123" s="258"/>
      <c r="E123" s="258"/>
      <c r="F123" s="258"/>
      <c r="G123" s="241"/>
      <c r="H123" s="258"/>
      <c r="I123" s="258"/>
      <c r="J123" s="258"/>
      <c r="K123" s="281"/>
    </row>
    <row r="124" spans="2:11" ht="15" customHeight="1">
      <c r="B124" s="280"/>
      <c r="C124" s="241" t="s">
        <v>568</v>
      </c>
      <c r="D124" s="258"/>
      <c r="E124" s="258"/>
      <c r="F124" s="260" t="s">
        <v>77</v>
      </c>
      <c r="G124" s="241"/>
      <c r="H124" s="241" t="s">
        <v>604</v>
      </c>
      <c r="I124" s="241" t="s">
        <v>567</v>
      </c>
      <c r="J124" s="241">
        <v>120</v>
      </c>
      <c r="K124" s="282"/>
    </row>
    <row r="125" spans="2:11" ht="15" customHeight="1">
      <c r="B125" s="280"/>
      <c r="C125" s="241" t="s">
        <v>613</v>
      </c>
      <c r="D125" s="241"/>
      <c r="E125" s="241"/>
      <c r="F125" s="260" t="s">
        <v>77</v>
      </c>
      <c r="G125" s="241"/>
      <c r="H125" s="241" t="s">
        <v>614</v>
      </c>
      <c r="I125" s="241" t="s">
        <v>567</v>
      </c>
      <c r="J125" s="241" t="s">
        <v>615</v>
      </c>
      <c r="K125" s="282"/>
    </row>
    <row r="126" spans="2:11" ht="15" customHeight="1">
      <c r="B126" s="280"/>
      <c r="C126" s="241" t="s">
        <v>515</v>
      </c>
      <c r="D126" s="241"/>
      <c r="E126" s="241"/>
      <c r="F126" s="260" t="s">
        <v>77</v>
      </c>
      <c r="G126" s="241"/>
      <c r="H126" s="241" t="s">
        <v>616</v>
      </c>
      <c r="I126" s="241" t="s">
        <v>567</v>
      </c>
      <c r="J126" s="241" t="s">
        <v>615</v>
      </c>
      <c r="K126" s="282"/>
    </row>
    <row r="127" spans="2:11" ht="15" customHeight="1">
      <c r="B127" s="280"/>
      <c r="C127" s="241" t="s">
        <v>576</v>
      </c>
      <c r="D127" s="241"/>
      <c r="E127" s="241"/>
      <c r="F127" s="260" t="s">
        <v>571</v>
      </c>
      <c r="G127" s="241"/>
      <c r="H127" s="241" t="s">
        <v>577</v>
      </c>
      <c r="I127" s="241" t="s">
        <v>567</v>
      </c>
      <c r="J127" s="241">
        <v>15</v>
      </c>
      <c r="K127" s="282"/>
    </row>
    <row r="128" spans="2:11" ht="15" customHeight="1">
      <c r="B128" s="280"/>
      <c r="C128" s="262" t="s">
        <v>578</v>
      </c>
      <c r="D128" s="262"/>
      <c r="E128" s="262"/>
      <c r="F128" s="263" t="s">
        <v>571</v>
      </c>
      <c r="G128" s="262"/>
      <c r="H128" s="262" t="s">
        <v>579</v>
      </c>
      <c r="I128" s="262" t="s">
        <v>567</v>
      </c>
      <c r="J128" s="262">
        <v>15</v>
      </c>
      <c r="K128" s="282"/>
    </row>
    <row r="129" spans="2:11" ht="15" customHeight="1">
      <c r="B129" s="280"/>
      <c r="C129" s="262" t="s">
        <v>580</v>
      </c>
      <c r="D129" s="262"/>
      <c r="E129" s="262"/>
      <c r="F129" s="263" t="s">
        <v>571</v>
      </c>
      <c r="G129" s="262"/>
      <c r="H129" s="262" t="s">
        <v>581</v>
      </c>
      <c r="I129" s="262" t="s">
        <v>567</v>
      </c>
      <c r="J129" s="262">
        <v>20</v>
      </c>
      <c r="K129" s="282"/>
    </row>
    <row r="130" spans="2:11" ht="15" customHeight="1">
      <c r="B130" s="280"/>
      <c r="C130" s="262" t="s">
        <v>582</v>
      </c>
      <c r="D130" s="262"/>
      <c r="E130" s="262"/>
      <c r="F130" s="263" t="s">
        <v>571</v>
      </c>
      <c r="G130" s="262"/>
      <c r="H130" s="262" t="s">
        <v>583</v>
      </c>
      <c r="I130" s="262" t="s">
        <v>567</v>
      </c>
      <c r="J130" s="262">
        <v>20</v>
      </c>
      <c r="K130" s="282"/>
    </row>
    <row r="131" spans="2:11" ht="15" customHeight="1">
      <c r="B131" s="280"/>
      <c r="C131" s="241" t="s">
        <v>570</v>
      </c>
      <c r="D131" s="241"/>
      <c r="E131" s="241"/>
      <c r="F131" s="260" t="s">
        <v>571</v>
      </c>
      <c r="G131" s="241"/>
      <c r="H131" s="241" t="s">
        <v>604</v>
      </c>
      <c r="I131" s="241" t="s">
        <v>567</v>
      </c>
      <c r="J131" s="241">
        <v>50</v>
      </c>
      <c r="K131" s="282"/>
    </row>
    <row r="132" spans="2:11" ht="15" customHeight="1">
      <c r="B132" s="280"/>
      <c r="C132" s="241" t="s">
        <v>584</v>
      </c>
      <c r="D132" s="241"/>
      <c r="E132" s="241"/>
      <c r="F132" s="260" t="s">
        <v>571</v>
      </c>
      <c r="G132" s="241"/>
      <c r="H132" s="241" t="s">
        <v>604</v>
      </c>
      <c r="I132" s="241" t="s">
        <v>567</v>
      </c>
      <c r="J132" s="241">
        <v>50</v>
      </c>
      <c r="K132" s="282"/>
    </row>
    <row r="133" spans="2:11" ht="15" customHeight="1">
      <c r="B133" s="280"/>
      <c r="C133" s="241" t="s">
        <v>590</v>
      </c>
      <c r="D133" s="241"/>
      <c r="E133" s="241"/>
      <c r="F133" s="260" t="s">
        <v>571</v>
      </c>
      <c r="G133" s="241"/>
      <c r="H133" s="241" t="s">
        <v>604</v>
      </c>
      <c r="I133" s="241" t="s">
        <v>567</v>
      </c>
      <c r="J133" s="241">
        <v>50</v>
      </c>
      <c r="K133" s="282"/>
    </row>
    <row r="134" spans="2:11" ht="15" customHeight="1">
      <c r="B134" s="280"/>
      <c r="C134" s="241" t="s">
        <v>592</v>
      </c>
      <c r="D134" s="241"/>
      <c r="E134" s="241"/>
      <c r="F134" s="260" t="s">
        <v>571</v>
      </c>
      <c r="G134" s="241"/>
      <c r="H134" s="241" t="s">
        <v>604</v>
      </c>
      <c r="I134" s="241" t="s">
        <v>567</v>
      </c>
      <c r="J134" s="241">
        <v>50</v>
      </c>
      <c r="K134" s="282"/>
    </row>
    <row r="135" spans="2:11" ht="15" customHeight="1">
      <c r="B135" s="280"/>
      <c r="C135" s="241" t="s">
        <v>126</v>
      </c>
      <c r="D135" s="241"/>
      <c r="E135" s="241"/>
      <c r="F135" s="260" t="s">
        <v>571</v>
      </c>
      <c r="G135" s="241"/>
      <c r="H135" s="241" t="s">
        <v>617</v>
      </c>
      <c r="I135" s="241" t="s">
        <v>567</v>
      </c>
      <c r="J135" s="241">
        <v>255</v>
      </c>
      <c r="K135" s="282"/>
    </row>
    <row r="136" spans="2:11" ht="15" customHeight="1">
      <c r="B136" s="280"/>
      <c r="C136" s="241" t="s">
        <v>594</v>
      </c>
      <c r="D136" s="241"/>
      <c r="E136" s="241"/>
      <c r="F136" s="260" t="s">
        <v>77</v>
      </c>
      <c r="G136" s="241"/>
      <c r="H136" s="241" t="s">
        <v>618</v>
      </c>
      <c r="I136" s="241" t="s">
        <v>596</v>
      </c>
      <c r="J136" s="241"/>
      <c r="K136" s="282"/>
    </row>
    <row r="137" spans="2:11" ht="15" customHeight="1">
      <c r="B137" s="280"/>
      <c r="C137" s="241" t="s">
        <v>597</v>
      </c>
      <c r="D137" s="241"/>
      <c r="E137" s="241"/>
      <c r="F137" s="260" t="s">
        <v>77</v>
      </c>
      <c r="G137" s="241"/>
      <c r="H137" s="241" t="s">
        <v>619</v>
      </c>
      <c r="I137" s="241" t="s">
        <v>599</v>
      </c>
      <c r="J137" s="241"/>
      <c r="K137" s="282"/>
    </row>
    <row r="138" spans="2:11" ht="15" customHeight="1">
      <c r="B138" s="280"/>
      <c r="C138" s="241" t="s">
        <v>600</v>
      </c>
      <c r="D138" s="241"/>
      <c r="E138" s="241"/>
      <c r="F138" s="260" t="s">
        <v>77</v>
      </c>
      <c r="G138" s="241"/>
      <c r="H138" s="241" t="s">
        <v>600</v>
      </c>
      <c r="I138" s="241" t="s">
        <v>599</v>
      </c>
      <c r="J138" s="241"/>
      <c r="K138" s="282"/>
    </row>
    <row r="139" spans="2:11" ht="15" customHeight="1">
      <c r="B139" s="280"/>
      <c r="C139" s="241" t="s">
        <v>38</v>
      </c>
      <c r="D139" s="241"/>
      <c r="E139" s="241"/>
      <c r="F139" s="260" t="s">
        <v>77</v>
      </c>
      <c r="G139" s="241"/>
      <c r="H139" s="241" t="s">
        <v>620</v>
      </c>
      <c r="I139" s="241" t="s">
        <v>599</v>
      </c>
      <c r="J139" s="241"/>
      <c r="K139" s="282"/>
    </row>
    <row r="140" spans="2:11" ht="15" customHeight="1">
      <c r="B140" s="280"/>
      <c r="C140" s="241" t="s">
        <v>621</v>
      </c>
      <c r="D140" s="241"/>
      <c r="E140" s="241"/>
      <c r="F140" s="260" t="s">
        <v>77</v>
      </c>
      <c r="G140" s="241"/>
      <c r="H140" s="241" t="s">
        <v>622</v>
      </c>
      <c r="I140" s="241" t="s">
        <v>599</v>
      </c>
      <c r="J140" s="241"/>
      <c r="K140" s="282"/>
    </row>
    <row r="141" spans="2:11" ht="15" customHeight="1">
      <c r="B141" s="283"/>
      <c r="C141" s="284"/>
      <c r="D141" s="284"/>
      <c r="E141" s="284"/>
      <c r="F141" s="284"/>
      <c r="G141" s="284"/>
      <c r="H141" s="284"/>
      <c r="I141" s="284"/>
      <c r="J141" s="284"/>
      <c r="K141" s="285"/>
    </row>
    <row r="142" spans="2:11" ht="18.75" customHeight="1">
      <c r="B142" s="237"/>
      <c r="C142" s="237"/>
      <c r="D142" s="237"/>
      <c r="E142" s="237"/>
      <c r="F142" s="272"/>
      <c r="G142" s="237"/>
      <c r="H142" s="237"/>
      <c r="I142" s="237"/>
      <c r="J142" s="237"/>
      <c r="K142" s="237"/>
    </row>
    <row r="143" spans="2:11" ht="18.75" customHeight="1">
      <c r="B143" s="247"/>
      <c r="C143" s="247"/>
      <c r="D143" s="247"/>
      <c r="E143" s="247"/>
      <c r="F143" s="247"/>
      <c r="G143" s="247"/>
      <c r="H143" s="247"/>
      <c r="I143" s="247"/>
      <c r="J143" s="247"/>
      <c r="K143" s="247"/>
    </row>
    <row r="144" spans="2:11" ht="7.5" customHeight="1">
      <c r="B144" s="248"/>
      <c r="C144" s="249"/>
      <c r="D144" s="249"/>
      <c r="E144" s="249"/>
      <c r="F144" s="249"/>
      <c r="G144" s="249"/>
      <c r="H144" s="249"/>
      <c r="I144" s="249"/>
      <c r="J144" s="249"/>
      <c r="K144" s="250"/>
    </row>
    <row r="145" spans="2:11" ht="45" customHeight="1">
      <c r="B145" s="251"/>
      <c r="C145" s="356" t="s">
        <v>623</v>
      </c>
      <c r="D145" s="356"/>
      <c r="E145" s="356"/>
      <c r="F145" s="356"/>
      <c r="G145" s="356"/>
      <c r="H145" s="356"/>
      <c r="I145" s="356"/>
      <c r="J145" s="356"/>
      <c r="K145" s="252"/>
    </row>
    <row r="146" spans="2:11" ht="17.25" customHeight="1">
      <c r="B146" s="251"/>
      <c r="C146" s="253" t="s">
        <v>560</v>
      </c>
      <c r="D146" s="253"/>
      <c r="E146" s="253"/>
      <c r="F146" s="253" t="s">
        <v>561</v>
      </c>
      <c r="G146" s="254"/>
      <c r="H146" s="253" t="s">
        <v>121</v>
      </c>
      <c r="I146" s="253" t="s">
        <v>57</v>
      </c>
      <c r="J146" s="253" t="s">
        <v>562</v>
      </c>
      <c r="K146" s="252"/>
    </row>
    <row r="147" spans="2:11" ht="17.25" customHeight="1">
      <c r="B147" s="251"/>
      <c r="C147" s="255" t="s">
        <v>563</v>
      </c>
      <c r="D147" s="255"/>
      <c r="E147" s="255"/>
      <c r="F147" s="256" t="s">
        <v>564</v>
      </c>
      <c r="G147" s="257"/>
      <c r="H147" s="255"/>
      <c r="I147" s="255"/>
      <c r="J147" s="255" t="s">
        <v>565</v>
      </c>
      <c r="K147" s="252"/>
    </row>
    <row r="148" spans="2:11" ht="5.25" customHeight="1">
      <c r="B148" s="261"/>
      <c r="C148" s="258"/>
      <c r="D148" s="258"/>
      <c r="E148" s="258"/>
      <c r="F148" s="258"/>
      <c r="G148" s="259"/>
      <c r="H148" s="258"/>
      <c r="I148" s="258"/>
      <c r="J148" s="258"/>
      <c r="K148" s="282"/>
    </row>
    <row r="149" spans="2:11" ht="15" customHeight="1">
      <c r="B149" s="261"/>
      <c r="C149" s="286" t="s">
        <v>568</v>
      </c>
      <c r="D149" s="241"/>
      <c r="E149" s="241"/>
      <c r="F149" s="287" t="s">
        <v>77</v>
      </c>
      <c r="G149" s="241"/>
      <c r="H149" s="286" t="s">
        <v>604</v>
      </c>
      <c r="I149" s="286" t="s">
        <v>567</v>
      </c>
      <c r="J149" s="286">
        <v>120</v>
      </c>
      <c r="K149" s="282"/>
    </row>
    <row r="150" spans="2:11" ht="15" customHeight="1">
      <c r="B150" s="261"/>
      <c r="C150" s="286" t="s">
        <v>613</v>
      </c>
      <c r="D150" s="241"/>
      <c r="E150" s="241"/>
      <c r="F150" s="287" t="s">
        <v>77</v>
      </c>
      <c r="G150" s="241"/>
      <c r="H150" s="286" t="s">
        <v>624</v>
      </c>
      <c r="I150" s="286" t="s">
        <v>567</v>
      </c>
      <c r="J150" s="286" t="s">
        <v>615</v>
      </c>
      <c r="K150" s="282"/>
    </row>
    <row r="151" spans="2:11" ht="15" customHeight="1">
      <c r="B151" s="261"/>
      <c r="C151" s="286" t="s">
        <v>515</v>
      </c>
      <c r="D151" s="241"/>
      <c r="E151" s="241"/>
      <c r="F151" s="287" t="s">
        <v>77</v>
      </c>
      <c r="G151" s="241"/>
      <c r="H151" s="286" t="s">
        <v>625</v>
      </c>
      <c r="I151" s="286" t="s">
        <v>567</v>
      </c>
      <c r="J151" s="286" t="s">
        <v>615</v>
      </c>
      <c r="K151" s="282"/>
    </row>
    <row r="152" spans="2:11" ht="15" customHeight="1">
      <c r="B152" s="261"/>
      <c r="C152" s="286" t="s">
        <v>570</v>
      </c>
      <c r="D152" s="241"/>
      <c r="E152" s="241"/>
      <c r="F152" s="287" t="s">
        <v>571</v>
      </c>
      <c r="G152" s="241"/>
      <c r="H152" s="286" t="s">
        <v>604</v>
      </c>
      <c r="I152" s="286" t="s">
        <v>567</v>
      </c>
      <c r="J152" s="286">
        <v>50</v>
      </c>
      <c r="K152" s="282"/>
    </row>
    <row r="153" spans="2:11" ht="15" customHeight="1">
      <c r="B153" s="261"/>
      <c r="C153" s="286" t="s">
        <v>573</v>
      </c>
      <c r="D153" s="241"/>
      <c r="E153" s="241"/>
      <c r="F153" s="287" t="s">
        <v>77</v>
      </c>
      <c r="G153" s="241"/>
      <c r="H153" s="286" t="s">
        <v>604</v>
      </c>
      <c r="I153" s="286" t="s">
        <v>575</v>
      </c>
      <c r="J153" s="286"/>
      <c r="K153" s="282"/>
    </row>
    <row r="154" spans="2:11" ht="15" customHeight="1">
      <c r="B154" s="261"/>
      <c r="C154" s="286" t="s">
        <v>584</v>
      </c>
      <c r="D154" s="241"/>
      <c r="E154" s="241"/>
      <c r="F154" s="287" t="s">
        <v>571</v>
      </c>
      <c r="G154" s="241"/>
      <c r="H154" s="286" t="s">
        <v>604</v>
      </c>
      <c r="I154" s="286" t="s">
        <v>567</v>
      </c>
      <c r="J154" s="286">
        <v>50</v>
      </c>
      <c r="K154" s="282"/>
    </row>
    <row r="155" spans="2:11" ht="15" customHeight="1">
      <c r="B155" s="261"/>
      <c r="C155" s="286" t="s">
        <v>592</v>
      </c>
      <c r="D155" s="241"/>
      <c r="E155" s="241"/>
      <c r="F155" s="287" t="s">
        <v>571</v>
      </c>
      <c r="G155" s="241"/>
      <c r="H155" s="286" t="s">
        <v>604</v>
      </c>
      <c r="I155" s="286" t="s">
        <v>567</v>
      </c>
      <c r="J155" s="286">
        <v>50</v>
      </c>
      <c r="K155" s="282"/>
    </row>
    <row r="156" spans="2:11" ht="15" customHeight="1">
      <c r="B156" s="261"/>
      <c r="C156" s="286" t="s">
        <v>590</v>
      </c>
      <c r="D156" s="241"/>
      <c r="E156" s="241"/>
      <c r="F156" s="287" t="s">
        <v>571</v>
      </c>
      <c r="G156" s="241"/>
      <c r="H156" s="286" t="s">
        <v>604</v>
      </c>
      <c r="I156" s="286" t="s">
        <v>567</v>
      </c>
      <c r="J156" s="286">
        <v>50</v>
      </c>
      <c r="K156" s="282"/>
    </row>
    <row r="157" spans="2:11" ht="15" customHeight="1">
      <c r="B157" s="261"/>
      <c r="C157" s="286" t="s">
        <v>95</v>
      </c>
      <c r="D157" s="241"/>
      <c r="E157" s="241"/>
      <c r="F157" s="287" t="s">
        <v>77</v>
      </c>
      <c r="G157" s="241"/>
      <c r="H157" s="286" t="s">
        <v>626</v>
      </c>
      <c r="I157" s="286" t="s">
        <v>567</v>
      </c>
      <c r="J157" s="286" t="s">
        <v>627</v>
      </c>
      <c r="K157" s="282"/>
    </row>
    <row r="158" spans="2:11" ht="15" customHeight="1">
      <c r="B158" s="261"/>
      <c r="C158" s="286" t="s">
        <v>628</v>
      </c>
      <c r="D158" s="241"/>
      <c r="E158" s="241"/>
      <c r="F158" s="287" t="s">
        <v>77</v>
      </c>
      <c r="G158" s="241"/>
      <c r="H158" s="286" t="s">
        <v>629</v>
      </c>
      <c r="I158" s="286" t="s">
        <v>599</v>
      </c>
      <c r="J158" s="286"/>
      <c r="K158" s="282"/>
    </row>
    <row r="159" spans="2:11" ht="15" customHeight="1">
      <c r="B159" s="288"/>
      <c r="C159" s="270"/>
      <c r="D159" s="270"/>
      <c r="E159" s="270"/>
      <c r="F159" s="270"/>
      <c r="G159" s="270"/>
      <c r="H159" s="270"/>
      <c r="I159" s="270"/>
      <c r="J159" s="270"/>
      <c r="K159" s="289"/>
    </row>
    <row r="160" spans="2:11" ht="18.75" customHeight="1">
      <c r="B160" s="237"/>
      <c r="C160" s="241"/>
      <c r="D160" s="241"/>
      <c r="E160" s="241"/>
      <c r="F160" s="260"/>
      <c r="G160" s="241"/>
      <c r="H160" s="241"/>
      <c r="I160" s="241"/>
      <c r="J160" s="241"/>
      <c r="K160" s="237"/>
    </row>
    <row r="161" spans="2:11" ht="18.75" customHeight="1">
      <c r="B161" s="247"/>
      <c r="C161" s="247"/>
      <c r="D161" s="247"/>
      <c r="E161" s="247"/>
      <c r="F161" s="247"/>
      <c r="G161" s="247"/>
      <c r="H161" s="247"/>
      <c r="I161" s="247"/>
      <c r="J161" s="247"/>
      <c r="K161" s="247"/>
    </row>
    <row r="162" spans="2:11" ht="7.5" customHeight="1">
      <c r="B162" s="229"/>
      <c r="C162" s="230"/>
      <c r="D162" s="230"/>
      <c r="E162" s="230"/>
      <c r="F162" s="230"/>
      <c r="G162" s="230"/>
      <c r="H162" s="230"/>
      <c r="I162" s="230"/>
      <c r="J162" s="230"/>
      <c r="K162" s="231"/>
    </row>
    <row r="163" spans="2:11" ht="45" customHeight="1">
      <c r="B163" s="232"/>
      <c r="C163" s="351" t="s">
        <v>630</v>
      </c>
      <c r="D163" s="351"/>
      <c r="E163" s="351"/>
      <c r="F163" s="351"/>
      <c r="G163" s="351"/>
      <c r="H163" s="351"/>
      <c r="I163" s="351"/>
      <c r="J163" s="351"/>
      <c r="K163" s="233"/>
    </row>
    <row r="164" spans="2:11" ht="17.25" customHeight="1">
      <c r="B164" s="232"/>
      <c r="C164" s="253" t="s">
        <v>560</v>
      </c>
      <c r="D164" s="253"/>
      <c r="E164" s="253"/>
      <c r="F164" s="253" t="s">
        <v>561</v>
      </c>
      <c r="G164" s="290"/>
      <c r="H164" s="291" t="s">
        <v>121</v>
      </c>
      <c r="I164" s="291" t="s">
        <v>57</v>
      </c>
      <c r="J164" s="253" t="s">
        <v>562</v>
      </c>
      <c r="K164" s="233"/>
    </row>
    <row r="165" spans="2:11" ht="17.25" customHeight="1">
      <c r="B165" s="234"/>
      <c r="C165" s="255" t="s">
        <v>563</v>
      </c>
      <c r="D165" s="255"/>
      <c r="E165" s="255"/>
      <c r="F165" s="256" t="s">
        <v>564</v>
      </c>
      <c r="G165" s="292"/>
      <c r="H165" s="293"/>
      <c r="I165" s="293"/>
      <c r="J165" s="255" t="s">
        <v>565</v>
      </c>
      <c r="K165" s="235"/>
    </row>
    <row r="166" spans="2:11" ht="5.25" customHeight="1">
      <c r="B166" s="261"/>
      <c r="C166" s="258"/>
      <c r="D166" s="258"/>
      <c r="E166" s="258"/>
      <c r="F166" s="258"/>
      <c r="G166" s="259"/>
      <c r="H166" s="258"/>
      <c r="I166" s="258"/>
      <c r="J166" s="258"/>
      <c r="K166" s="282"/>
    </row>
    <row r="167" spans="2:11" ht="15" customHeight="1">
      <c r="B167" s="261"/>
      <c r="C167" s="241" t="s">
        <v>568</v>
      </c>
      <c r="D167" s="241"/>
      <c r="E167" s="241"/>
      <c r="F167" s="260" t="s">
        <v>77</v>
      </c>
      <c r="G167" s="241"/>
      <c r="H167" s="241" t="s">
        <v>604</v>
      </c>
      <c r="I167" s="241" t="s">
        <v>567</v>
      </c>
      <c r="J167" s="241">
        <v>120</v>
      </c>
      <c r="K167" s="282"/>
    </row>
    <row r="168" spans="2:11" ht="15" customHeight="1">
      <c r="B168" s="261"/>
      <c r="C168" s="241" t="s">
        <v>613</v>
      </c>
      <c r="D168" s="241"/>
      <c r="E168" s="241"/>
      <c r="F168" s="260" t="s">
        <v>77</v>
      </c>
      <c r="G168" s="241"/>
      <c r="H168" s="241" t="s">
        <v>614</v>
      </c>
      <c r="I168" s="241" t="s">
        <v>567</v>
      </c>
      <c r="J168" s="241" t="s">
        <v>615</v>
      </c>
      <c r="K168" s="282"/>
    </row>
    <row r="169" spans="2:11" ht="15" customHeight="1">
      <c r="B169" s="261"/>
      <c r="C169" s="241" t="s">
        <v>515</v>
      </c>
      <c r="D169" s="241"/>
      <c r="E169" s="241"/>
      <c r="F169" s="260" t="s">
        <v>77</v>
      </c>
      <c r="G169" s="241"/>
      <c r="H169" s="241" t="s">
        <v>631</v>
      </c>
      <c r="I169" s="241" t="s">
        <v>567</v>
      </c>
      <c r="J169" s="241" t="s">
        <v>615</v>
      </c>
      <c r="K169" s="282"/>
    </row>
    <row r="170" spans="2:11" ht="15" customHeight="1">
      <c r="B170" s="261"/>
      <c r="C170" s="241" t="s">
        <v>570</v>
      </c>
      <c r="D170" s="241"/>
      <c r="E170" s="241"/>
      <c r="F170" s="260" t="s">
        <v>571</v>
      </c>
      <c r="G170" s="241"/>
      <c r="H170" s="241" t="s">
        <v>631</v>
      </c>
      <c r="I170" s="241" t="s">
        <v>567</v>
      </c>
      <c r="J170" s="241">
        <v>50</v>
      </c>
      <c r="K170" s="282"/>
    </row>
    <row r="171" spans="2:11" ht="15" customHeight="1">
      <c r="B171" s="261"/>
      <c r="C171" s="241" t="s">
        <v>573</v>
      </c>
      <c r="D171" s="241"/>
      <c r="E171" s="241"/>
      <c r="F171" s="260" t="s">
        <v>77</v>
      </c>
      <c r="G171" s="241"/>
      <c r="H171" s="241" t="s">
        <v>631</v>
      </c>
      <c r="I171" s="241" t="s">
        <v>575</v>
      </c>
      <c r="J171" s="241"/>
      <c r="K171" s="282"/>
    </row>
    <row r="172" spans="2:11" ht="15" customHeight="1">
      <c r="B172" s="261"/>
      <c r="C172" s="241" t="s">
        <v>584</v>
      </c>
      <c r="D172" s="241"/>
      <c r="E172" s="241"/>
      <c r="F172" s="260" t="s">
        <v>571</v>
      </c>
      <c r="G172" s="241"/>
      <c r="H172" s="241" t="s">
        <v>631</v>
      </c>
      <c r="I172" s="241" t="s">
        <v>567</v>
      </c>
      <c r="J172" s="241">
        <v>50</v>
      </c>
      <c r="K172" s="282"/>
    </row>
    <row r="173" spans="2:11" ht="15" customHeight="1">
      <c r="B173" s="261"/>
      <c r="C173" s="241" t="s">
        <v>592</v>
      </c>
      <c r="D173" s="241"/>
      <c r="E173" s="241"/>
      <c r="F173" s="260" t="s">
        <v>571</v>
      </c>
      <c r="G173" s="241"/>
      <c r="H173" s="241" t="s">
        <v>631</v>
      </c>
      <c r="I173" s="241" t="s">
        <v>567</v>
      </c>
      <c r="J173" s="241">
        <v>50</v>
      </c>
      <c r="K173" s="282"/>
    </row>
    <row r="174" spans="2:11" ht="15" customHeight="1">
      <c r="B174" s="261"/>
      <c r="C174" s="241" t="s">
        <v>590</v>
      </c>
      <c r="D174" s="241"/>
      <c r="E174" s="241"/>
      <c r="F174" s="260" t="s">
        <v>571</v>
      </c>
      <c r="G174" s="241"/>
      <c r="H174" s="241" t="s">
        <v>631</v>
      </c>
      <c r="I174" s="241" t="s">
        <v>567</v>
      </c>
      <c r="J174" s="241">
        <v>50</v>
      </c>
      <c r="K174" s="282"/>
    </row>
    <row r="175" spans="2:11" ht="15" customHeight="1">
      <c r="B175" s="261"/>
      <c r="C175" s="241" t="s">
        <v>120</v>
      </c>
      <c r="D175" s="241"/>
      <c r="E175" s="241"/>
      <c r="F175" s="260" t="s">
        <v>77</v>
      </c>
      <c r="G175" s="241"/>
      <c r="H175" s="241" t="s">
        <v>632</v>
      </c>
      <c r="I175" s="241" t="s">
        <v>633</v>
      </c>
      <c r="J175" s="241"/>
      <c r="K175" s="282"/>
    </row>
    <row r="176" spans="2:11" ht="15" customHeight="1">
      <c r="B176" s="261"/>
      <c r="C176" s="241" t="s">
        <v>57</v>
      </c>
      <c r="D176" s="241"/>
      <c r="E176" s="241"/>
      <c r="F176" s="260" t="s">
        <v>77</v>
      </c>
      <c r="G176" s="241"/>
      <c r="H176" s="241" t="s">
        <v>634</v>
      </c>
      <c r="I176" s="241" t="s">
        <v>635</v>
      </c>
      <c r="J176" s="241">
        <v>1</v>
      </c>
      <c r="K176" s="282"/>
    </row>
    <row r="177" spans="2:11" ht="15" customHeight="1">
      <c r="B177" s="261"/>
      <c r="C177" s="241" t="s">
        <v>53</v>
      </c>
      <c r="D177" s="241"/>
      <c r="E177" s="241"/>
      <c r="F177" s="260" t="s">
        <v>77</v>
      </c>
      <c r="G177" s="241"/>
      <c r="H177" s="241" t="s">
        <v>636</v>
      </c>
      <c r="I177" s="241" t="s">
        <v>567</v>
      </c>
      <c r="J177" s="241">
        <v>20</v>
      </c>
      <c r="K177" s="282"/>
    </row>
    <row r="178" spans="2:11" ht="15" customHeight="1">
      <c r="B178" s="261"/>
      <c r="C178" s="241" t="s">
        <v>121</v>
      </c>
      <c r="D178" s="241"/>
      <c r="E178" s="241"/>
      <c r="F178" s="260" t="s">
        <v>77</v>
      </c>
      <c r="G178" s="241"/>
      <c r="H178" s="241" t="s">
        <v>637</v>
      </c>
      <c r="I178" s="241" t="s">
        <v>567</v>
      </c>
      <c r="J178" s="241">
        <v>255</v>
      </c>
      <c r="K178" s="282"/>
    </row>
    <row r="179" spans="2:11" ht="15" customHeight="1">
      <c r="B179" s="261"/>
      <c r="C179" s="241" t="s">
        <v>122</v>
      </c>
      <c r="D179" s="241"/>
      <c r="E179" s="241"/>
      <c r="F179" s="260" t="s">
        <v>77</v>
      </c>
      <c r="G179" s="241"/>
      <c r="H179" s="241" t="s">
        <v>531</v>
      </c>
      <c r="I179" s="241" t="s">
        <v>567</v>
      </c>
      <c r="J179" s="241">
        <v>10</v>
      </c>
      <c r="K179" s="282"/>
    </row>
    <row r="180" spans="2:11" ht="15" customHeight="1">
      <c r="B180" s="261"/>
      <c r="C180" s="241" t="s">
        <v>123</v>
      </c>
      <c r="D180" s="241"/>
      <c r="E180" s="241"/>
      <c r="F180" s="260" t="s">
        <v>77</v>
      </c>
      <c r="G180" s="241"/>
      <c r="H180" s="241" t="s">
        <v>638</v>
      </c>
      <c r="I180" s="241" t="s">
        <v>599</v>
      </c>
      <c r="J180" s="241"/>
      <c r="K180" s="282"/>
    </row>
    <row r="181" spans="2:11" ht="15" customHeight="1">
      <c r="B181" s="261"/>
      <c r="C181" s="241" t="s">
        <v>639</v>
      </c>
      <c r="D181" s="241"/>
      <c r="E181" s="241"/>
      <c r="F181" s="260" t="s">
        <v>77</v>
      </c>
      <c r="G181" s="241"/>
      <c r="H181" s="241" t="s">
        <v>640</v>
      </c>
      <c r="I181" s="241" t="s">
        <v>599</v>
      </c>
      <c r="J181" s="241"/>
      <c r="K181" s="282"/>
    </row>
    <row r="182" spans="2:11" ht="15" customHeight="1">
      <c r="B182" s="261"/>
      <c r="C182" s="241" t="s">
        <v>628</v>
      </c>
      <c r="D182" s="241"/>
      <c r="E182" s="241"/>
      <c r="F182" s="260" t="s">
        <v>77</v>
      </c>
      <c r="G182" s="241"/>
      <c r="H182" s="241" t="s">
        <v>641</v>
      </c>
      <c r="I182" s="241" t="s">
        <v>599</v>
      </c>
      <c r="J182" s="241"/>
      <c r="K182" s="282"/>
    </row>
    <row r="183" spans="2:11" ht="15" customHeight="1">
      <c r="B183" s="261"/>
      <c r="C183" s="241" t="s">
        <v>125</v>
      </c>
      <c r="D183" s="241"/>
      <c r="E183" s="241"/>
      <c r="F183" s="260" t="s">
        <v>571</v>
      </c>
      <c r="G183" s="241"/>
      <c r="H183" s="241" t="s">
        <v>642</v>
      </c>
      <c r="I183" s="241" t="s">
        <v>567</v>
      </c>
      <c r="J183" s="241">
        <v>50</v>
      </c>
      <c r="K183" s="282"/>
    </row>
    <row r="184" spans="2:11" ht="15" customHeight="1">
      <c r="B184" s="261"/>
      <c r="C184" s="241" t="s">
        <v>643</v>
      </c>
      <c r="D184" s="241"/>
      <c r="E184" s="241"/>
      <c r="F184" s="260" t="s">
        <v>571</v>
      </c>
      <c r="G184" s="241"/>
      <c r="H184" s="241" t="s">
        <v>644</v>
      </c>
      <c r="I184" s="241" t="s">
        <v>645</v>
      </c>
      <c r="J184" s="241"/>
      <c r="K184" s="282"/>
    </row>
    <row r="185" spans="2:11" ht="15" customHeight="1">
      <c r="B185" s="261"/>
      <c r="C185" s="241" t="s">
        <v>646</v>
      </c>
      <c r="D185" s="241"/>
      <c r="E185" s="241"/>
      <c r="F185" s="260" t="s">
        <v>571</v>
      </c>
      <c r="G185" s="241"/>
      <c r="H185" s="241" t="s">
        <v>647</v>
      </c>
      <c r="I185" s="241" t="s">
        <v>645</v>
      </c>
      <c r="J185" s="241"/>
      <c r="K185" s="282"/>
    </row>
    <row r="186" spans="2:11" ht="15" customHeight="1">
      <c r="B186" s="261"/>
      <c r="C186" s="241" t="s">
        <v>648</v>
      </c>
      <c r="D186" s="241"/>
      <c r="E186" s="241"/>
      <c r="F186" s="260" t="s">
        <v>571</v>
      </c>
      <c r="G186" s="241"/>
      <c r="H186" s="241" t="s">
        <v>649</v>
      </c>
      <c r="I186" s="241" t="s">
        <v>645</v>
      </c>
      <c r="J186" s="241"/>
      <c r="K186" s="282"/>
    </row>
    <row r="187" spans="2:11" ht="15" customHeight="1">
      <c r="B187" s="261"/>
      <c r="C187" s="294" t="s">
        <v>650</v>
      </c>
      <c r="D187" s="241"/>
      <c r="E187" s="241"/>
      <c r="F187" s="260" t="s">
        <v>571</v>
      </c>
      <c r="G187" s="241"/>
      <c r="H187" s="241" t="s">
        <v>651</v>
      </c>
      <c r="I187" s="241" t="s">
        <v>652</v>
      </c>
      <c r="J187" s="295" t="s">
        <v>653</v>
      </c>
      <c r="K187" s="282"/>
    </row>
    <row r="188" spans="2:11" ht="15" customHeight="1">
      <c r="B188" s="261"/>
      <c r="C188" s="246" t="s">
        <v>42</v>
      </c>
      <c r="D188" s="241"/>
      <c r="E188" s="241"/>
      <c r="F188" s="260" t="s">
        <v>77</v>
      </c>
      <c r="G188" s="241"/>
      <c r="H188" s="237" t="s">
        <v>654</v>
      </c>
      <c r="I188" s="241" t="s">
        <v>655</v>
      </c>
      <c r="J188" s="241"/>
      <c r="K188" s="282"/>
    </row>
    <row r="189" spans="2:11" ht="15" customHeight="1">
      <c r="B189" s="261"/>
      <c r="C189" s="246" t="s">
        <v>656</v>
      </c>
      <c r="D189" s="241"/>
      <c r="E189" s="241"/>
      <c r="F189" s="260" t="s">
        <v>77</v>
      </c>
      <c r="G189" s="241"/>
      <c r="H189" s="241" t="s">
        <v>657</v>
      </c>
      <c r="I189" s="241" t="s">
        <v>599</v>
      </c>
      <c r="J189" s="241"/>
      <c r="K189" s="282"/>
    </row>
    <row r="190" spans="2:11" ht="15" customHeight="1">
      <c r="B190" s="261"/>
      <c r="C190" s="246" t="s">
        <v>658</v>
      </c>
      <c r="D190" s="241"/>
      <c r="E190" s="241"/>
      <c r="F190" s="260" t="s">
        <v>77</v>
      </c>
      <c r="G190" s="241"/>
      <c r="H190" s="241" t="s">
        <v>659</v>
      </c>
      <c r="I190" s="241" t="s">
        <v>599</v>
      </c>
      <c r="J190" s="241"/>
      <c r="K190" s="282"/>
    </row>
    <row r="191" spans="2:11" ht="15" customHeight="1">
      <c r="B191" s="261"/>
      <c r="C191" s="246" t="s">
        <v>660</v>
      </c>
      <c r="D191" s="241"/>
      <c r="E191" s="241"/>
      <c r="F191" s="260" t="s">
        <v>571</v>
      </c>
      <c r="G191" s="241"/>
      <c r="H191" s="241" t="s">
        <v>661</v>
      </c>
      <c r="I191" s="241" t="s">
        <v>599</v>
      </c>
      <c r="J191" s="241"/>
      <c r="K191" s="282"/>
    </row>
    <row r="192" spans="2:11" ht="15" customHeight="1">
      <c r="B192" s="288"/>
      <c r="C192" s="296"/>
      <c r="D192" s="270"/>
      <c r="E192" s="270"/>
      <c r="F192" s="270"/>
      <c r="G192" s="270"/>
      <c r="H192" s="270"/>
      <c r="I192" s="270"/>
      <c r="J192" s="270"/>
      <c r="K192" s="289"/>
    </row>
    <row r="193" spans="2:11" ht="18.75" customHeight="1">
      <c r="B193" s="237"/>
      <c r="C193" s="241"/>
      <c r="D193" s="241"/>
      <c r="E193" s="241"/>
      <c r="F193" s="260"/>
      <c r="G193" s="241"/>
      <c r="H193" s="241"/>
      <c r="I193" s="241"/>
      <c r="J193" s="241"/>
      <c r="K193" s="237"/>
    </row>
    <row r="194" spans="2:11" ht="18.75" customHeight="1">
      <c r="B194" s="237"/>
      <c r="C194" s="241"/>
      <c r="D194" s="241"/>
      <c r="E194" s="241"/>
      <c r="F194" s="260"/>
      <c r="G194" s="241"/>
      <c r="H194" s="241"/>
      <c r="I194" s="241"/>
      <c r="J194" s="241"/>
      <c r="K194" s="237"/>
    </row>
    <row r="195" spans="2:11" ht="18.75" customHeight="1">
      <c r="B195" s="247"/>
      <c r="C195" s="247"/>
      <c r="D195" s="247"/>
      <c r="E195" s="247"/>
      <c r="F195" s="247"/>
      <c r="G195" s="247"/>
      <c r="H195" s="247"/>
      <c r="I195" s="247"/>
      <c r="J195" s="247"/>
      <c r="K195" s="247"/>
    </row>
    <row r="196" spans="2:11">
      <c r="B196" s="229"/>
      <c r="C196" s="230"/>
      <c r="D196" s="230"/>
      <c r="E196" s="230"/>
      <c r="F196" s="230"/>
      <c r="G196" s="230"/>
      <c r="H196" s="230"/>
      <c r="I196" s="230"/>
      <c r="J196" s="230"/>
      <c r="K196" s="231"/>
    </row>
    <row r="197" spans="2:11" ht="21">
      <c r="B197" s="232"/>
      <c r="C197" s="351" t="s">
        <v>662</v>
      </c>
      <c r="D197" s="351"/>
      <c r="E197" s="351"/>
      <c r="F197" s="351"/>
      <c r="G197" s="351"/>
      <c r="H197" s="351"/>
      <c r="I197" s="351"/>
      <c r="J197" s="351"/>
      <c r="K197" s="233"/>
    </row>
    <row r="198" spans="2:11" ht="25.5" customHeight="1">
      <c r="B198" s="232"/>
      <c r="C198" s="297" t="s">
        <v>663</v>
      </c>
      <c r="D198" s="297"/>
      <c r="E198" s="297"/>
      <c r="F198" s="297" t="s">
        <v>664</v>
      </c>
      <c r="G198" s="298"/>
      <c r="H198" s="357" t="s">
        <v>665</v>
      </c>
      <c r="I198" s="357"/>
      <c r="J198" s="357"/>
      <c r="K198" s="233"/>
    </row>
    <row r="199" spans="2:11" ht="5.25" customHeight="1">
      <c r="B199" s="261"/>
      <c r="C199" s="258"/>
      <c r="D199" s="258"/>
      <c r="E199" s="258"/>
      <c r="F199" s="258"/>
      <c r="G199" s="241"/>
      <c r="H199" s="258"/>
      <c r="I199" s="258"/>
      <c r="J199" s="258"/>
      <c r="K199" s="282"/>
    </row>
    <row r="200" spans="2:11" ht="15" customHeight="1">
      <c r="B200" s="261"/>
      <c r="C200" s="241" t="s">
        <v>655</v>
      </c>
      <c r="D200" s="241"/>
      <c r="E200" s="241"/>
      <c r="F200" s="260" t="s">
        <v>43</v>
      </c>
      <c r="G200" s="241"/>
      <c r="H200" s="354" t="s">
        <v>666</v>
      </c>
      <c r="I200" s="354"/>
      <c r="J200" s="354"/>
      <c r="K200" s="282"/>
    </row>
    <row r="201" spans="2:11" ht="15" customHeight="1">
      <c r="B201" s="261"/>
      <c r="C201" s="267"/>
      <c r="D201" s="241"/>
      <c r="E201" s="241"/>
      <c r="F201" s="260" t="s">
        <v>44</v>
      </c>
      <c r="G201" s="241"/>
      <c r="H201" s="354" t="s">
        <v>667</v>
      </c>
      <c r="I201" s="354"/>
      <c r="J201" s="354"/>
      <c r="K201" s="282"/>
    </row>
    <row r="202" spans="2:11" ht="15" customHeight="1">
      <c r="B202" s="261"/>
      <c r="C202" s="267"/>
      <c r="D202" s="241"/>
      <c r="E202" s="241"/>
      <c r="F202" s="260" t="s">
        <v>47</v>
      </c>
      <c r="G202" s="241"/>
      <c r="H202" s="354" t="s">
        <v>668</v>
      </c>
      <c r="I202" s="354"/>
      <c r="J202" s="354"/>
      <c r="K202" s="282"/>
    </row>
    <row r="203" spans="2:11" ht="15" customHeight="1">
      <c r="B203" s="261"/>
      <c r="C203" s="241"/>
      <c r="D203" s="241"/>
      <c r="E203" s="241"/>
      <c r="F203" s="260" t="s">
        <v>45</v>
      </c>
      <c r="G203" s="241"/>
      <c r="H203" s="354" t="s">
        <v>669</v>
      </c>
      <c r="I203" s="354"/>
      <c r="J203" s="354"/>
      <c r="K203" s="282"/>
    </row>
    <row r="204" spans="2:11" ht="15" customHeight="1">
      <c r="B204" s="261"/>
      <c r="C204" s="241"/>
      <c r="D204" s="241"/>
      <c r="E204" s="241"/>
      <c r="F204" s="260" t="s">
        <v>46</v>
      </c>
      <c r="G204" s="241"/>
      <c r="H204" s="354" t="s">
        <v>670</v>
      </c>
      <c r="I204" s="354"/>
      <c r="J204" s="354"/>
      <c r="K204" s="282"/>
    </row>
    <row r="205" spans="2:11" ht="15" customHeight="1">
      <c r="B205" s="261"/>
      <c r="C205" s="241"/>
      <c r="D205" s="241"/>
      <c r="E205" s="241"/>
      <c r="F205" s="260"/>
      <c r="G205" s="241"/>
      <c r="H205" s="241"/>
      <c r="I205" s="241"/>
      <c r="J205" s="241"/>
      <c r="K205" s="282"/>
    </row>
    <row r="206" spans="2:11" ht="15" customHeight="1">
      <c r="B206" s="261"/>
      <c r="C206" s="241" t="s">
        <v>611</v>
      </c>
      <c r="D206" s="241"/>
      <c r="E206" s="241"/>
      <c r="F206" s="260" t="s">
        <v>79</v>
      </c>
      <c r="G206" s="241"/>
      <c r="H206" s="354" t="s">
        <v>671</v>
      </c>
      <c r="I206" s="354"/>
      <c r="J206" s="354"/>
      <c r="K206" s="282"/>
    </row>
    <row r="207" spans="2:11" ht="15" customHeight="1">
      <c r="B207" s="261"/>
      <c r="C207" s="267"/>
      <c r="D207" s="241"/>
      <c r="E207" s="241"/>
      <c r="F207" s="260" t="s">
        <v>511</v>
      </c>
      <c r="G207" s="241"/>
      <c r="H207" s="354" t="s">
        <v>512</v>
      </c>
      <c r="I207" s="354"/>
      <c r="J207" s="354"/>
      <c r="K207" s="282"/>
    </row>
    <row r="208" spans="2:11" ht="15" customHeight="1">
      <c r="B208" s="261"/>
      <c r="C208" s="241"/>
      <c r="D208" s="241"/>
      <c r="E208" s="241"/>
      <c r="F208" s="260" t="s">
        <v>509</v>
      </c>
      <c r="G208" s="241"/>
      <c r="H208" s="354" t="s">
        <v>672</v>
      </c>
      <c r="I208" s="354"/>
      <c r="J208" s="354"/>
      <c r="K208" s="282"/>
    </row>
    <row r="209" spans="2:11" ht="15" customHeight="1">
      <c r="B209" s="299"/>
      <c r="C209" s="267"/>
      <c r="D209" s="267"/>
      <c r="E209" s="267"/>
      <c r="F209" s="260" t="s">
        <v>513</v>
      </c>
      <c r="G209" s="246"/>
      <c r="H209" s="358" t="s">
        <v>514</v>
      </c>
      <c r="I209" s="358"/>
      <c r="J209" s="358"/>
      <c r="K209" s="300"/>
    </row>
    <row r="210" spans="2:11" ht="15" customHeight="1">
      <c r="B210" s="299"/>
      <c r="C210" s="267"/>
      <c r="D210" s="267"/>
      <c r="E210" s="267"/>
      <c r="F210" s="260" t="s">
        <v>493</v>
      </c>
      <c r="G210" s="246"/>
      <c r="H210" s="358" t="s">
        <v>673</v>
      </c>
      <c r="I210" s="358"/>
      <c r="J210" s="358"/>
      <c r="K210" s="300"/>
    </row>
    <row r="211" spans="2:11" ht="15" customHeight="1">
      <c r="B211" s="299"/>
      <c r="C211" s="267"/>
      <c r="D211" s="267"/>
      <c r="E211" s="267"/>
      <c r="F211" s="301"/>
      <c r="G211" s="246"/>
      <c r="H211" s="302"/>
      <c r="I211" s="302"/>
      <c r="J211" s="302"/>
      <c r="K211" s="300"/>
    </row>
    <row r="212" spans="2:11" ht="15" customHeight="1">
      <c r="B212" s="299"/>
      <c r="C212" s="241" t="s">
        <v>635</v>
      </c>
      <c r="D212" s="267"/>
      <c r="E212" s="267"/>
      <c r="F212" s="260">
        <v>1</v>
      </c>
      <c r="G212" s="246"/>
      <c r="H212" s="358" t="s">
        <v>674</v>
      </c>
      <c r="I212" s="358"/>
      <c r="J212" s="358"/>
      <c r="K212" s="300"/>
    </row>
    <row r="213" spans="2:11" ht="15" customHeight="1">
      <c r="B213" s="299"/>
      <c r="C213" s="267"/>
      <c r="D213" s="267"/>
      <c r="E213" s="267"/>
      <c r="F213" s="260">
        <v>2</v>
      </c>
      <c r="G213" s="246"/>
      <c r="H213" s="358" t="s">
        <v>675</v>
      </c>
      <c r="I213" s="358"/>
      <c r="J213" s="358"/>
      <c r="K213" s="300"/>
    </row>
    <row r="214" spans="2:11" ht="15" customHeight="1">
      <c r="B214" s="299"/>
      <c r="C214" s="267"/>
      <c r="D214" s="267"/>
      <c r="E214" s="267"/>
      <c r="F214" s="260">
        <v>3</v>
      </c>
      <c r="G214" s="246"/>
      <c r="H214" s="358" t="s">
        <v>676</v>
      </c>
      <c r="I214" s="358"/>
      <c r="J214" s="358"/>
      <c r="K214" s="300"/>
    </row>
    <row r="215" spans="2:11" ht="15" customHeight="1">
      <c r="B215" s="299"/>
      <c r="C215" s="267"/>
      <c r="D215" s="267"/>
      <c r="E215" s="267"/>
      <c r="F215" s="260">
        <v>4</v>
      </c>
      <c r="G215" s="246"/>
      <c r="H215" s="358" t="s">
        <v>677</v>
      </c>
      <c r="I215" s="358"/>
      <c r="J215" s="358"/>
      <c r="K215" s="300"/>
    </row>
    <row r="216" spans="2:11" ht="12.75" customHeight="1">
      <c r="B216" s="303"/>
      <c r="C216" s="304"/>
      <c r="D216" s="304"/>
      <c r="E216" s="304"/>
      <c r="F216" s="304"/>
      <c r="G216" s="304"/>
      <c r="H216" s="304"/>
      <c r="I216" s="304"/>
      <c r="J216" s="304"/>
      <c r="K216" s="305"/>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A - část</vt:lpstr>
      <vt:lpstr>O - odpočet částky za kov...</vt:lpstr>
      <vt:lpstr>Pokyny pro vyplnění</vt:lpstr>
      <vt:lpstr>'A - část'!Názvy_tisku</vt:lpstr>
      <vt:lpstr>'O - odpočet částky za kov...'!Názvy_tisku</vt:lpstr>
      <vt:lpstr>'Rekapitulace stavby'!Názvy_tisku</vt:lpstr>
      <vt:lpstr>'A - část'!Oblast_tisku</vt:lpstr>
      <vt:lpstr>'O - odpočet částky za kov...'!Oblast_tisku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Milan Jáchim</cp:lastModifiedBy>
  <dcterms:created xsi:type="dcterms:W3CDTF">2017-02-22T15:21:25Z</dcterms:created>
  <dcterms:modified xsi:type="dcterms:W3CDTF">2017-02-23T13:08:05Z</dcterms:modified>
</cp:coreProperties>
</file>