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70" yWindow="540" windowWidth="33255" windowHeight="19605"/>
  </bookViews>
  <sheets>
    <sheet name="Rekapitulace stavby" sheetId="1" r:id="rId1"/>
    <sheet name="101a - Vozovka - I.etapa" sheetId="2" r:id="rId2"/>
    <sheet name="306 - Vodovod - I.etapa, ..." sheetId="7" r:id="rId3"/>
    <sheet name="401-rek" sheetId="4" r:id="rId4"/>
    <sheet name="401 - El" sheetId="5" r:id="rId5"/>
    <sheet name="401 - Zp" sheetId="6" r:id="rId6"/>
    <sheet name="Pokyny pro vyplnění" sheetId="3" r:id="rId7"/>
  </sheets>
  <externalReferences>
    <externalReference r:id="rId8"/>
  </externalReferences>
  <definedNames>
    <definedName name="_xlnm._FilterDatabase" localSheetId="1" hidden="1">'101a - Vozovka - I.etapa'!$C$85:$K$547</definedName>
    <definedName name="_xlnm._FilterDatabase" localSheetId="2" hidden="1">'306 - Vodovod - I.etapa, ...'!$C$83:$K$319</definedName>
    <definedName name="_xlnm._FilterDatabase" localSheetId="3" hidden="1">'401-rek'!$B$5:$E$16</definedName>
    <definedName name="_xlnm.Print_Titles" localSheetId="1">'101a - Vozovka - I.etapa'!$85:$85</definedName>
    <definedName name="_xlnm.Print_Titles" localSheetId="2">'306 - Vodovod - I.etapa, ...'!$83:$83</definedName>
    <definedName name="_xlnm.Print_Titles" localSheetId="0">'Rekapitulace stavby'!$49:$49</definedName>
    <definedName name="_xlnm.Print_Area" localSheetId="1">'101a - Vozovka - I.etapa'!$C$4:$J$36,'101a - Vozovka - I.etapa'!$C$42:$J$67,'101a - Vozovka - I.etapa'!$C$73:$K$547</definedName>
    <definedName name="_xlnm.Print_Area" localSheetId="2">'306 - Vodovod - I.etapa, ...'!$C$4:$J$36,'306 - Vodovod - I.etapa, ...'!$C$42:$J$65,'306 - Vodovod - I.etapa, ...'!$C$71:$K$319</definedName>
    <definedName name="_xlnm.Print_Area" localSheetId="5">'401 - Zp'!$A$1:$G$17</definedName>
    <definedName name="_xlnm.Print_Area" localSheetId="3">'401-rek'!$B$1:$E$20</definedName>
    <definedName name="_xlnm.Print_Area" localSheetId="6">'Pokyny pro vyplnění'!$B$2:$K$69,'Pokyny pro vyplnění'!$B$72:$K$116,'Pokyny pro vyplnění'!$B$119:$K$188,'Pokyny pro vyplnění'!$B$196:$K$216</definedName>
    <definedName name="_xlnm.Print_Area" localSheetId="0">'Rekapitulace stavby'!$D$4:$AO$33,'Rekapitulace stavby'!$C$39:$AQ$55</definedName>
  </definedNames>
  <calcPr calcId="125725"/>
</workbook>
</file>

<file path=xl/calcChain.xml><?xml version="1.0" encoding="utf-8"?>
<calcChain xmlns="http://schemas.openxmlformats.org/spreadsheetml/2006/main">
  <c r="BK319" i="7"/>
  <c r="BK318" s="1"/>
  <c r="J318" s="1"/>
  <c r="J64" s="1"/>
  <c r="BI319"/>
  <c r="BH319"/>
  <c r="BG319"/>
  <c r="BF319"/>
  <c r="T319"/>
  <c r="R319"/>
  <c r="P319"/>
  <c r="P318" s="1"/>
  <c r="J319"/>
  <c r="BE319" s="1"/>
  <c r="T318"/>
  <c r="R318"/>
  <c r="BK316"/>
  <c r="BI316"/>
  <c r="BH316"/>
  <c r="BG316"/>
  <c r="BF316"/>
  <c r="T316"/>
  <c r="R316"/>
  <c r="P316"/>
  <c r="J316"/>
  <c r="BE316" s="1"/>
  <c r="BK314"/>
  <c r="BI314"/>
  <c r="BH314"/>
  <c r="BG314"/>
  <c r="BF314"/>
  <c r="T314"/>
  <c r="R314"/>
  <c r="P314"/>
  <c r="J314"/>
  <c r="BE314" s="1"/>
  <c r="BK312"/>
  <c r="BI312"/>
  <c r="BH312"/>
  <c r="BG312"/>
  <c r="BF312"/>
  <c r="T312"/>
  <c r="R312"/>
  <c r="P312"/>
  <c r="J312"/>
  <c r="BE312" s="1"/>
  <c r="BK309"/>
  <c r="BI309"/>
  <c r="BH309"/>
  <c r="BG309"/>
  <c r="BF309"/>
  <c r="T309"/>
  <c r="R309"/>
  <c r="P309"/>
  <c r="J309"/>
  <c r="BE309" s="1"/>
  <c r="BK306"/>
  <c r="BI306"/>
  <c r="BH306"/>
  <c r="BG306"/>
  <c r="BF306"/>
  <c r="T306"/>
  <c r="R306"/>
  <c r="P306"/>
  <c r="J306"/>
  <c r="BE306" s="1"/>
  <c r="BK301"/>
  <c r="BI301"/>
  <c r="BH301"/>
  <c r="BG301"/>
  <c r="BF301"/>
  <c r="T301"/>
  <c r="R301"/>
  <c r="P301"/>
  <c r="J301"/>
  <c r="BE301" s="1"/>
  <c r="BK296"/>
  <c r="BI296"/>
  <c r="BH296"/>
  <c r="BG296"/>
  <c r="BF296"/>
  <c r="T296"/>
  <c r="R296"/>
  <c r="P296"/>
  <c r="J296"/>
  <c r="BE296" s="1"/>
  <c r="BK290"/>
  <c r="BI290"/>
  <c r="BH290"/>
  <c r="BG290"/>
  <c r="BF290"/>
  <c r="T290"/>
  <c r="R290"/>
  <c r="R283" s="1"/>
  <c r="P290"/>
  <c r="J290"/>
  <c r="BE290" s="1"/>
  <c r="BK284"/>
  <c r="BI284"/>
  <c r="BH284"/>
  <c r="BG284"/>
  <c r="BF284"/>
  <c r="T284"/>
  <c r="T283" s="1"/>
  <c r="R284"/>
  <c r="P284"/>
  <c r="J284"/>
  <c r="BE284" s="1"/>
  <c r="BK283"/>
  <c r="P283"/>
  <c r="J283"/>
  <c r="BK281"/>
  <c r="BI281"/>
  <c r="BH281"/>
  <c r="BG281"/>
  <c r="BF281"/>
  <c r="T281"/>
  <c r="R281"/>
  <c r="P281"/>
  <c r="J281"/>
  <c r="BE281" s="1"/>
  <c r="BK279"/>
  <c r="BI279"/>
  <c r="BH279"/>
  <c r="BG279"/>
  <c r="BF279"/>
  <c r="T279"/>
  <c r="R279"/>
  <c r="P279"/>
  <c r="J279"/>
  <c r="BE279" s="1"/>
  <c r="BK277"/>
  <c r="BI277"/>
  <c r="BH277"/>
  <c r="BG277"/>
  <c r="BF277"/>
  <c r="T277"/>
  <c r="T273" s="1"/>
  <c r="R277"/>
  <c r="P277"/>
  <c r="J277"/>
  <c r="BE277" s="1"/>
  <c r="BK274"/>
  <c r="BK273" s="1"/>
  <c r="J273" s="1"/>
  <c r="J62" s="1"/>
  <c r="BI274"/>
  <c r="BH274"/>
  <c r="BG274"/>
  <c r="BF274"/>
  <c r="T274"/>
  <c r="R274"/>
  <c r="P274"/>
  <c r="P273" s="1"/>
  <c r="J274"/>
  <c r="BE274" s="1"/>
  <c r="R273"/>
  <c r="BK271"/>
  <c r="BI271"/>
  <c r="BH271"/>
  <c r="BG271"/>
  <c r="BF271"/>
  <c r="T271"/>
  <c r="R271"/>
  <c r="P271"/>
  <c r="J271"/>
  <c r="BE271" s="1"/>
  <c r="BK268"/>
  <c r="BI268"/>
  <c r="BH268"/>
  <c r="BG268"/>
  <c r="BF268"/>
  <c r="T268"/>
  <c r="R268"/>
  <c r="P268"/>
  <c r="J268"/>
  <c r="BE268" s="1"/>
  <c r="BK265"/>
  <c r="BI265"/>
  <c r="BH265"/>
  <c r="BG265"/>
  <c r="BF265"/>
  <c r="T265"/>
  <c r="R265"/>
  <c r="P265"/>
  <c r="J265"/>
  <c r="BE265" s="1"/>
  <c r="BK264"/>
  <c r="BI264"/>
  <c r="BH264"/>
  <c r="BG264"/>
  <c r="BF264"/>
  <c r="T264"/>
  <c r="R264"/>
  <c r="P264"/>
  <c r="J264"/>
  <c r="BE264" s="1"/>
  <c r="BK262"/>
  <c r="BI262"/>
  <c r="BH262"/>
  <c r="BG262"/>
  <c r="BF262"/>
  <c r="T262"/>
  <c r="R262"/>
  <c r="P262"/>
  <c r="J262"/>
  <c r="BE262" s="1"/>
  <c r="BK261"/>
  <c r="BI261"/>
  <c r="BH261"/>
  <c r="BG261"/>
  <c r="BF261"/>
  <c r="T261"/>
  <c r="R261"/>
  <c r="P261"/>
  <c r="J261"/>
  <c r="BE261" s="1"/>
  <c r="BK259"/>
  <c r="BI259"/>
  <c r="BH259"/>
  <c r="BG259"/>
  <c r="BF259"/>
  <c r="T259"/>
  <c r="R259"/>
  <c r="P259"/>
  <c r="J259"/>
  <c r="BE259" s="1"/>
  <c r="BK258"/>
  <c r="BI258"/>
  <c r="BH258"/>
  <c r="BG258"/>
  <c r="BF258"/>
  <c r="T258"/>
  <c r="R258"/>
  <c r="P258"/>
  <c r="J258"/>
  <c r="BE258" s="1"/>
  <c r="BK256"/>
  <c r="BI256"/>
  <c r="BH256"/>
  <c r="BG256"/>
  <c r="BF256"/>
  <c r="T256"/>
  <c r="R256"/>
  <c r="P256"/>
  <c r="J256"/>
  <c r="BE256" s="1"/>
  <c r="BK254"/>
  <c r="BI254"/>
  <c r="BH254"/>
  <c r="BG254"/>
  <c r="BF254"/>
  <c r="T254"/>
  <c r="R254"/>
  <c r="P254"/>
  <c r="J254"/>
  <c r="BE254" s="1"/>
  <c r="BK252"/>
  <c r="BI252"/>
  <c r="BH252"/>
  <c r="BG252"/>
  <c r="BF252"/>
  <c r="T252"/>
  <c r="R252"/>
  <c r="P252"/>
  <c r="J252"/>
  <c r="BE252" s="1"/>
  <c r="BK250"/>
  <c r="BI250"/>
  <c r="BH250"/>
  <c r="BG250"/>
  <c r="BF250"/>
  <c r="T250"/>
  <c r="R250"/>
  <c r="P250"/>
  <c r="J250"/>
  <c r="BE250" s="1"/>
  <c r="BK248"/>
  <c r="BI248"/>
  <c r="BH248"/>
  <c r="BG248"/>
  <c r="BF248"/>
  <c r="T248"/>
  <c r="R248"/>
  <c r="P248"/>
  <c r="J248"/>
  <c r="BE248" s="1"/>
  <c r="BK246"/>
  <c r="BI246"/>
  <c r="BH246"/>
  <c r="BG246"/>
  <c r="BF246"/>
  <c r="T246"/>
  <c r="R246"/>
  <c r="P246"/>
  <c r="J246"/>
  <c r="BE246" s="1"/>
  <c r="BK244"/>
  <c r="BI244"/>
  <c r="BH244"/>
  <c r="BG244"/>
  <c r="BF244"/>
  <c r="T244"/>
  <c r="R244"/>
  <c r="P244"/>
  <c r="J244"/>
  <c r="BE244" s="1"/>
  <c r="BK242"/>
  <c r="BI242"/>
  <c r="BH242"/>
  <c r="BG242"/>
  <c r="BF242"/>
  <c r="T242"/>
  <c r="R242"/>
  <c r="P242"/>
  <c r="J242"/>
  <c r="BE242" s="1"/>
  <c r="BK240"/>
  <c r="BI240"/>
  <c r="BH240"/>
  <c r="BG240"/>
  <c r="BF240"/>
  <c r="T240"/>
  <c r="R240"/>
  <c r="P240"/>
  <c r="J240"/>
  <c r="BE240" s="1"/>
  <c r="BK238"/>
  <c r="BI238"/>
  <c r="BH238"/>
  <c r="BG238"/>
  <c r="BF238"/>
  <c r="T238"/>
  <c r="R238"/>
  <c r="P238"/>
  <c r="J238"/>
  <c r="BE238" s="1"/>
  <c r="BK237"/>
  <c r="BI237"/>
  <c r="BH237"/>
  <c r="BG237"/>
  <c r="BF237"/>
  <c r="T237"/>
  <c r="R237"/>
  <c r="P237"/>
  <c r="J237"/>
  <c r="BE237" s="1"/>
  <c r="BK235"/>
  <c r="BI235"/>
  <c r="BH235"/>
  <c r="BG235"/>
  <c r="BF235"/>
  <c r="T235"/>
  <c r="R235"/>
  <c r="P235"/>
  <c r="J235"/>
  <c r="BE235" s="1"/>
  <c r="BK233"/>
  <c r="BI233"/>
  <c r="BH233"/>
  <c r="BG233"/>
  <c r="BF233"/>
  <c r="T233"/>
  <c r="R233"/>
  <c r="P233"/>
  <c r="J233"/>
  <c r="BE233" s="1"/>
  <c r="BK231"/>
  <c r="BI231"/>
  <c r="BH231"/>
  <c r="BG231"/>
  <c r="BF231"/>
  <c r="T231"/>
  <c r="R231"/>
  <c r="P231"/>
  <c r="J231"/>
  <c r="BE231" s="1"/>
  <c r="BK229"/>
  <c r="BI229"/>
  <c r="BH229"/>
  <c r="BG229"/>
  <c r="BF229"/>
  <c r="T229"/>
  <c r="R229"/>
  <c r="P229"/>
  <c r="J229"/>
  <c r="BE229" s="1"/>
  <c r="BK227"/>
  <c r="BI227"/>
  <c r="BH227"/>
  <c r="BG227"/>
  <c r="BF227"/>
  <c r="T227"/>
  <c r="R227"/>
  <c r="P227"/>
  <c r="J227"/>
  <c r="BE227" s="1"/>
  <c r="BK225"/>
  <c r="BI225"/>
  <c r="BH225"/>
  <c r="BG225"/>
  <c r="BF225"/>
  <c r="T225"/>
  <c r="R225"/>
  <c r="P225"/>
  <c r="J225"/>
  <c r="BE225" s="1"/>
  <c r="BK223"/>
  <c r="BI223"/>
  <c r="BH223"/>
  <c r="BG223"/>
  <c r="BF223"/>
  <c r="T223"/>
  <c r="R223"/>
  <c r="P223"/>
  <c r="J223"/>
  <c r="BE223" s="1"/>
  <c r="BK221"/>
  <c r="BI221"/>
  <c r="BH221"/>
  <c r="BG221"/>
  <c r="BF221"/>
  <c r="T221"/>
  <c r="R221"/>
  <c r="P221"/>
  <c r="J221"/>
  <c r="BE221" s="1"/>
  <c r="BK219"/>
  <c r="BI219"/>
  <c r="BH219"/>
  <c r="BG219"/>
  <c r="BF219"/>
  <c r="T219"/>
  <c r="R219"/>
  <c r="P219"/>
  <c r="J219"/>
  <c r="BE219" s="1"/>
  <c r="BK216"/>
  <c r="BI216"/>
  <c r="BH216"/>
  <c r="BG216"/>
  <c r="BF216"/>
  <c r="T216"/>
  <c r="R216"/>
  <c r="P216"/>
  <c r="J216"/>
  <c r="BE216" s="1"/>
  <c r="BK214"/>
  <c r="BI214"/>
  <c r="BH214"/>
  <c r="BG214"/>
  <c r="BF214"/>
  <c r="T214"/>
  <c r="R214"/>
  <c r="P214"/>
  <c r="J214"/>
  <c r="BE214" s="1"/>
  <c r="BK212"/>
  <c r="BI212"/>
  <c r="BH212"/>
  <c r="BG212"/>
  <c r="BF212"/>
  <c r="T212"/>
  <c r="R212"/>
  <c r="P212"/>
  <c r="J212"/>
  <c r="BE212" s="1"/>
  <c r="BK208"/>
  <c r="BI208"/>
  <c r="BH208"/>
  <c r="BG208"/>
  <c r="BF208"/>
  <c r="T208"/>
  <c r="R208"/>
  <c r="P208"/>
  <c r="J208"/>
  <c r="BE208" s="1"/>
  <c r="BK206"/>
  <c r="BI206"/>
  <c r="BH206"/>
  <c r="BG206"/>
  <c r="BF206"/>
  <c r="T206"/>
  <c r="R206"/>
  <c r="P206"/>
  <c r="J206"/>
  <c r="BE206" s="1"/>
  <c r="BK204"/>
  <c r="BI204"/>
  <c r="BH204"/>
  <c r="BG204"/>
  <c r="BF204"/>
  <c r="T204"/>
  <c r="R204"/>
  <c r="P204"/>
  <c r="J204"/>
  <c r="BE204" s="1"/>
  <c r="BK200"/>
  <c r="BI200"/>
  <c r="BH200"/>
  <c r="BG200"/>
  <c r="BF200"/>
  <c r="T200"/>
  <c r="R200"/>
  <c r="P200"/>
  <c r="J200"/>
  <c r="BE200" s="1"/>
  <c r="BK198"/>
  <c r="BI198"/>
  <c r="BH198"/>
  <c r="BG198"/>
  <c r="BF198"/>
  <c r="T198"/>
  <c r="R198"/>
  <c r="P198"/>
  <c r="J198"/>
  <c r="BE198" s="1"/>
  <c r="BK196"/>
  <c r="BI196"/>
  <c r="BH196"/>
  <c r="BG196"/>
  <c r="BF196"/>
  <c r="T196"/>
  <c r="R196"/>
  <c r="P196"/>
  <c r="J196"/>
  <c r="BE196" s="1"/>
  <c r="BK194"/>
  <c r="BI194"/>
  <c r="BH194"/>
  <c r="BG194"/>
  <c r="BF194"/>
  <c r="T194"/>
  <c r="R194"/>
  <c r="P194"/>
  <c r="J194"/>
  <c r="BE194" s="1"/>
  <c r="BK192"/>
  <c r="BI192"/>
  <c r="BH192"/>
  <c r="BG192"/>
  <c r="BF192"/>
  <c r="T192"/>
  <c r="R192"/>
  <c r="P192"/>
  <c r="J192"/>
  <c r="BE192" s="1"/>
  <c r="BK189"/>
  <c r="BI189"/>
  <c r="BH189"/>
  <c r="BG189"/>
  <c r="BF189"/>
  <c r="T189"/>
  <c r="R189"/>
  <c r="P189"/>
  <c r="J189"/>
  <c r="BE189" s="1"/>
  <c r="BK186"/>
  <c r="BI186"/>
  <c r="BH186"/>
  <c r="BG186"/>
  <c r="BF186"/>
  <c r="T186"/>
  <c r="R186"/>
  <c r="P186"/>
  <c r="J186"/>
  <c r="BE186" s="1"/>
  <c r="BK183"/>
  <c r="BI183"/>
  <c r="BH183"/>
  <c r="BG183"/>
  <c r="BF183"/>
  <c r="T183"/>
  <c r="R183"/>
  <c r="R180" s="1"/>
  <c r="P183"/>
  <c r="J183"/>
  <c r="BE183" s="1"/>
  <c r="BK181"/>
  <c r="BI181"/>
  <c r="BH181"/>
  <c r="BG181"/>
  <c r="BF181"/>
  <c r="T181"/>
  <c r="T180" s="1"/>
  <c r="R181"/>
  <c r="P181"/>
  <c r="J181"/>
  <c r="BE181" s="1"/>
  <c r="BK180"/>
  <c r="P180"/>
  <c r="J180"/>
  <c r="BK177"/>
  <c r="BI177"/>
  <c r="BH177"/>
  <c r="BG177"/>
  <c r="BF177"/>
  <c r="T177"/>
  <c r="R177"/>
  <c r="P177"/>
  <c r="J177"/>
  <c r="BE177" s="1"/>
  <c r="BK173"/>
  <c r="BI173"/>
  <c r="BH173"/>
  <c r="BG173"/>
  <c r="BF173"/>
  <c r="T173"/>
  <c r="R173"/>
  <c r="P173"/>
  <c r="J173"/>
  <c r="BE173" s="1"/>
  <c r="BK171"/>
  <c r="BI171"/>
  <c r="BH171"/>
  <c r="BG171"/>
  <c r="BF171"/>
  <c r="T171"/>
  <c r="R171"/>
  <c r="P171"/>
  <c r="J171"/>
  <c r="BE171" s="1"/>
  <c r="BK168"/>
  <c r="BI168"/>
  <c r="BH168"/>
  <c r="BG168"/>
  <c r="BF168"/>
  <c r="T168"/>
  <c r="R168"/>
  <c r="P168"/>
  <c r="J168"/>
  <c r="BE168" s="1"/>
  <c r="BK165"/>
  <c r="BI165"/>
  <c r="BH165"/>
  <c r="BG165"/>
  <c r="BF165"/>
  <c r="T165"/>
  <c r="R165"/>
  <c r="P165"/>
  <c r="J165"/>
  <c r="BE165" s="1"/>
  <c r="BK163"/>
  <c r="BI163"/>
  <c r="BH163"/>
  <c r="BG163"/>
  <c r="BF163"/>
  <c r="BE163"/>
  <c r="T163"/>
  <c r="R163"/>
  <c r="P163"/>
  <c r="P160" s="1"/>
  <c r="J163"/>
  <c r="BK161"/>
  <c r="BI161"/>
  <c r="BH161"/>
  <c r="BG161"/>
  <c r="BF161"/>
  <c r="T161"/>
  <c r="T160" s="1"/>
  <c r="R161"/>
  <c r="R160" s="1"/>
  <c r="P161"/>
  <c r="J161"/>
  <c r="BE161" s="1"/>
  <c r="BK160"/>
  <c r="J160"/>
  <c r="J60" s="1"/>
  <c r="BK158"/>
  <c r="BI158"/>
  <c r="BH158"/>
  <c r="BG158"/>
  <c r="BF158"/>
  <c r="T158"/>
  <c r="R158"/>
  <c r="P158"/>
  <c r="J158"/>
  <c r="BE158" s="1"/>
  <c r="BK155"/>
  <c r="BI155"/>
  <c r="BH155"/>
  <c r="BG155"/>
  <c r="BF155"/>
  <c r="BE155"/>
  <c r="T155"/>
  <c r="R155"/>
  <c r="P155"/>
  <c r="J155"/>
  <c r="BK152"/>
  <c r="BK151" s="1"/>
  <c r="J151" s="1"/>
  <c r="J59" s="1"/>
  <c r="BI152"/>
  <c r="BH152"/>
  <c r="BG152"/>
  <c r="BF152"/>
  <c r="T152"/>
  <c r="R152"/>
  <c r="R151" s="1"/>
  <c r="P152"/>
  <c r="P151" s="1"/>
  <c r="J152"/>
  <c r="BE152" s="1"/>
  <c r="T151"/>
  <c r="BK149"/>
  <c r="BI149"/>
  <c r="BH149"/>
  <c r="BG149"/>
  <c r="BF149"/>
  <c r="BE149"/>
  <c r="T149"/>
  <c r="R149"/>
  <c r="P149"/>
  <c r="J149"/>
  <c r="BK142"/>
  <c r="BI142"/>
  <c r="BH142"/>
  <c r="BG142"/>
  <c r="BF142"/>
  <c r="T142"/>
  <c r="R142"/>
  <c r="P142"/>
  <c r="J142"/>
  <c r="BE142" s="1"/>
  <c r="BK136"/>
  <c r="BI136"/>
  <c r="BH136"/>
  <c r="BG136"/>
  <c r="BF136"/>
  <c r="BE136"/>
  <c r="T136"/>
  <c r="R136"/>
  <c r="P136"/>
  <c r="J136"/>
  <c r="BK133"/>
  <c r="BI133"/>
  <c r="BH133"/>
  <c r="BG133"/>
  <c r="BF133"/>
  <c r="T133"/>
  <c r="R133"/>
  <c r="P133"/>
  <c r="J133"/>
  <c r="BE133" s="1"/>
  <c r="BK130"/>
  <c r="BI130"/>
  <c r="BH130"/>
  <c r="BG130"/>
  <c r="BF130"/>
  <c r="BE130"/>
  <c r="T130"/>
  <c r="R130"/>
  <c r="P130"/>
  <c r="J130"/>
  <c r="BK125"/>
  <c r="BI125"/>
  <c r="BH125"/>
  <c r="BG125"/>
  <c r="BF125"/>
  <c r="T125"/>
  <c r="R125"/>
  <c r="P125"/>
  <c r="J125"/>
  <c r="BE125" s="1"/>
  <c r="BK123"/>
  <c r="BI123"/>
  <c r="BH123"/>
  <c r="BG123"/>
  <c r="BF123"/>
  <c r="BE123"/>
  <c r="T123"/>
  <c r="R123"/>
  <c r="P123"/>
  <c r="J123"/>
  <c r="BK122"/>
  <c r="BI122"/>
  <c r="BH122"/>
  <c r="BG122"/>
  <c r="BF122"/>
  <c r="T122"/>
  <c r="R122"/>
  <c r="P122"/>
  <c r="J122"/>
  <c r="BE122" s="1"/>
  <c r="BK120"/>
  <c r="BI120"/>
  <c r="BH120"/>
  <c r="BG120"/>
  <c r="BF120"/>
  <c r="BE120"/>
  <c r="T120"/>
  <c r="R120"/>
  <c r="P120"/>
  <c r="J120"/>
  <c r="BK119"/>
  <c r="BI119"/>
  <c r="BH119"/>
  <c r="BG119"/>
  <c r="BF119"/>
  <c r="T119"/>
  <c r="R119"/>
  <c r="P119"/>
  <c r="J119"/>
  <c r="BE119" s="1"/>
  <c r="BK115"/>
  <c r="BI115"/>
  <c r="BH115"/>
  <c r="BG115"/>
  <c r="BF115"/>
  <c r="BE115"/>
  <c r="T115"/>
  <c r="R115"/>
  <c r="P115"/>
  <c r="J115"/>
  <c r="BK112"/>
  <c r="BI112"/>
  <c r="BH112"/>
  <c r="BG112"/>
  <c r="BF112"/>
  <c r="T112"/>
  <c r="R112"/>
  <c r="P112"/>
  <c r="J112"/>
  <c r="BE112" s="1"/>
  <c r="BK109"/>
  <c r="BI109"/>
  <c r="BH109"/>
  <c r="BG109"/>
  <c r="BF109"/>
  <c r="BE109"/>
  <c r="T109"/>
  <c r="R109"/>
  <c r="P109"/>
  <c r="J109"/>
  <c r="BK107"/>
  <c r="BI107"/>
  <c r="BH107"/>
  <c r="F33" s="1"/>
  <c r="BG107"/>
  <c r="BF107"/>
  <c r="T107"/>
  <c r="R107"/>
  <c r="P107"/>
  <c r="J107"/>
  <c r="BE107" s="1"/>
  <c r="BK102"/>
  <c r="BI102"/>
  <c r="BH102"/>
  <c r="BG102"/>
  <c r="BF102"/>
  <c r="BE102"/>
  <c r="T102"/>
  <c r="R102"/>
  <c r="P102"/>
  <c r="J102"/>
  <c r="BK99"/>
  <c r="BI99"/>
  <c r="BH99"/>
  <c r="BG99"/>
  <c r="BF99"/>
  <c r="T99"/>
  <c r="R99"/>
  <c r="P99"/>
  <c r="J99"/>
  <c r="BE99" s="1"/>
  <c r="BK96"/>
  <c r="BI96"/>
  <c r="BH96"/>
  <c r="BG96"/>
  <c r="BF96"/>
  <c r="BE96"/>
  <c r="T96"/>
  <c r="R96"/>
  <c r="P96"/>
  <c r="J96"/>
  <c r="BK93"/>
  <c r="BI93"/>
  <c r="BH93"/>
  <c r="BG93"/>
  <c r="BF93"/>
  <c r="T93"/>
  <c r="R93"/>
  <c r="P93"/>
  <c r="J93"/>
  <c r="BE93" s="1"/>
  <c r="BK90"/>
  <c r="BI90"/>
  <c r="BH90"/>
  <c r="BG90"/>
  <c r="BF90"/>
  <c r="F31" s="1"/>
  <c r="BE90"/>
  <c r="T90"/>
  <c r="R90"/>
  <c r="P90"/>
  <c r="P86" s="1"/>
  <c r="P85" s="1"/>
  <c r="P84" s="1"/>
  <c r="J90"/>
  <c r="BK87"/>
  <c r="BI87"/>
  <c r="BH87"/>
  <c r="BG87"/>
  <c r="BF87"/>
  <c r="T87"/>
  <c r="T86" s="1"/>
  <c r="R87"/>
  <c r="R86" s="1"/>
  <c r="R85" s="1"/>
  <c r="R84" s="1"/>
  <c r="P87"/>
  <c r="J87"/>
  <c r="BE87" s="1"/>
  <c r="BK86"/>
  <c r="BK85" s="1"/>
  <c r="J80"/>
  <c r="F80"/>
  <c r="F78"/>
  <c r="E76"/>
  <c r="E74"/>
  <c r="J63"/>
  <c r="J61"/>
  <c r="J51"/>
  <c r="F51"/>
  <c r="F49"/>
  <c r="E47"/>
  <c r="E45"/>
  <c r="J18"/>
  <c r="E18"/>
  <c r="F81" s="1"/>
  <c r="J17"/>
  <c r="J12"/>
  <c r="J78" s="1"/>
  <c r="E7"/>
  <c r="G15" i="6"/>
  <c r="G14"/>
  <c r="G13"/>
  <c r="G12"/>
  <c r="G11"/>
  <c r="G10"/>
  <c r="G9"/>
  <c r="G8"/>
  <c r="G7"/>
  <c r="G6"/>
  <c r="G17" s="1"/>
  <c r="E9" i="4" s="1"/>
  <c r="J27" i="5"/>
  <c r="J26"/>
  <c r="J20"/>
  <c r="J19"/>
  <c r="F19"/>
  <c r="I18"/>
  <c r="J18" s="1"/>
  <c r="F18"/>
  <c r="I17"/>
  <c r="J17" s="1"/>
  <c r="G17"/>
  <c r="F17"/>
  <c r="I16"/>
  <c r="J16" s="1"/>
  <c r="G16"/>
  <c r="F16"/>
  <c r="G15"/>
  <c r="I15" s="1"/>
  <c r="J15" s="1"/>
  <c r="F15"/>
  <c r="I14"/>
  <c r="J14" s="1"/>
  <c r="F14"/>
  <c r="G13"/>
  <c r="I13" s="1"/>
  <c r="J13" s="1"/>
  <c r="F13"/>
  <c r="J12"/>
  <c r="I12"/>
  <c r="F12"/>
  <c r="I11"/>
  <c r="J11" s="1"/>
  <c r="I10"/>
  <c r="J10" s="1"/>
  <c r="F10"/>
  <c r="G9"/>
  <c r="I9" s="1"/>
  <c r="J9" s="1"/>
  <c r="F9"/>
  <c r="J8"/>
  <c r="I8"/>
  <c r="F8"/>
  <c r="I7"/>
  <c r="J7" s="1"/>
  <c r="G7"/>
  <c r="F7"/>
  <c r="I6"/>
  <c r="J6" s="1"/>
  <c r="F6"/>
  <c r="G5"/>
  <c r="I5" s="1"/>
  <c r="F5"/>
  <c r="F21" s="1"/>
  <c r="AY52" i="1"/>
  <c r="AX52"/>
  <c r="BI545" i="2"/>
  <c r="BH545"/>
  <c r="BG545"/>
  <c r="BF545"/>
  <c r="T545"/>
  <c r="R545"/>
  <c r="P545"/>
  <c r="BK545"/>
  <c r="BK542" s="1"/>
  <c r="J542" s="1"/>
  <c r="J66" s="1"/>
  <c r="J545"/>
  <c r="BE545" s="1"/>
  <c r="BI543"/>
  <c r="BH543"/>
  <c r="BG543"/>
  <c r="BF543"/>
  <c r="T543"/>
  <c r="T542"/>
  <c r="R543"/>
  <c r="R542"/>
  <c r="P543"/>
  <c r="P542"/>
  <c r="BK543"/>
  <c r="J543"/>
  <c r="BE543" s="1"/>
  <c r="BI537"/>
  <c r="BH537"/>
  <c r="BG537"/>
  <c r="BF537"/>
  <c r="T537"/>
  <c r="R537"/>
  <c r="P537"/>
  <c r="BK537"/>
  <c r="J537"/>
  <c r="BE537"/>
  <c r="BI534"/>
  <c r="BH534"/>
  <c r="BG534"/>
  <c r="BF534"/>
  <c r="T534"/>
  <c r="R534"/>
  <c r="P534"/>
  <c r="BK534"/>
  <c r="J534"/>
  <c r="BE534"/>
  <c r="BI525"/>
  <c r="BH525"/>
  <c r="BG525"/>
  <c r="BF525"/>
  <c r="T525"/>
  <c r="R525"/>
  <c r="P525"/>
  <c r="BK525"/>
  <c r="J525"/>
  <c r="BE525"/>
  <c r="BI518"/>
  <c r="BH518"/>
  <c r="BG518"/>
  <c r="BF518"/>
  <c r="T518"/>
  <c r="R518"/>
  <c r="P518"/>
  <c r="BK518"/>
  <c r="J518"/>
  <c r="BE518"/>
  <c r="BI511"/>
  <c r="BH511"/>
  <c r="BG511"/>
  <c r="BF511"/>
  <c r="T511"/>
  <c r="R511"/>
  <c r="P511"/>
  <c r="BK511"/>
  <c r="J511"/>
  <c r="BE511"/>
  <c r="BI502"/>
  <c r="BH502"/>
  <c r="BG502"/>
  <c r="BF502"/>
  <c r="T502"/>
  <c r="R502"/>
  <c r="P502"/>
  <c r="BK502"/>
  <c r="J502"/>
  <c r="BE502"/>
  <c r="BI493"/>
  <c r="BH493"/>
  <c r="BG493"/>
  <c r="BF493"/>
  <c r="T493"/>
  <c r="R493"/>
  <c r="R476" s="1"/>
  <c r="P493"/>
  <c r="BK493"/>
  <c r="J493"/>
  <c r="BE493"/>
  <c r="BI485"/>
  <c r="BH485"/>
  <c r="BG485"/>
  <c r="BF485"/>
  <c r="T485"/>
  <c r="R485"/>
  <c r="P485"/>
  <c r="BK485"/>
  <c r="BK476" s="1"/>
  <c r="J476" s="1"/>
  <c r="J65" s="1"/>
  <c r="J485"/>
  <c r="BE485"/>
  <c r="BI477"/>
  <c r="BH477"/>
  <c r="BG477"/>
  <c r="BF477"/>
  <c r="T477"/>
  <c r="T476"/>
  <c r="R477"/>
  <c r="P477"/>
  <c r="P476"/>
  <c r="BK477"/>
  <c r="J477"/>
  <c r="BE477" s="1"/>
  <c r="BI473"/>
  <c r="BH473"/>
  <c r="BG473"/>
  <c r="BF473"/>
  <c r="T473"/>
  <c r="R473"/>
  <c r="P473"/>
  <c r="BK473"/>
  <c r="J473"/>
  <c r="BE473"/>
  <c r="BI470"/>
  <c r="BH470"/>
  <c r="BG470"/>
  <c r="BF470"/>
  <c r="T470"/>
  <c r="R470"/>
  <c r="P470"/>
  <c r="BK470"/>
  <c r="J470"/>
  <c r="BE470"/>
  <c r="BI461"/>
  <c r="BH461"/>
  <c r="BG461"/>
  <c r="BF461"/>
  <c r="T461"/>
  <c r="R461"/>
  <c r="P461"/>
  <c r="BK461"/>
  <c r="J461"/>
  <c r="BE461"/>
  <c r="BI458"/>
  <c r="BH458"/>
  <c r="BG458"/>
  <c r="BF458"/>
  <c r="T458"/>
  <c r="R458"/>
  <c r="P458"/>
  <c r="BK458"/>
  <c r="J458"/>
  <c r="BE458"/>
  <c r="BI455"/>
  <c r="BH455"/>
  <c r="BG455"/>
  <c r="BF455"/>
  <c r="T455"/>
  <c r="R455"/>
  <c r="P455"/>
  <c r="BK455"/>
  <c r="J455"/>
  <c r="BE455"/>
  <c r="BI452"/>
  <c r="BH452"/>
  <c r="BG452"/>
  <c r="BF452"/>
  <c r="T452"/>
  <c r="R452"/>
  <c r="P452"/>
  <c r="BK452"/>
  <c r="J452"/>
  <c r="BE452"/>
  <c r="BI450"/>
  <c r="BH450"/>
  <c r="BG450"/>
  <c r="BF450"/>
  <c r="T450"/>
  <c r="R450"/>
  <c r="P450"/>
  <c r="BK450"/>
  <c r="J450"/>
  <c r="BE450"/>
  <c r="BI448"/>
  <c r="BH448"/>
  <c r="BG448"/>
  <c r="BF448"/>
  <c r="T448"/>
  <c r="R448"/>
  <c r="P448"/>
  <c r="BK448"/>
  <c r="J448"/>
  <c r="BE448"/>
  <c r="BI443"/>
  <c r="BH443"/>
  <c r="BG443"/>
  <c r="BF443"/>
  <c r="T443"/>
  <c r="R443"/>
  <c r="P443"/>
  <c r="BK443"/>
  <c r="J443"/>
  <c r="BE443"/>
  <c r="BI440"/>
  <c r="BH440"/>
  <c r="BG440"/>
  <c r="BF440"/>
  <c r="T440"/>
  <c r="R440"/>
  <c r="P440"/>
  <c r="P430" s="1"/>
  <c r="BK440"/>
  <c r="J440"/>
  <c r="BE440"/>
  <c r="BI436"/>
  <c r="BH436"/>
  <c r="BG436"/>
  <c r="BF436"/>
  <c r="T436"/>
  <c r="T430" s="1"/>
  <c r="R436"/>
  <c r="P436"/>
  <c r="BK436"/>
  <c r="J436"/>
  <c r="BE436"/>
  <c r="BI431"/>
  <c r="BH431"/>
  <c r="BG431"/>
  <c r="BF431"/>
  <c r="T431"/>
  <c r="R431"/>
  <c r="R430"/>
  <c r="P431"/>
  <c r="BK431"/>
  <c r="BK430"/>
  <c r="J430" s="1"/>
  <c r="J64" s="1"/>
  <c r="J431"/>
  <c r="BE431"/>
  <c r="BI428"/>
  <c r="BH428"/>
  <c r="BG428"/>
  <c r="BF428"/>
  <c r="T428"/>
  <c r="R428"/>
  <c r="P428"/>
  <c r="BK428"/>
  <c r="J428"/>
  <c r="BE428"/>
  <c r="BI425"/>
  <c r="BH425"/>
  <c r="BG425"/>
  <c r="BF425"/>
  <c r="T425"/>
  <c r="R425"/>
  <c r="P425"/>
  <c r="BK425"/>
  <c r="J425"/>
  <c r="BE425"/>
  <c r="BI423"/>
  <c r="BH423"/>
  <c r="BG423"/>
  <c r="BF423"/>
  <c r="T423"/>
  <c r="R423"/>
  <c r="P423"/>
  <c r="BK423"/>
  <c r="J423"/>
  <c r="BE423"/>
  <c r="BI421"/>
  <c r="BH421"/>
  <c r="BG421"/>
  <c r="BF421"/>
  <c r="T421"/>
  <c r="R421"/>
  <c r="P421"/>
  <c r="BK421"/>
  <c r="J421"/>
  <c r="BE421"/>
  <c r="BI418"/>
  <c r="BH418"/>
  <c r="BG418"/>
  <c r="BF418"/>
  <c r="T418"/>
  <c r="R418"/>
  <c r="P418"/>
  <c r="BK418"/>
  <c r="J418"/>
  <c r="BE418"/>
  <c r="BI414"/>
  <c r="BH414"/>
  <c r="BG414"/>
  <c r="BF414"/>
  <c r="T414"/>
  <c r="R414"/>
  <c r="P414"/>
  <c r="BK414"/>
  <c r="J414"/>
  <c r="BE414"/>
  <c r="BI410"/>
  <c r="BH410"/>
  <c r="BG410"/>
  <c r="BF410"/>
  <c r="T410"/>
  <c r="R410"/>
  <c r="P410"/>
  <c r="BK410"/>
  <c r="J410"/>
  <c r="BE410"/>
  <c r="BI409"/>
  <c r="BH409"/>
  <c r="BG409"/>
  <c r="BF409"/>
  <c r="T409"/>
  <c r="R409"/>
  <c r="P409"/>
  <c r="BK409"/>
  <c r="J409"/>
  <c r="BE409"/>
  <c r="BI406"/>
  <c r="BH406"/>
  <c r="BG406"/>
  <c r="BF406"/>
  <c r="T406"/>
  <c r="R406"/>
  <c r="P406"/>
  <c r="BK406"/>
  <c r="J406"/>
  <c r="BE406"/>
  <c r="BI404"/>
  <c r="BH404"/>
  <c r="BG404"/>
  <c r="BF404"/>
  <c r="T404"/>
  <c r="R404"/>
  <c r="P404"/>
  <c r="BK404"/>
  <c r="J404"/>
  <c r="BE404"/>
  <c r="BI400"/>
  <c r="BH400"/>
  <c r="BG400"/>
  <c r="BF400"/>
  <c r="T400"/>
  <c r="R400"/>
  <c r="P400"/>
  <c r="BK400"/>
  <c r="J400"/>
  <c r="BE400"/>
  <c r="BI399"/>
  <c r="BH399"/>
  <c r="BG399"/>
  <c r="BF399"/>
  <c r="T399"/>
  <c r="R399"/>
  <c r="P399"/>
  <c r="BK399"/>
  <c r="J399"/>
  <c r="BE399"/>
  <c r="BI398"/>
  <c r="BH398"/>
  <c r="BG398"/>
  <c r="BF398"/>
  <c r="T398"/>
  <c r="R398"/>
  <c r="P398"/>
  <c r="BK398"/>
  <c r="J398"/>
  <c r="BE398"/>
  <c r="BI397"/>
  <c r="BH397"/>
  <c r="BG397"/>
  <c r="BF397"/>
  <c r="T397"/>
  <c r="R397"/>
  <c r="P397"/>
  <c r="BK397"/>
  <c r="J397"/>
  <c r="BE397"/>
  <c r="BI393"/>
  <c r="BH393"/>
  <c r="BG393"/>
  <c r="BF393"/>
  <c r="T393"/>
  <c r="R393"/>
  <c r="P393"/>
  <c r="P386" s="1"/>
  <c r="BK393"/>
  <c r="J393"/>
  <c r="BE393"/>
  <c r="BI390"/>
  <c r="BH390"/>
  <c r="BG390"/>
  <c r="BF390"/>
  <c r="T390"/>
  <c r="T386" s="1"/>
  <c r="R390"/>
  <c r="P390"/>
  <c r="BK390"/>
  <c r="J390"/>
  <c r="BE390"/>
  <c r="BI387"/>
  <c r="BH387"/>
  <c r="BG387"/>
  <c r="BF387"/>
  <c r="T387"/>
  <c r="R387"/>
  <c r="R386"/>
  <c r="P387"/>
  <c r="BK387"/>
  <c r="BK386"/>
  <c r="J386" s="1"/>
  <c r="J63" s="1"/>
  <c r="J387"/>
  <c r="BE387"/>
  <c r="BI382"/>
  <c r="BH382"/>
  <c r="BG382"/>
  <c r="BF382"/>
  <c r="T382"/>
  <c r="R382"/>
  <c r="P382"/>
  <c r="BK382"/>
  <c r="J382"/>
  <c r="BE382"/>
  <c r="BI379"/>
  <c r="BH379"/>
  <c r="BG379"/>
  <c r="BF379"/>
  <c r="T379"/>
  <c r="R379"/>
  <c r="P379"/>
  <c r="BK379"/>
  <c r="J379"/>
  <c r="BE379"/>
  <c r="BI374"/>
  <c r="BH374"/>
  <c r="BG374"/>
  <c r="BF374"/>
  <c r="T374"/>
  <c r="R374"/>
  <c r="P374"/>
  <c r="BK374"/>
  <c r="J374"/>
  <c r="BE374"/>
  <c r="BI369"/>
  <c r="BH369"/>
  <c r="BG369"/>
  <c r="BF369"/>
  <c r="T369"/>
  <c r="R369"/>
  <c r="P369"/>
  <c r="BK369"/>
  <c r="J369"/>
  <c r="BE369"/>
  <c r="BI361"/>
  <c r="BH361"/>
  <c r="BG361"/>
  <c r="BF361"/>
  <c r="T361"/>
  <c r="R361"/>
  <c r="P361"/>
  <c r="BK361"/>
  <c r="J361"/>
  <c r="BE361"/>
  <c r="BI354"/>
  <c r="BH354"/>
  <c r="BG354"/>
  <c r="BF354"/>
  <c r="T354"/>
  <c r="R354"/>
  <c r="P354"/>
  <c r="BK354"/>
  <c r="J354"/>
  <c r="BE354"/>
  <c r="BI350"/>
  <c r="BH350"/>
  <c r="BG350"/>
  <c r="BF350"/>
  <c r="T350"/>
  <c r="R350"/>
  <c r="P350"/>
  <c r="BK350"/>
  <c r="J350"/>
  <c r="BE350"/>
  <c r="BI348"/>
  <c r="BH348"/>
  <c r="BG348"/>
  <c r="BF348"/>
  <c r="T348"/>
  <c r="R348"/>
  <c r="P348"/>
  <c r="BK348"/>
  <c r="J348"/>
  <c r="BE348"/>
  <c r="BI344"/>
  <c r="BH344"/>
  <c r="BG344"/>
  <c r="BF344"/>
  <c r="T344"/>
  <c r="R344"/>
  <c r="P344"/>
  <c r="BK344"/>
  <c r="J344"/>
  <c r="BE344"/>
  <c r="BI341"/>
  <c r="BH341"/>
  <c r="BG341"/>
  <c r="BF341"/>
  <c r="T341"/>
  <c r="R341"/>
  <c r="P341"/>
  <c r="BK341"/>
  <c r="J341"/>
  <c r="BE341"/>
  <c r="BI338"/>
  <c r="BH338"/>
  <c r="BG338"/>
  <c r="BF338"/>
  <c r="T338"/>
  <c r="R338"/>
  <c r="P338"/>
  <c r="BK338"/>
  <c r="J338"/>
  <c r="BE338"/>
  <c r="BI331"/>
  <c r="BH331"/>
  <c r="BG331"/>
  <c r="BF331"/>
  <c r="T331"/>
  <c r="R331"/>
  <c r="P331"/>
  <c r="BK331"/>
  <c r="J331"/>
  <c r="BE331"/>
  <c r="BI327"/>
  <c r="BH327"/>
  <c r="BG327"/>
  <c r="BF327"/>
  <c r="T327"/>
  <c r="R327"/>
  <c r="P327"/>
  <c r="BK327"/>
  <c r="J327"/>
  <c r="BE327"/>
  <c r="BI324"/>
  <c r="BH324"/>
  <c r="BG324"/>
  <c r="BF324"/>
  <c r="T324"/>
  <c r="R324"/>
  <c r="R309" s="1"/>
  <c r="P324"/>
  <c r="BK324"/>
  <c r="J324"/>
  <c r="BE324" s="1"/>
  <c r="BI316"/>
  <c r="BH316"/>
  <c r="BG316"/>
  <c r="BF316"/>
  <c r="T316"/>
  <c r="R316"/>
  <c r="P316"/>
  <c r="BK316"/>
  <c r="BK309" s="1"/>
  <c r="J309" s="1"/>
  <c r="J62" s="1"/>
  <c r="J316"/>
  <c r="BE316"/>
  <c r="BI310"/>
  <c r="BH310"/>
  <c r="BG310"/>
  <c r="BF310"/>
  <c r="T310"/>
  <c r="T309"/>
  <c r="R310"/>
  <c r="P310"/>
  <c r="P309"/>
  <c r="BK310"/>
  <c r="J310"/>
  <c r="BE310" s="1"/>
  <c r="BI306"/>
  <c r="BH306"/>
  <c r="BG306"/>
  <c r="BF306"/>
  <c r="T306"/>
  <c r="R306"/>
  <c r="P306"/>
  <c r="BK306"/>
  <c r="J306"/>
  <c r="BE306"/>
  <c r="BI305"/>
  <c r="BH305"/>
  <c r="BG305"/>
  <c r="BF305"/>
  <c r="T305"/>
  <c r="R305"/>
  <c r="P305"/>
  <c r="BK305"/>
  <c r="J305"/>
  <c r="BE305"/>
  <c r="BI304"/>
  <c r="BH304"/>
  <c r="BG304"/>
  <c r="BF304"/>
  <c r="T304"/>
  <c r="R304"/>
  <c r="R295" s="1"/>
  <c r="P304"/>
  <c r="BK304"/>
  <c r="J304"/>
  <c r="BE304"/>
  <c r="BI300"/>
  <c r="BH300"/>
  <c r="BG300"/>
  <c r="BF300"/>
  <c r="T300"/>
  <c r="R300"/>
  <c r="P300"/>
  <c r="BK300"/>
  <c r="BK295" s="1"/>
  <c r="J295" s="1"/>
  <c r="J61" s="1"/>
  <c r="J300"/>
  <c r="BE300"/>
  <c r="BI296"/>
  <c r="BH296"/>
  <c r="BG296"/>
  <c r="BF296"/>
  <c r="T296"/>
  <c r="T295"/>
  <c r="R296"/>
  <c r="P296"/>
  <c r="P295"/>
  <c r="BK296"/>
  <c r="J296"/>
  <c r="BE296" s="1"/>
  <c r="BI293"/>
  <c r="BH293"/>
  <c r="BG293"/>
  <c r="BF293"/>
  <c r="T293"/>
  <c r="T289" s="1"/>
  <c r="R293"/>
  <c r="P293"/>
  <c r="BK293"/>
  <c r="J293"/>
  <c r="BE293"/>
  <c r="BI290"/>
  <c r="BH290"/>
  <c r="BG290"/>
  <c r="BF290"/>
  <c r="T290"/>
  <c r="R290"/>
  <c r="R289"/>
  <c r="P290"/>
  <c r="P289"/>
  <c r="BK290"/>
  <c r="BK289"/>
  <c r="J289" s="1"/>
  <c r="J60" s="1"/>
  <c r="J290"/>
  <c r="BE290"/>
  <c r="BI286"/>
  <c r="BH286"/>
  <c r="BG286"/>
  <c r="BF286"/>
  <c r="T286"/>
  <c r="R286"/>
  <c r="P286"/>
  <c r="BK286"/>
  <c r="BK282" s="1"/>
  <c r="J282" s="1"/>
  <c r="J59" s="1"/>
  <c r="J286"/>
  <c r="BE286"/>
  <c r="BI283"/>
  <c r="BH283"/>
  <c r="BG283"/>
  <c r="BF283"/>
  <c r="T283"/>
  <c r="T282"/>
  <c r="R283"/>
  <c r="R282"/>
  <c r="P283"/>
  <c r="P282"/>
  <c r="BK283"/>
  <c r="J283"/>
  <c r="BE283" s="1"/>
  <c r="BI280"/>
  <c r="BH280"/>
  <c r="BG280"/>
  <c r="BF280"/>
  <c r="T280"/>
  <c r="R280"/>
  <c r="P280"/>
  <c r="BK280"/>
  <c r="J280"/>
  <c r="BE280"/>
  <c r="BI275"/>
  <c r="BH275"/>
  <c r="BG275"/>
  <c r="BF275"/>
  <c r="T275"/>
  <c r="R275"/>
  <c r="P275"/>
  <c r="BK275"/>
  <c r="J275"/>
  <c r="BE275"/>
  <c r="BI272"/>
  <c r="BH272"/>
  <c r="BG272"/>
  <c r="BF272"/>
  <c r="T272"/>
  <c r="R272"/>
  <c r="P272"/>
  <c r="BK272"/>
  <c r="J272"/>
  <c r="BE272"/>
  <c r="BI269"/>
  <c r="BH269"/>
  <c r="BG269"/>
  <c r="BF269"/>
  <c r="T269"/>
  <c r="R269"/>
  <c r="P269"/>
  <c r="BK269"/>
  <c r="J269"/>
  <c r="BE269"/>
  <c r="BI267"/>
  <c r="BH267"/>
  <c r="BG267"/>
  <c r="BF267"/>
  <c r="T267"/>
  <c r="R267"/>
  <c r="P267"/>
  <c r="BK267"/>
  <c r="J267"/>
  <c r="BE267"/>
  <c r="BI264"/>
  <c r="BH264"/>
  <c r="BG264"/>
  <c r="BF264"/>
  <c r="T264"/>
  <c r="R264"/>
  <c r="P264"/>
  <c r="BK264"/>
  <c r="J264"/>
  <c r="BE264"/>
  <c r="BI261"/>
  <c r="BH261"/>
  <c r="BG261"/>
  <c r="BF261"/>
  <c r="T261"/>
  <c r="R261"/>
  <c r="P261"/>
  <c r="BK261"/>
  <c r="J261"/>
  <c r="BE261"/>
  <c r="BI258"/>
  <c r="BH258"/>
  <c r="BG258"/>
  <c r="BF258"/>
  <c r="T258"/>
  <c r="R258"/>
  <c r="P258"/>
  <c r="BK258"/>
  <c r="J258"/>
  <c r="BE258"/>
  <c r="BI256"/>
  <c r="BH256"/>
  <c r="BG256"/>
  <c r="BF256"/>
  <c r="T256"/>
  <c r="R256"/>
  <c r="P256"/>
  <c r="BK256"/>
  <c r="J256"/>
  <c r="BE256"/>
  <c r="BI254"/>
  <c r="BH254"/>
  <c r="BG254"/>
  <c r="BF254"/>
  <c r="T254"/>
  <c r="R254"/>
  <c r="P254"/>
  <c r="BK254"/>
  <c r="J254"/>
  <c r="BE254"/>
  <c r="BI248"/>
  <c r="BH248"/>
  <c r="BG248"/>
  <c r="BF248"/>
  <c r="T248"/>
  <c r="R248"/>
  <c r="P248"/>
  <c r="BK248"/>
  <c r="J248"/>
  <c r="BE248"/>
  <c r="BI243"/>
  <c r="BH243"/>
  <c r="BG243"/>
  <c r="BF243"/>
  <c r="T243"/>
  <c r="R243"/>
  <c r="P243"/>
  <c r="BK243"/>
  <c r="J243"/>
  <c r="BE243"/>
  <c r="BI239"/>
  <c r="BH239"/>
  <c r="BG239"/>
  <c r="BF239"/>
  <c r="T239"/>
  <c r="R239"/>
  <c r="P239"/>
  <c r="BK239"/>
  <c r="J239"/>
  <c r="BE239" s="1"/>
  <c r="BI236"/>
  <c r="BH236"/>
  <c r="BG236"/>
  <c r="BF236"/>
  <c r="T236"/>
  <c r="R236"/>
  <c r="P236"/>
  <c r="BK236"/>
  <c r="J236"/>
  <c r="BE236"/>
  <c r="BI232"/>
  <c r="BH232"/>
  <c r="BG232"/>
  <c r="BF232"/>
  <c r="T232"/>
  <c r="R232"/>
  <c r="P232"/>
  <c r="BK232"/>
  <c r="J232"/>
  <c r="BE232" s="1"/>
  <c r="BI225"/>
  <c r="BH225"/>
  <c r="BG225"/>
  <c r="BF225"/>
  <c r="T225"/>
  <c r="R225"/>
  <c r="P225"/>
  <c r="BK225"/>
  <c r="J225"/>
  <c r="BE225"/>
  <c r="BI222"/>
  <c r="BH222"/>
  <c r="BG222"/>
  <c r="BF222"/>
  <c r="T222"/>
  <c r="R222"/>
  <c r="P222"/>
  <c r="BK222"/>
  <c r="J222"/>
  <c r="BE222" s="1"/>
  <c r="BI219"/>
  <c r="BH219"/>
  <c r="BG219"/>
  <c r="BF219"/>
  <c r="T219"/>
  <c r="R219"/>
  <c r="P219"/>
  <c r="BK219"/>
  <c r="J219"/>
  <c r="BE219"/>
  <c r="BI216"/>
  <c r="BH216"/>
  <c r="BG216"/>
  <c r="BF216"/>
  <c r="T216"/>
  <c r="R216"/>
  <c r="P216"/>
  <c r="BK216"/>
  <c r="J216"/>
  <c r="BE216" s="1"/>
  <c r="BI213"/>
  <c r="BH213"/>
  <c r="BG213"/>
  <c r="BF213"/>
  <c r="T213"/>
  <c r="R213"/>
  <c r="P213"/>
  <c r="BK213"/>
  <c r="J213"/>
  <c r="BE213"/>
  <c r="BI210"/>
  <c r="BH210"/>
  <c r="BG210"/>
  <c r="BF210"/>
  <c r="T210"/>
  <c r="R210"/>
  <c r="P210"/>
  <c r="BK210"/>
  <c r="J210"/>
  <c r="BE210" s="1"/>
  <c r="BI208"/>
  <c r="BH208"/>
  <c r="BG208"/>
  <c r="BF208"/>
  <c r="T208"/>
  <c r="R208"/>
  <c r="P208"/>
  <c r="BK208"/>
  <c r="J208"/>
  <c r="BE208"/>
  <c r="BI201"/>
  <c r="BH201"/>
  <c r="BG201"/>
  <c r="BF201"/>
  <c r="T201"/>
  <c r="R201"/>
  <c r="P201"/>
  <c r="BK201"/>
  <c r="J201"/>
  <c r="BE201" s="1"/>
  <c r="BI191"/>
  <c r="BH191"/>
  <c r="BG191"/>
  <c r="BF191"/>
  <c r="T191"/>
  <c r="R191"/>
  <c r="P191"/>
  <c r="BK191"/>
  <c r="J191"/>
  <c r="BE191"/>
  <c r="BI188"/>
  <c r="BH188"/>
  <c r="BG188"/>
  <c r="BF188"/>
  <c r="T188"/>
  <c r="R188"/>
  <c r="P188"/>
  <c r="BK188"/>
  <c r="J188"/>
  <c r="BE188" s="1"/>
  <c r="BI183"/>
  <c r="BH183"/>
  <c r="BG183"/>
  <c r="BF183"/>
  <c r="T183"/>
  <c r="R183"/>
  <c r="P183"/>
  <c r="BK183"/>
  <c r="J183"/>
  <c r="BE183"/>
  <c r="BI180"/>
  <c r="BH180"/>
  <c r="BG180"/>
  <c r="BF180"/>
  <c r="T180"/>
  <c r="R180"/>
  <c r="P180"/>
  <c r="BK180"/>
  <c r="J180"/>
  <c r="BE180" s="1"/>
  <c r="BI176"/>
  <c r="BH176"/>
  <c r="BG176"/>
  <c r="BF176"/>
  <c r="T176"/>
  <c r="R176"/>
  <c r="P176"/>
  <c r="BK176"/>
  <c r="J176"/>
  <c r="BE176"/>
  <c r="BI173"/>
  <c r="BH173"/>
  <c r="BG173"/>
  <c r="BF173"/>
  <c r="T173"/>
  <c r="R173"/>
  <c r="P173"/>
  <c r="BK173"/>
  <c r="J173"/>
  <c r="BE173" s="1"/>
  <c r="BI170"/>
  <c r="BH170"/>
  <c r="BG170"/>
  <c r="BF170"/>
  <c r="T170"/>
  <c r="R170"/>
  <c r="P170"/>
  <c r="BK170"/>
  <c r="J170"/>
  <c r="BE170"/>
  <c r="BI166"/>
  <c r="BH166"/>
  <c r="BG166"/>
  <c r="BF166"/>
  <c r="T166"/>
  <c r="R166"/>
  <c r="P166"/>
  <c r="BK166"/>
  <c r="J166"/>
  <c r="BE166" s="1"/>
  <c r="BI158"/>
  <c r="BH158"/>
  <c r="BG158"/>
  <c r="BF158"/>
  <c r="T158"/>
  <c r="R158"/>
  <c r="P158"/>
  <c r="BK158"/>
  <c r="J158"/>
  <c r="BE158"/>
  <c r="BI154"/>
  <c r="BH154"/>
  <c r="BG154"/>
  <c r="BF154"/>
  <c r="T154"/>
  <c r="R154"/>
  <c r="P154"/>
  <c r="BK154"/>
  <c r="J154"/>
  <c r="BE154" s="1"/>
  <c r="BI153"/>
  <c r="BH153"/>
  <c r="BG153"/>
  <c r="BF153"/>
  <c r="T153"/>
  <c r="R153"/>
  <c r="P153"/>
  <c r="BK153"/>
  <c r="J153"/>
  <c r="BE153"/>
  <c r="BI148"/>
  <c r="BH148"/>
  <c r="BG148"/>
  <c r="BF148"/>
  <c r="T148"/>
  <c r="R148"/>
  <c r="P148"/>
  <c r="BK148"/>
  <c r="J148"/>
  <c r="BE148" s="1"/>
  <c r="BI146"/>
  <c r="BH146"/>
  <c r="BG146"/>
  <c r="BF146"/>
  <c r="T146"/>
  <c r="R146"/>
  <c r="P146"/>
  <c r="BK146"/>
  <c r="J146"/>
  <c r="BE146"/>
  <c r="BI141"/>
  <c r="BH141"/>
  <c r="BG141"/>
  <c r="BF141"/>
  <c r="T141"/>
  <c r="R141"/>
  <c r="P141"/>
  <c r="BK141"/>
  <c r="J141"/>
  <c r="BE141" s="1"/>
  <c r="BI139"/>
  <c r="BH139"/>
  <c r="BG139"/>
  <c r="BF139"/>
  <c r="T139"/>
  <c r="R139"/>
  <c r="P139"/>
  <c r="BK139"/>
  <c r="J139"/>
  <c r="BE139"/>
  <c r="BI135"/>
  <c r="BH135"/>
  <c r="BG135"/>
  <c r="BF135"/>
  <c r="T135"/>
  <c r="R135"/>
  <c r="P135"/>
  <c r="BK135"/>
  <c r="J135"/>
  <c r="BE135" s="1"/>
  <c r="BI133"/>
  <c r="BH133"/>
  <c r="BG133"/>
  <c r="BF133"/>
  <c r="T133"/>
  <c r="R133"/>
  <c r="P133"/>
  <c r="BK133"/>
  <c r="J133"/>
  <c r="BE133"/>
  <c r="BI130"/>
  <c r="BH130"/>
  <c r="BG130"/>
  <c r="BF130"/>
  <c r="T130"/>
  <c r="R130"/>
  <c r="P130"/>
  <c r="BK130"/>
  <c r="J130"/>
  <c r="BE130" s="1"/>
  <c r="BI128"/>
  <c r="BH128"/>
  <c r="BG128"/>
  <c r="BF128"/>
  <c r="T128"/>
  <c r="R128"/>
  <c r="P128"/>
  <c r="BK128"/>
  <c r="J128"/>
  <c r="BE128"/>
  <c r="BI123"/>
  <c r="BH123"/>
  <c r="BG123"/>
  <c r="BF123"/>
  <c r="T123"/>
  <c r="R123"/>
  <c r="P123"/>
  <c r="BK123"/>
  <c r="J123"/>
  <c r="BE123" s="1"/>
  <c r="BI120"/>
  <c r="BH120"/>
  <c r="BG120"/>
  <c r="BF120"/>
  <c r="T120"/>
  <c r="R120"/>
  <c r="P120"/>
  <c r="BK120"/>
  <c r="J120"/>
  <c r="BE120"/>
  <c r="BI117"/>
  <c r="BH117"/>
  <c r="BG117"/>
  <c r="BF117"/>
  <c r="T117"/>
  <c r="R117"/>
  <c r="P117"/>
  <c r="BK117"/>
  <c r="J117"/>
  <c r="BE117" s="1"/>
  <c r="BI114"/>
  <c r="BH114"/>
  <c r="BG114"/>
  <c r="BF114"/>
  <c r="T114"/>
  <c r="R114"/>
  <c r="P114"/>
  <c r="BK114"/>
  <c r="J114"/>
  <c r="BE114"/>
  <c r="BI109"/>
  <c r="BH109"/>
  <c r="BG109"/>
  <c r="BF109"/>
  <c r="T109"/>
  <c r="R109"/>
  <c r="P109"/>
  <c r="BK109"/>
  <c r="J109"/>
  <c r="BE109" s="1"/>
  <c r="BI106"/>
  <c r="BH106"/>
  <c r="BG106"/>
  <c r="BF106"/>
  <c r="T106"/>
  <c r="R106"/>
  <c r="P106"/>
  <c r="BK106"/>
  <c r="J106"/>
  <c r="BE106"/>
  <c r="BI103"/>
  <c r="BH103"/>
  <c r="BG103"/>
  <c r="BF103"/>
  <c r="T103"/>
  <c r="R103"/>
  <c r="P103"/>
  <c r="BK103"/>
  <c r="J103"/>
  <c r="BE103" s="1"/>
  <c r="BI100"/>
  <c r="BH100"/>
  <c r="BG100"/>
  <c r="BF100"/>
  <c r="T100"/>
  <c r="R100"/>
  <c r="P100"/>
  <c r="BK100"/>
  <c r="J100"/>
  <c r="BE100"/>
  <c r="BI98"/>
  <c r="BH98"/>
  <c r="BG98"/>
  <c r="BF98"/>
  <c r="T98"/>
  <c r="R98"/>
  <c r="P98"/>
  <c r="BK98"/>
  <c r="J98"/>
  <c r="BE98" s="1"/>
  <c r="BI93"/>
  <c r="BH93"/>
  <c r="BG93"/>
  <c r="BF93"/>
  <c r="T93"/>
  <c r="R93"/>
  <c r="P93"/>
  <c r="BK93"/>
  <c r="J93"/>
  <c r="BE93"/>
  <c r="BI91"/>
  <c r="BH91"/>
  <c r="BG91"/>
  <c r="BF91"/>
  <c r="T91"/>
  <c r="R91"/>
  <c r="P91"/>
  <c r="BK91"/>
  <c r="J91"/>
  <c r="BE91" s="1"/>
  <c r="BI89"/>
  <c r="F34"/>
  <c r="BD52" i="1" s="1"/>
  <c r="BD51" s="1"/>
  <c r="W30" s="1"/>
  <c r="BH89" i="2"/>
  <c r="F33" s="1"/>
  <c r="BC52" i="1" s="1"/>
  <c r="BC51" s="1"/>
  <c r="BG89" i="2"/>
  <c r="F32" s="1"/>
  <c r="BB52" i="1" s="1"/>
  <c r="BB51" s="1"/>
  <c r="BF89" i="2"/>
  <c r="F31" s="1"/>
  <c r="BA52" i="1" s="1"/>
  <c r="BA51" s="1"/>
  <c r="T89" i="2"/>
  <c r="T88" s="1"/>
  <c r="R89"/>
  <c r="R88" s="1"/>
  <c r="R87" s="1"/>
  <c r="R86" s="1"/>
  <c r="P89"/>
  <c r="P88" s="1"/>
  <c r="P87" s="1"/>
  <c r="P86" s="1"/>
  <c r="AU52" i="1" s="1"/>
  <c r="AU51" s="1"/>
  <c r="BK89" i="2"/>
  <c r="BK88" s="1"/>
  <c r="J89"/>
  <c r="BE89" s="1"/>
  <c r="J82"/>
  <c r="F82"/>
  <c r="F80"/>
  <c r="E78"/>
  <c r="J51"/>
  <c r="F51"/>
  <c r="F49"/>
  <c r="E47"/>
  <c r="J18"/>
  <c r="E18"/>
  <c r="F83" s="1"/>
  <c r="J17"/>
  <c r="J12"/>
  <c r="J80" s="1"/>
  <c r="E7"/>
  <c r="E45" s="1"/>
  <c r="AS51" i="1"/>
  <c r="L47"/>
  <c r="AM46"/>
  <c r="L46"/>
  <c r="AM44"/>
  <c r="L44"/>
  <c r="L42"/>
  <c r="L41"/>
  <c r="F32" i="7" l="1"/>
  <c r="F34"/>
  <c r="J30"/>
  <c r="F30"/>
  <c r="J85"/>
  <c r="J57" s="1"/>
  <c r="BK84"/>
  <c r="J84" s="1"/>
  <c r="T85"/>
  <c r="T84" s="1"/>
  <c r="J86"/>
  <c r="J58" s="1"/>
  <c r="J31"/>
  <c r="J49"/>
  <c r="F52"/>
  <c r="I21" i="5"/>
  <c r="J5"/>
  <c r="J21" s="1"/>
  <c r="J49" i="2"/>
  <c r="F52"/>
  <c r="W29" i="1"/>
  <c r="AY51"/>
  <c r="J88" i="2"/>
  <c r="J58" s="1"/>
  <c r="BK87"/>
  <c r="AX51" i="1"/>
  <c r="W28"/>
  <c r="W27"/>
  <c r="AW51"/>
  <c r="AK27" s="1"/>
  <c r="J30" i="2"/>
  <c r="AV52" i="1" s="1"/>
  <c r="F30" i="2"/>
  <c r="AZ52" i="1" s="1"/>
  <c r="AZ51" s="1"/>
  <c r="T87" i="2"/>
  <c r="T86" s="1"/>
  <c r="E76"/>
  <c r="J31"/>
  <c r="AW52" i="1" s="1"/>
  <c r="J56" i="7" l="1"/>
  <c r="J27"/>
  <c r="I22" i="5"/>
  <c r="I23" s="1"/>
  <c r="J24" s="1"/>
  <c r="AT52" i="1"/>
  <c r="AV51"/>
  <c r="BK86" i="2"/>
  <c r="J86" s="1"/>
  <c r="J87"/>
  <c r="J57" s="1"/>
  <c r="J36" i="7" l="1"/>
  <c r="AG53" i="1"/>
  <c r="AN53" s="1"/>
  <c r="J28" i="5"/>
  <c r="E8" i="4" s="1"/>
  <c r="E11" s="1"/>
  <c r="E16" s="1"/>
  <c r="AG54" i="1" s="1"/>
  <c r="J25" i="5"/>
  <c r="J27" i="2"/>
  <c r="J56"/>
  <c r="AT51" i="1"/>
  <c r="AG51" l="1"/>
  <c r="AN54"/>
  <c r="AN51" s="1"/>
  <c r="AG52"/>
  <c r="J36" i="2"/>
  <c r="AN52" i="1" l="1"/>
  <c r="AK23" l="1"/>
  <c r="W26" l="1"/>
  <c r="AK26" s="1"/>
  <c r="AK32" s="1"/>
</calcChain>
</file>

<file path=xl/sharedStrings.xml><?xml version="1.0" encoding="utf-8"?>
<sst xmlns="http://schemas.openxmlformats.org/spreadsheetml/2006/main" count="8130" uniqueCount="1473">
  <si>
    <t>Export VZ</t>
  </si>
  <si>
    <t>List obsahuje:</t>
  </si>
  <si>
    <t>1) Rekapitulace stavby</t>
  </si>
  <si>
    <t>2) Rekapitulace objektů stavby a soupisů prací</t>
  </si>
  <si>
    <t>3.0</t>
  </si>
  <si>
    <t/>
  </si>
  <si>
    <t>False</t>
  </si>
  <si>
    <t>{989f5c24-471f-4b66-8451-30f4db37202a}</t>
  </si>
  <si>
    <t>&gt;&gt;  skryté sloupce  &lt;&lt;</t>
  </si>
  <si>
    <t>0,01</t>
  </si>
  <si>
    <t>21</t>
  </si>
  <si>
    <t>15</t>
  </si>
  <si>
    <t>REKAPITULACE STAVBY</t>
  </si>
  <si>
    <t>v ---  níže se nacházejí doplnkové a pomocné údaje k sestavám  --- v</t>
  </si>
  <si>
    <t>Návod na vyplnění</t>
  </si>
  <si>
    <t>0,001</t>
  </si>
  <si>
    <t>Kód:</t>
  </si>
  <si>
    <t>861d</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</si>
  <si>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</si>
  <si>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</si>
  <si>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MK v ulici Potoční, Břilice - změna 2/2018</t>
  </si>
  <si>
    <t>KSO:</t>
  </si>
  <si>
    <t>CC-CZ:</t>
  </si>
  <si>
    <t>Místo:</t>
  </si>
  <si>
    <t>Třeboň, místní část Břilice</t>
  </si>
  <si>
    <t>Datum:</t>
  </si>
  <si>
    <t>27. 3. 2018</t>
  </si>
  <si>
    <t>Zadavatel:</t>
  </si>
  <si>
    <t>IČ:</t>
  </si>
  <si>
    <t>Město Třeboň</t>
  </si>
  <si>
    <t>DIČ:</t>
  </si>
  <si>
    <t>Uchazeč:</t>
  </si>
  <si>
    <t>Vyplň údaj</t>
  </si>
  <si>
    <t>Projektant:</t>
  </si>
  <si>
    <t>WAY project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</si>
  <si>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</si>
  <si>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</si>
  <si>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</si>
  <si>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</si>
  <si>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</si>
  <si>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</si>
  <si>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</si>
  <si>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</si>
  <si>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</si>
  <si>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</si>
  <si>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</si>
  <si>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</si>
  <si>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</si>
  <si>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</si>
  <si>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</si>
  <si>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</si>
  <si>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</si>
  <si>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</si>
  <si>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</si>
  <si>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</si>
  <si>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</si>
  <si>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</si>
  <si>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</si>
  <si>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</si>
  <si>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</si>
  <si>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</si>
  <si>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</si>
  <si>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</si>
  <si>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</si>
  <si>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</si>
  <si>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</si>
  <si>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</si>
  <si>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</si>
  <si>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</si>
  <si>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</si>
  <si>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</si>
  <si>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</si>
  <si>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</si>
  <si>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</si>
  <si>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</si>
  <si>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</si>
  <si>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101a</t>
  </si>
  <si>
    <t>Vozovka - I.etapa</t>
  </si>
  <si>
    <t>STA</t>
  </si>
  <si>
    <t>1</t>
  </si>
  <si>
    <t>{0457cac3-5fad-4638-8d1d-236116b75fbf}</t>
  </si>
  <si>
    <t>2</t>
  </si>
  <si>
    <t>1) Krycí list soupisu</t>
  </si>
  <si>
    <t>2) Rekapitulace</t>
  </si>
  <si>
    <t>3) Soupis prací</t>
  </si>
  <si>
    <t>Zpět na list:</t>
  </si>
  <si>
    <t>Rekapitulace stavby</t>
  </si>
  <si>
    <t>KRYCÍ LIST SOUPISU</t>
  </si>
  <si>
    <t>Objekt:</t>
  </si>
  <si>
    <t>101a - Vozovka - I.etapa</t>
  </si>
  <si>
    <t>63906601</t>
  </si>
  <si>
    <t>CZ63906601</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</si>
  <si>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</si>
  <si>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</si>
  <si>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</si>
  <si>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</si>
  <si>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</si>
  <si>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</si>
  <si>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</si>
  <si>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</si>
  <si>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</si>
  <si>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</si>
  <si>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</si>
  <si>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</si>
  <si>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</si>
  <si>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</si>
  <si>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</si>
  <si>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</si>
  <si>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</si>
  <si>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</si>
  <si>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</si>
  <si>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</si>
  <si>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</si>
  <si>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</si>
  <si>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</si>
  <si>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</si>
  <si>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</si>
  <si>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</si>
  <si>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</si>
  <si>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</si>
  <si>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</si>
  <si>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</si>
  <si>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</si>
  <si>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</si>
  <si>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</si>
  <si>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</si>
  <si>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113106132</t>
  </si>
  <si>
    <t>Rozebrání dlažeb komunikací pro pěší s přemístěním hmot na skládku na vzdálenost do 3 m nebo s naložením na dopravní prostředek s ložem z kameniva nebo živice a s jakoukoliv výplní spár strojně plochy jednotlivě do 50 m2 z betonových nebo kameninových dlaždic, desek nebo tvarovek</t>
  </si>
  <si>
    <t>m2</t>
  </si>
  <si>
    <t>CS ÚRS 2018 01</t>
  </si>
  <si>
    <t>4</t>
  </si>
  <si>
    <t>1495314008</t>
  </si>
  <si>
    <t>VV</t>
  </si>
  <si>
    <t>"Odstranění kce chodníku, veg. tvárnice, dle výkazu výměr" 7,07</t>
  </si>
  <si>
    <t>113106134</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</si>
  <si>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</si>
  <si>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473261113</t>
  </si>
  <si>
    <t>"Odstranění kce chodníku, zámková dlažba, dle výkazu výměr" 27,86</t>
  </si>
  <si>
    <t>3</t>
  </si>
  <si>
    <t>113107321</t>
  </si>
  <si>
    <t>Odstranění podkladů nebo krytů strojně plochy jednotlivě do 50 m2 s přemístěním hmot na skládku na vzdálenost do 3 m nebo s naložením na dopravní prostředek z kameniva hrubého drceného, o tl. vrstvy do 100 mm</t>
  </si>
  <si>
    <t>-1586527261</t>
  </si>
  <si>
    <t>"Odstranění kce chodníku, beton, dle výkazu výměr" 25,63</t>
  </si>
  <si>
    <t>"Odstranění kce chodníku, ZD, dle výkazu výměr" 27,86</t>
  </si>
  <si>
    <t>Součet</t>
  </si>
  <si>
    <t>113107330</t>
  </si>
  <si>
    <t>Odstranění podkladů nebo krytů strojně plochy jednotlivě do 50 m2 s přemístěním hmot na skládku na vzdálenost do 3 m nebo s naložením na dopravní prostředek z betonu prostého, o tl. vrstvy do 100 mm</t>
  </si>
  <si>
    <t>-511941796</t>
  </si>
  <si>
    <t>5</t>
  </si>
  <si>
    <t>113107222</t>
  </si>
  <si>
    <t>Odstranění podkladů nebo krytů strojně plochy jednotlivě přes 200 m2 s přemístěním hmot na skládku na vzdálenost do 20 m nebo s naložením na dopravní prostředek z kameniva hrubého drceného, o tl. vrstvy přes 100 do 200 mm</t>
  </si>
  <si>
    <t>-1383697168</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</si>
  <si>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</si>
  <si>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</si>
  <si>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"Odstranění konstrukce vozovky, AB, dle výk. výměr" 362,02</t>
  </si>
  <si>
    <t>6</t>
  </si>
  <si>
    <t>113107241</t>
  </si>
  <si>
    <t>Odstranění podkladů nebo krytů strojně plochy jednotlivě přes 200 m2 s přemístěním hmot na skládku na vzdálenost do 20 m nebo s naložením na dopravní prostředek živičných, o tl. vrstvy do 50 mm</t>
  </si>
  <si>
    <t>492716215</t>
  </si>
  <si>
    <t>7</t>
  </si>
  <si>
    <t>113154253</t>
  </si>
  <si>
    <t>Frézování živičného podkladu nebo krytu  s naložením na dopravní prostředek plochy přes 500 do 1 000 m2 s překážkami v trase pruhu šířky do 1 m, tloušťky vrstvy 50 mm</t>
  </si>
  <si>
    <t>-92510228</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</si>
  <si>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</si>
  <si>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8</t>
  </si>
  <si>
    <t>113202111</t>
  </si>
  <si>
    <t>Vytrhání obrub  s vybouráním lože, s přemístěním hmot na skládku na vzdálenost do 3 m nebo s naložením na dopravní prostředek z krajníků nebo obrubníků stojatých</t>
  </si>
  <si>
    <t>m</t>
  </si>
  <si>
    <t>-1184158234</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</si>
  <si>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</si>
  <si>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"Vytrhání betonových silničních obrubníků dle výk. výměr" 32,27</t>
  </si>
  <si>
    <t>"Vytrhání znovuosazovaných silničních obrubníků dle výk. výměr" 5,7</t>
  </si>
  <si>
    <t>9</t>
  </si>
  <si>
    <t>120001101</t>
  </si>
  <si>
    <t>Příplatek k cenám vykopávek za ztížení vykopávky  v blízkosti inženýrských sítí nebo výbušnin v horninách jakékoliv třídy</t>
  </si>
  <si>
    <t>m3</t>
  </si>
  <si>
    <t>738686993</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</si>
  <si>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</si>
  <si>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"bere se cca 30% odkopávky" 235,33*0,3</t>
  </si>
  <si>
    <t>10</t>
  </si>
  <si>
    <t>120901121</t>
  </si>
  <si>
    <t>Bourání konstrukcí v odkopávkách a prokopávkách, korytech vodotečí, melioračních kanálech - ručně s přemístěním suti na hromady na vzdálenost do 20 m nebo s naložením na dopravní prostředek z betonu prostého neprokládaného</t>
  </si>
  <si>
    <t>187841928</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</si>
  <si>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Vodorovné přemístění materiálu nad 20 m z rozbouraných konstrukcí ve výkopišti se oceňuje jako přemístění výkopku z hornin tř. 5 až 7 cenami souboru cen 162 . 0-1 . Vodorovné přemístění výkopku. 4. Svislé přemístění materiálu z rozbouraných konstrukcí ve výkopišti se oceňuje jako přemístění výkopku z hornin tř. 5 až 7 cenami souboru cen 161 10-11 Svislé přemístění výkopku. 5. Ceny nelze použít pro bourání konstrukcí pod vodou a) ze zdiva nebo z betonu prostého, zakazuje-li projekt použití trhavin; b) z betonu železového nebo předpjatého a ocelových konstrukcí; toto bourání se ocení individuálně. 6. Bourání konstrukce ze zdiva nebo z betonu prostého pod vodou se oceňuje cenou 127 40-1112 Vykopávka pod vodou v hornině tř. 5 s použitím trhavin. 7. Objem vybouraného materiálu pro přemístění se rovná objemu konstrukcí před rozbouráním. 8. Vzdálenost vodorovného přemístění se určuje od těžiště původní konstrukce do těžiště skládky. </t>
  </si>
  <si>
    <t>"Bourání rušených uličních vpustí, cca 0,3 m3/1kus, dle výk. výměr" 1*0,3</t>
  </si>
  <si>
    <t>11</t>
  </si>
  <si>
    <t>121101101</t>
  </si>
  <si>
    <t>Sejmutí ornice nebo lesní půdy  s vodorovným přemístěním na hromady v místě upotřebení nebo na dočasné či trvalé skládky se složením, na vzdálenost do 50 m</t>
  </si>
  <si>
    <t>-1270500469</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</si>
  <si>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</si>
  <si>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"odhumusování dle výk. výměr" 134,54*0,1</t>
  </si>
  <si>
    <t>12</t>
  </si>
  <si>
    <t>122202202</t>
  </si>
  <si>
    <t>Odkopávky a prokopávky nezapažené pro silnice  s přemístěním výkopku v příčných profilech na vzdálenost do 15 m nebo s naložením na dopravní prostředek v hornině tř. 3 přes 100 do 1 000 m3</t>
  </si>
  <si>
    <t>-328410005</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</si>
  <si>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</si>
  <si>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"výkop dle výk. výměr" 97,76</t>
  </si>
  <si>
    <t>"výkop pro výměnu zeminy dle výk. výměr" 137,57</t>
  </si>
  <si>
    <t>13</t>
  </si>
  <si>
    <t>122202209</t>
  </si>
  <si>
    <t>Odkopávky a prokopávky nezapažené pro silnice  s přemístěním výkopku v příčných profilech na vzdálenost do 15 m nebo s naložením na dopravní prostředek v hornině tř. 3 Příplatek k cenám za lepivost horniny tř. 3</t>
  </si>
  <si>
    <t>100905614</t>
  </si>
  <si>
    <t>14</t>
  </si>
  <si>
    <t>132201101</t>
  </si>
  <si>
    <t>Hloubení zapažených i nezapažených rýh šířky do 600 mm  s urovnáním dna do předepsaného profilu a spádu v hornině tř. 3 do 100 m3</t>
  </si>
  <si>
    <t>-866710913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</si>
  <si>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</si>
  <si>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"Uvažuje se pro drenáž š. 0,5, hl. 0,4, délka dle výk. výměr" 0,5*0,4*67,6</t>
  </si>
  <si>
    <t>132201109</t>
  </si>
  <si>
    <t>Hloubení zapažených i nezapažených rýh šířky do 600 mm  s urovnáním dna do předepsaného profilu a spádu v hornině tř. 3 Příplatek k cenám za lepivost horniny tř. 3</t>
  </si>
  <si>
    <t>1809800093</t>
  </si>
  <si>
    <t>16</t>
  </si>
  <si>
    <t>132301201</t>
  </si>
  <si>
    <t>Hloubení zapažených i nezapažených rýh šířky přes 600 do 2 000 mm  s urovnáním dna do předepsaného profilu a spádu v hornině tř. 4 do 100 m3</t>
  </si>
  <si>
    <t>-1599175315</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</si>
  <si>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</si>
  <si>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výkop pro přípojky uličních vpustí a žlabů, šířka rýhy 0,9m , hl. prům 1,05 m pod plání</t>
  </si>
  <si>
    <t>"délka dle výkazu výměr" 11,1*0,9*1,05</t>
  </si>
  <si>
    <t>17</t>
  </si>
  <si>
    <t>132301209</t>
  </si>
  <si>
    <t>Hloubení zapažených i nezapažených rýh šířky přes 600 do 2 000 mm  s urovnáním dna do předepsaného profilu a spádu v hornině tř. 4 Příplatek k cenám za lepivost horniny tř. 4</t>
  </si>
  <si>
    <t>233649569</t>
  </si>
  <si>
    <t>18</t>
  </si>
  <si>
    <t>133301101</t>
  </si>
  <si>
    <t>Hloubení zapažených i nezapažených šachet  s případným nutným přemístěním výkopku ve výkopišti v hornině tř. 4 do 100 m3</t>
  </si>
  <si>
    <t>1262779968</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</si>
  <si>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</si>
  <si>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"pro jednoduché ul. vpusti, půdor. 1,2x1,2m, cca hl. 1.4 m pod plání " 1,2*1,2*1,4*2</t>
  </si>
  <si>
    <t>vpusti uvažovány bez horního dílu</t>
  </si>
  <si>
    <t>19</t>
  </si>
  <si>
    <t>133301109</t>
  </si>
  <si>
    <t>Hloubení zapažených i nezapažených šachet  s případným nutným přemístěním výkopku ve výkopišti v hornině tř. 4 Příplatek k cenám za lepivost horniny tř. 4</t>
  </si>
  <si>
    <t>1370845051</t>
  </si>
  <si>
    <t>20</t>
  </si>
  <si>
    <t>151101102</t>
  </si>
  <si>
    <t>Zřízení pažení a rozepření stěn rýh pro podzemní vedení pro všechny šířky rýhy  příložné pro jakoukoliv mezerovitost, hloubky do 4 m</t>
  </si>
  <si>
    <t>-1558145004</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</si>
  <si>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</si>
  <si>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"Pro rýhy přípojek pod plání silniční, uvažováno cca 50%" 11,1*1,05*2*0,5</t>
  </si>
  <si>
    <t>"Pro šachty uličních vpustí pod sil. plání" 1,2*1,4*4*2</t>
  </si>
  <si>
    <t>151101112</t>
  </si>
  <si>
    <t>Odstranění pažení a rozepření stěn rýh pro podzemní vedení  s uložením materiálu na vzdálenost do 3 m od kraje výkopu příložné, hloubky přes 2 do 4 m</t>
  </si>
  <si>
    <t>-411031684</t>
  </si>
  <si>
    <t>22</t>
  </si>
  <si>
    <t>162601101</t>
  </si>
  <si>
    <t>Vodorovné přemístění výkopku nebo sypaniny po suchu  na obvyklém dopravním prostředku, bez naložení výkopku, avšak se složením bez rozhrnutí z horniny tř. 1 až 4 na vzdálenost přes 3 000 do 4 000 m</t>
  </si>
  <si>
    <t>-482443035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</si>
  <si>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</si>
  <si>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přebytečné ornice na deponi do 4 km</t>
  </si>
  <si>
    <t>"dle výk. výměr" (134,54-61,24)*0,1</t>
  </si>
  <si>
    <t>23</t>
  </si>
  <si>
    <t>162701105</t>
  </si>
  <si>
    <t>Vodorovné přemístění výkopku nebo sypaniny po suchu  na obvyklém dopravním prostředku, bez naložení výkopku, avšak se složením bez rozhrnutí z horniny tř. 1 až 4 na vzdálenost přes 9 000 do 10 000 m</t>
  </si>
  <si>
    <t>-213781254</t>
  </si>
  <si>
    <t>vodor. přeprava přebyt. zeminy na skládku do 16 km</t>
  </si>
  <si>
    <t>"odkopávka" 235,33</t>
  </si>
  <si>
    <t>"zemina rýh a šachet" 13,52+10,49+4,032</t>
  </si>
  <si>
    <t>"odečte se zemina pro zásyp" -7,537</t>
  </si>
  <si>
    <t>"odečte se zemina pro násypy dle výk. výměr" -0,26-5,38</t>
  </si>
  <si>
    <t>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</si>
  <si>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</si>
  <si>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</si>
  <si>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1871314403</t>
  </si>
  <si>
    <t>na skládku do 16 km</t>
  </si>
  <si>
    <t>"dle vodor. přemístění výkopku tř. 1-4" 250,195*(16-10)</t>
  </si>
  <si>
    <t>25</t>
  </si>
  <si>
    <t>171201211</t>
  </si>
  <si>
    <t>Poplatek za uložení stavebního odpadu na skládce (skládkovné) zeminy a kameniva zatříděného do Katalogu odpadů pod kódem 170 504</t>
  </si>
  <si>
    <t>t</t>
  </si>
  <si>
    <t>1097668257</t>
  </si>
  <si>
    <t xml:space="preserve">Poznámka k souboru cen:_x000D_
1. Ceny uvedené v souboru cen lze po dohodě upravit podle místních podmínek. </t>
  </si>
  <si>
    <t>"dle přemístění na skládku" 250,195*1,8</t>
  </si>
  <si>
    <t>26</t>
  </si>
  <si>
    <t>162701155</t>
  </si>
  <si>
    <t>Vodorovné přemístění výkopku nebo sypaniny po suchu  na obvyklém dopravním prostředku, bez naložení výkopku, avšak se složením bez rozhrnutí z horniny tř. 5 až 7 na vzdálenost přes 9 000 do 10 000 m</t>
  </si>
  <si>
    <t>-1431988442</t>
  </si>
  <si>
    <t>"Pro suť z vybouraných vpustí, na skládku do 16 km" 0,3</t>
  </si>
  <si>
    <t>27</t>
  </si>
  <si>
    <t>162701159</t>
  </si>
  <si>
    <t>Vodorovné přemístění výkopku nebo sypaniny po suchu  na obvyklém dopravním prostředku, bez naložení výkopku, avšak se složením bez rozhrnutí z horniny tř. 5 až 7 na vzdálenost Příplatek k ceně za každých dalších i započatých 1 000 m</t>
  </si>
  <si>
    <t>-1490913761</t>
  </si>
  <si>
    <t>"dle vodor. přemístění výkopku tř. 5-7" 0,3*(16-10)</t>
  </si>
  <si>
    <t>28</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</si>
  <si>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</si>
  <si>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</si>
  <si>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-1151528357</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</si>
  <si>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</si>
  <si>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"pro dodatečný násyp dle výk. výměr" 5,38</t>
  </si>
  <si>
    <t>29</t>
  </si>
  <si>
    <t>171101103</t>
  </si>
  <si>
    <t>Uložení sypaniny do násypů  s rozprostřením sypaniny ve vrstvách a s hrubým urovnáním zhutněných s uzavřením povrchu násypu z hornin soudržných s předepsanou mírou zhutnění v procentech výsledků zkoušek Proctor-Standard (dále jen PS) přes 96 do 100 % PS</t>
  </si>
  <si>
    <t>-2142317063</t>
  </si>
  <si>
    <t>"hutněný násyp dle výk. výměr" 0,26</t>
  </si>
  <si>
    <t>"výměna zeminy tl. 0,3 m dle výk. výměr" 137,57</t>
  </si>
  <si>
    <t>30</t>
  </si>
  <si>
    <t>M</t>
  </si>
  <si>
    <t>583442290</t>
  </si>
  <si>
    <t>štěrkodrť frakce 0-125</t>
  </si>
  <si>
    <t>-1482672091</t>
  </si>
  <si>
    <t>Vhodná nenamrzavá zemina do aktivní zóny dle ČSN 736133</t>
  </si>
  <si>
    <t>"materiál pro výměnu zeminy dle uložení" 137,57*2,0</t>
  </si>
  <si>
    <t>31</t>
  </si>
  <si>
    <t>174101101</t>
  </si>
  <si>
    <t>Zásyp sypaninou z jakékoliv horniny  s uložením výkopku ve vrstvách se zhutněním jam, šachet, rýh nebo kolem objektů v těchto vykopávkách</t>
  </si>
  <si>
    <t>100568210</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</si>
  <si>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</si>
  <si>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"výkop rýh do 2 m" 10,49</t>
  </si>
  <si>
    <t>"výkop šachet" 4,032</t>
  </si>
  <si>
    <t>"odečte se obsyp vč. potrubí" -5,195</t>
  </si>
  <si>
    <t>odečte se zemina vytlačená tělesy ul. vpustí</t>
  </si>
  <si>
    <t>-0,3*0,3*3,14*1,4*2</t>
  </si>
  <si>
    <t>odečte se lože přípojek</t>
  </si>
  <si>
    <t>-0,9*11,1*0,1</t>
  </si>
  <si>
    <t>32</t>
  </si>
  <si>
    <t>175111101</t>
  </si>
  <si>
    <t>Obsypání potrubí ručně sypaninou z vhodných hornin tř. 1 až 4 nebo materiálem připraveným podél výkopu ve vzdálenosti do 3 m od jeho kraje, pro jakoukoliv hloubku výkopu a míru zhutnění bez prohození sypaniny sítem</t>
  </si>
  <si>
    <t>-472783130</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</si>
  <si>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</si>
  <si>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přípojka DN 200 do výšky 0,3 m nad povrch potrubí</t>
  </si>
  <si>
    <t>(0,20+0,02+0,3)*0,9*11,1</t>
  </si>
  <si>
    <t>odečte se zemina vytlačená potrubím DN 200</t>
  </si>
  <si>
    <t>-(0,11*0,11)*3,14*11,1</t>
  </si>
  <si>
    <t>33</t>
  </si>
  <si>
    <t>583313450</t>
  </si>
  <si>
    <t>kamenivo těžené drobné tříděné frakce 0-4</t>
  </si>
  <si>
    <t>73887226</t>
  </si>
  <si>
    <t>"pro obsyp, cca 2,0 t/m3" 4,773*2,0</t>
  </si>
  <si>
    <t>34</t>
  </si>
  <si>
    <t>181301101</t>
  </si>
  <si>
    <t>Rozprostření a urovnání ornice v rovině nebo ve svahu sklonu do 1:5 při souvislé ploše do 500 m2, tl. vrstvy do 100 mm</t>
  </si>
  <si>
    <t>160455051</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</si>
  <si>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</si>
  <si>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"ohumusování v rovině dle výk. výměr" 61,24</t>
  </si>
  <si>
    <t>35</t>
  </si>
  <si>
    <t>181411131</t>
  </si>
  <si>
    <t>Založení trávníku na půdě předem připravené plochy do 1000 m2 výsevem včetně utažení parkového v rovině nebo na svahu do 1:5</t>
  </si>
  <si>
    <t>-788904107</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</si>
  <si>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</si>
  <si>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36</t>
  </si>
  <si>
    <t>005724100</t>
  </si>
  <si>
    <t>osivo směs travní parková</t>
  </si>
  <si>
    <t>kg</t>
  </si>
  <si>
    <t>1211085951</t>
  </si>
  <si>
    <t>dle ohumusování dle výk. výměr, cca 0,03 kg/m2</t>
  </si>
  <si>
    <t>61,24*0,03</t>
  </si>
  <si>
    <t>37</t>
  </si>
  <si>
    <t>185804312</t>
  </si>
  <si>
    <t>Zalití rostlin vodou  plochy záhonů jednotlivě přes 20 m2</t>
  </si>
  <si>
    <t>-2133174130</t>
  </si>
  <si>
    <t>uvažuje se 10x po 5l na 1 m2 travnatých ploch</t>
  </si>
  <si>
    <t>61,24*10*0,005</t>
  </si>
  <si>
    <t>38</t>
  </si>
  <si>
    <t>181951101</t>
  </si>
  <si>
    <t>Úprava pláně vyrovnáním výškových rozdílů  v hornině tř. 1 až 4 bez zhutnění</t>
  </si>
  <si>
    <t>508696017</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</si>
  <si>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</si>
  <si>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39</t>
  </si>
  <si>
    <t>181951102</t>
  </si>
  <si>
    <t>Úprava pláně vyrovnáním výškových rozdílů  v hornině tř. 1 až 4 se zhutněním</t>
  </si>
  <si>
    <t>-746915973</t>
  </si>
  <si>
    <t>dle plochy nových vozovek, chodníků a park. stání dle výk. výměr</t>
  </si>
  <si>
    <t>285,94+200,93+5,46+4,85</t>
  </si>
  <si>
    <t>přičte se plocha parapláně</t>
  </si>
  <si>
    <t>285,94+200,98+5,46</t>
  </si>
  <si>
    <t>40</t>
  </si>
  <si>
    <t>183111112</t>
  </si>
  <si>
    <t>Hloubení jamek pro vysazování rostlin v zemině tř.1 až 4 bez výměny půdy  v rovině nebo na svahu do 1:5, objemu přes 0,002 do 0,005 m3</t>
  </si>
  <si>
    <t>kus</t>
  </si>
  <si>
    <t>-1631332999</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</si>
  <si>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</si>
  <si>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pro výsadbu podsadby kakostu odénkatého, uvažováno 13 ks/m2</t>
  </si>
  <si>
    <t>"dle výk. výměr 53,81x13" 700</t>
  </si>
  <si>
    <t>41</t>
  </si>
  <si>
    <t>183101213</t>
  </si>
  <si>
    <t>Hloubení jamek pro vysazování rostlin v zemině tř.1 až 4 s výměnou půdy z 50% v rovině nebo na svahu do 1:5, objemu přes 0,02 do 0,05 m3</t>
  </si>
  <si>
    <t>-111366010</t>
  </si>
  <si>
    <t xml:space="preserve">Poznámka k souboru cen:_x000D_
1. V cenách jsou započteny i náklady na případné naložení přebytečných výkopků na dopravní prostředek, odvoz na vzdálenost do 20 km a složení výkopků. 2. V cenách nejsou započteny náklady na: a) uložení odpadu na skládku, b) substrát, tyto náklady se oceňují ve specifikaci. 3. V cenách o sklonu svahu přes 1:1 jsou uvažovány podmínky pro svahy běžně schůdné; bez použití lezeckých technik. V případě použití lezeckých technik se tyto náklady oceňují individuálně. </t>
  </si>
  <si>
    <t>"uvažovat jamky 0.03 m3 pro výsadbu keřů, pustoryl, dle výk. výměr" 2</t>
  </si>
  <si>
    <t>42</t>
  </si>
  <si>
    <t>183101221</t>
  </si>
  <si>
    <t>Hloubení jamek pro vysazování rostlin v zemině tř.1 až 4 s výměnou půdy z 50% v rovině nebo na svahu do 1:5, objemu přes 0,40 do 1,00 m3</t>
  </si>
  <si>
    <t>383438670</t>
  </si>
  <si>
    <t>"uvažovat jamky 0.6 m3 pro výsadbu stromů na začátku jednosměrky" 1</t>
  </si>
  <si>
    <t>včetně likvidace přebytečné zeminy</t>
  </si>
  <si>
    <t>43</t>
  </si>
  <si>
    <t>103211000</t>
  </si>
  <si>
    <t>zahradní substrát pro výsadbu VL</t>
  </si>
  <si>
    <t>-1221344736</t>
  </si>
  <si>
    <t>"pro výsadbu stromů dle jamek" 0,3</t>
  </si>
  <si>
    <t>"pro výsadbu keřů dle jamek" 0,03*1*0,5</t>
  </si>
  <si>
    <t>"na ploše podsady v tl. 0.1m" 53,81*0,1</t>
  </si>
  <si>
    <t>44</t>
  </si>
  <si>
    <t>184102211</t>
  </si>
  <si>
    <t>Výsadba keře bez balu do předem vyhloubené jamky se zalitím  v rovině nebo na svahu do 1:5 výšky do 1 m v terénu</t>
  </si>
  <si>
    <t>-517933907</t>
  </si>
  <si>
    <t xml:space="preserve">Poznámka k souboru cen:_x000D_
1. Ceny lze použít i pro výsadbu růží. 2. V cenách nejsou započteny náklady na vysazované dřeviny, tyto se oceňují ve specifikaci. 3. Výška keře se měří před sestřižením. 4. V cenách o sklonu svahu přes 1:1 jsou uvažovány podmínky pro svahy běžně schůdné; bez použití lezeckých technik. V případě použití lezeckých technik se tyto náklady oceňují individuálně. </t>
  </si>
  <si>
    <t>"výsadba keřů, pustoryl, dle výk. výměr" 2</t>
  </si>
  <si>
    <t>"výsadba podsadby, kakost, dle jamek" 700</t>
  </si>
  <si>
    <t>podsadba bude vysazena v trojsponu 30 cm</t>
  </si>
  <si>
    <t>45</t>
  </si>
  <si>
    <t>026505300w1</t>
  </si>
  <si>
    <t>Pustoryl Lemoineův 'Dame Blanche' (Philadelphus Lemoine 'Dame) 20 - 30 cm</t>
  </si>
  <si>
    <t>-1978644273</t>
  </si>
  <si>
    <t>"dle výsadby" 2</t>
  </si>
  <si>
    <t>46</t>
  </si>
  <si>
    <t>026505300w2</t>
  </si>
  <si>
    <t>Kakost oddenkatý (Geranium macrorrhizum)</t>
  </si>
  <si>
    <t>1622585906</t>
  </si>
  <si>
    <t>"dle výsadby" 700</t>
  </si>
  <si>
    <t>47</t>
  </si>
  <si>
    <t>184102114</t>
  </si>
  <si>
    <t>Výsadba dřeviny s balem do předem vyhloubené jamky se zalitím  v rovině nebo na svahu do 1:5, při průměru balu přes 400 do 500 mm</t>
  </si>
  <si>
    <t>-778608274</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</si>
  <si>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</si>
  <si>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"uvažovat lípu malolistou, dle výk. výměr" 1</t>
  </si>
  <si>
    <t>48</t>
  </si>
  <si>
    <t>026505150</t>
  </si>
  <si>
    <t>Lípa malolistá (Tilia cordata) 150-180cm KK</t>
  </si>
  <si>
    <t>1135660756</t>
  </si>
  <si>
    <t>uvažovat dřeninu o obvodu kmínku 14 - 16 cm ve výšce 1 m</t>
  </si>
  <si>
    <t>"dle výsadby" 1</t>
  </si>
  <si>
    <t>49</t>
  </si>
  <si>
    <t>184215132</t>
  </si>
  <si>
    <t>Ukotvení dřeviny kůly třemi kůly, délky přes 1 do 2 m</t>
  </si>
  <si>
    <t>-906567887</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</si>
  <si>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</si>
  <si>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"pro výsadbu stromů dle výk. výměr" 1</t>
  </si>
  <si>
    <t>50</t>
  </si>
  <si>
    <t>000Kůly</t>
  </si>
  <si>
    <t>Kůly ke stromkům, výška do 3m, vč. úvazku</t>
  </si>
  <si>
    <t>ks</t>
  </si>
  <si>
    <t>785917331</t>
  </si>
  <si>
    <t>"pro ukotvení vysazovaných stromů, 3 ks/strom" 1*3</t>
  </si>
  <si>
    <t>51</t>
  </si>
  <si>
    <t>184501121</t>
  </si>
  <si>
    <t>Zhotovení obalu kmene a spodních částí větví stromu z juty  v jedné vrstvě v rovině nebo na svahu do 1:5</t>
  </si>
  <si>
    <t>1531829922</t>
  </si>
  <si>
    <t xml:space="preserve">Poznámka k souboru cen:_x000D_
1. V cenách jsou započteny náklady na 50 % překrytí jutou. </t>
  </si>
  <si>
    <t>"bere se cca 0,3 m2 na vysazovaný strom" 1*0,3</t>
  </si>
  <si>
    <t>52</t>
  </si>
  <si>
    <t>184801121</t>
  </si>
  <si>
    <t>Ošetření vysazených dřevin  solitérních v rovině nebo na svahu do 1:5</t>
  </si>
  <si>
    <t>1396945332</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</si>
  <si>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 2. Ceny jsou určeny pouze pro jednorázové ošetření. 3. V cenách nejsou započteny náklady na: a) zalití rostlin; zalití se oceňuje cenami části C02 souboru cen 185 80-43 Zalití rostlin vodou, b) chemické odplevelení; tyto práce se oceňují cenami části A02 souboru cen 184 80-26 Chemické odplevelení po založení kultury, c) hnojení; tyto práce se oceňují cenami části A02 souboru cen 184 85-11 Hnojení roztokem hnojiva nebo 185 80-21 Hnojení, d) řez; tyto práce se oceňují cenami části C02 souboru cen 184 80-61 Řez stromů nebo keřů. 4. V cenách o sklonu svahu přes 1:1 jsou uvažovány podmínky pro svahy běžně schůdné; bez použití lezeckých technik. V případě použití lezeckých technik se tyto náklady oceňují individuálně. </t>
  </si>
  <si>
    <t>"ochranný nátěr kmenů stromů proti korní spále, dle výsadby" 1</t>
  </si>
  <si>
    <t>53</t>
  </si>
  <si>
    <t>184911431</t>
  </si>
  <si>
    <t>Mulčování vysazených rostlin mulčovací kůrou, tl. přes 100 do 150 mm v rovině nebo na svahu do 1:5</t>
  </si>
  <si>
    <t>-1944761759</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</si>
  <si>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</si>
  <si>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"pro strom na začátku jednosměrky, cca 1,0 m2" 1</t>
  </si>
  <si>
    <t>"dle plochy podsadby" 53,81</t>
  </si>
  <si>
    <t>54</t>
  </si>
  <si>
    <t>103911000</t>
  </si>
  <si>
    <t>kůra mulčovací VL</t>
  </si>
  <si>
    <t>1529817364</t>
  </si>
  <si>
    <t>"dle mulčování" 54,81*0,15</t>
  </si>
  <si>
    <t>Zakládání</t>
  </si>
  <si>
    <t>55</t>
  </si>
  <si>
    <t>211561111</t>
  </si>
  <si>
    <t>Výplň kamenivem do rýh odvodňovacích žeber nebo trativodů  bez zhutnění, s úpravou povrchu výplně kamenivem hrubým drceným frakce 4 až 16 mm</t>
  </si>
  <si>
    <t>1484869100</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</si>
  <si>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</si>
  <si>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"Pro drenáž dle výk. výměr" 0,5*0,4*67,6</t>
  </si>
  <si>
    <t>56</t>
  </si>
  <si>
    <t>212755214</t>
  </si>
  <si>
    <t>Trativody bez lože z drenážních trubek  plastových flexibilních D 100 mm</t>
  </si>
  <si>
    <t>-328652246</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</si>
  <si>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</si>
  <si>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"Pro drenáž dle výk. výměr" 67,6</t>
  </si>
  <si>
    <t>Svislé a kompletní konstrukce</t>
  </si>
  <si>
    <t>123</t>
  </si>
  <si>
    <t>339921131</t>
  </si>
  <si>
    <t>Osazování palisád  betonových v řadě se zabetonováním výšky palisády do 500 mm</t>
  </si>
  <si>
    <t>-2071850199</t>
  </si>
  <si>
    <t>"dle výk. výměr" 11,0*0,16</t>
  </si>
  <si>
    <t>výška palisád 0.4 m</t>
  </si>
  <si>
    <t>124</t>
  </si>
  <si>
    <t>59228409</t>
  </si>
  <si>
    <t>palisáda vzhled dobové dlažební kameny betonová přírodní 16X16X60 cm</t>
  </si>
  <si>
    <t>-1787648973</t>
  </si>
  <si>
    <t>"dle výk. výměr 11 ks" 11,0</t>
  </si>
  <si>
    <t>Vodorovné konstrukce</t>
  </si>
  <si>
    <t>57</t>
  </si>
  <si>
    <t>451572111</t>
  </si>
  <si>
    <t>Lože pod potrubí, stoky a drobné objekty v otevřeném výkopu z kameniva drobného těženého 0 až 4 mm</t>
  </si>
  <si>
    <t>1178178458</t>
  </si>
  <si>
    <t xml:space="preserve">Poznámka k souboru cen:_x000D_
1. Ceny -1111 a -1192 lze použít i pro zřízení sběrných vrstev nad drenážními trubkami. 2. V cenách -5111 a -1192 jsou započteny i náklady na prohození výkopku získaného při zemních pracích. </t>
  </si>
  <si>
    <t>pod přípojky dle výkazu výměr</t>
  </si>
  <si>
    <t>0,1*0,9*11,1</t>
  </si>
  <si>
    <t>58</t>
  </si>
  <si>
    <t>452112121</t>
  </si>
  <si>
    <t>Osazení betonových dílců prstenců nebo rámů pod poklopy a mříže, výšky přes 100 do 200 mm</t>
  </si>
  <si>
    <t>1076914426</t>
  </si>
  <si>
    <t xml:space="preserve">Poznámka k souboru cen:_x000D_
1. V cenách nejsou započteny náklady na dodávku betonových výrobků; tyto se oceňují ve specifikaci. </t>
  </si>
  <si>
    <t>pro nové uliční vpusti, 2 ks/vpust</t>
  </si>
  <si>
    <t>"dle výk. výměr" 2*2</t>
  </si>
  <si>
    <t>59</t>
  </si>
  <si>
    <t>592238640</t>
  </si>
  <si>
    <t>prstenec betonový pro uliční vpusť vyrovnávací 39 x 6 x 13 cm</t>
  </si>
  <si>
    <t>-923924228</t>
  </si>
  <si>
    <t>60</t>
  </si>
  <si>
    <t>592238210</t>
  </si>
  <si>
    <t>vpusť betonová uliční prstenec 18x66x10 cm</t>
  </si>
  <si>
    <t>1392327799</t>
  </si>
  <si>
    <t>61</t>
  </si>
  <si>
    <t>452386121</t>
  </si>
  <si>
    <t>Podkladní a vyrovnávací konstrukce z betonu vyrovnávací prstence z prostého betonu tř. C 25/30 pod poklopy a mříže, výšky přes 100 do 200 mm</t>
  </si>
  <si>
    <t>-1874006030</t>
  </si>
  <si>
    <t xml:space="preserve">Poznámka k souboru cen:_x000D_
1. V cenách jsou započteny i náklady na bednění, odbednění a na nátěr bednění proti přilnavosti betonu. 2. Množství podkladní konstrukce z pražců se určuje v m součtem jednotlivých délek pražců. 3. Pro výpočet přesunu hmot se celková hmotnost položky sníží o hmotnost betonu, pokud je beton dodáván přímo na místo zabudování nebo do prostoru technologické manipulace. </t>
  </si>
  <si>
    <t>"pro UV upravované na šachtu dle výk. výměr" 2</t>
  </si>
  <si>
    <t>Komunikace pozemní</t>
  </si>
  <si>
    <t>62</t>
  </si>
  <si>
    <t>564851111</t>
  </si>
  <si>
    <t>Podklad ze štěrkodrti ŠD  s rozprostřením a zhutněním, po zhutnění tl. 150 mm</t>
  </si>
  <si>
    <t>1739009699</t>
  </si>
  <si>
    <t>Pro konstrukci vozovky v tl. 150 mm ŠDa 0/32</t>
  </si>
  <si>
    <t>"dle výk. výměr" 285,94</t>
  </si>
  <si>
    <t>Pro konstrukci okap. chodníku v tl. 150 mm ŠDa 0/32</t>
  </si>
  <si>
    <t>"dle výk. výměr" 6,19</t>
  </si>
  <si>
    <t>63</t>
  </si>
  <si>
    <t>564851113</t>
  </si>
  <si>
    <t>Podklad ze štěrkodrti ŠD  s rozprostřením a zhutněním, po zhutnění tl. 170 mm</t>
  </si>
  <si>
    <t>1834542968</t>
  </si>
  <si>
    <t>Pro konstrukci vozovky v tl. min 150 mm, prům 170 mm, ŠDa 0/32, ochranná vrstva</t>
  </si>
  <si>
    <t>Pro konstrukci park. zálivů v tl.  min 150 mm, prům 170 mm, ŠDa 0/32, ochranná vrstva</t>
  </si>
  <si>
    <t>"dle výk. výměr" 200,98</t>
  </si>
  <si>
    <t>Pro konstrukci var. pásu v tl.  min 150 mm, prům 170 mm, ŠDa 0/32, ochranná vrstva</t>
  </si>
  <si>
    <t>"dle výk. výměr" 5,46</t>
  </si>
  <si>
    <t>64</t>
  </si>
  <si>
    <t>564861112</t>
  </si>
  <si>
    <t>Podklad ze štěrkodrti ŠD  s rozprostřením a zhutněním, po zhutnění tl. 210 mm</t>
  </si>
  <si>
    <t>2122779592</t>
  </si>
  <si>
    <t>Pro konstrukci chodníků v min. tl. 200 mm, prům. 210 mm, ŠDa 0/32</t>
  </si>
  <si>
    <t>"dle výk výměr" 4,85</t>
  </si>
  <si>
    <t>65</t>
  </si>
  <si>
    <t>565135121</t>
  </si>
  <si>
    <t>Asfaltový beton vrstva podkladní ACP 16 (obalované kamenivo střednězrnné - OKS)  s rozprostřením a zhutněním v pruhu šířky přes 3 m, po zhutnění tl. 50 mm</t>
  </si>
  <si>
    <t>-858218913</t>
  </si>
  <si>
    <t xml:space="preserve">Poznámka k souboru cen:_x000D_
1. ČSN EN 13108-1 připouští pro ACP 16 pouze tl. 50 až 80 mm. </t>
  </si>
  <si>
    <t>uvažováno ACP16+, tl 50 mm</t>
  </si>
  <si>
    <t>"nová konstrukce vozovky dle výk. výměr" 285,94</t>
  </si>
  <si>
    <t>66</t>
  </si>
  <si>
    <t>567921111</t>
  </si>
  <si>
    <t>Podklad z mezerovitého betonu MCB  tl. 120 mm</t>
  </si>
  <si>
    <t>1539341823</t>
  </si>
  <si>
    <t xml:space="preserve">Poznámka k souboru cen:_x000D_
1. V cenách jsou započteny i náklady na: a) ošetření povrchu podkladu vodou, b) postřik proti odpařování vody. </t>
  </si>
  <si>
    <t>Pro konstrukci park. zálivů</t>
  </si>
  <si>
    <t>přičte se plocha var. pásů na vjezdu do obytné zóny</t>
  </si>
  <si>
    <t>67</t>
  </si>
  <si>
    <t>569831111</t>
  </si>
  <si>
    <t>Zpevnění krajnic nebo komunikací pro pěší  s rozprostřením a zhutněním, po zhutnění štěrkodrtí tl. 100 mm</t>
  </si>
  <si>
    <t>924900545</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</si>
  <si>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</si>
  <si>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"zpevnění ze štěrkodrti dle výk. výměr" 9,44</t>
  </si>
  <si>
    <t>68</t>
  </si>
  <si>
    <t>573211111</t>
  </si>
  <si>
    <t>Postřik spojovací PS bez posypu kamenivem z asfaltu silničního, v množství 0,60 kg/m2</t>
  </si>
  <si>
    <t>2000717255</t>
  </si>
  <si>
    <t>PS A, pod ACO v množství 0,2 kg/m2, nová kce vozovky</t>
  </si>
  <si>
    <t>69</t>
  </si>
  <si>
    <t>577134221</t>
  </si>
  <si>
    <t>Asfaltový beton vrstva obrusná ACO 11 (ABS)  s rozprostřením a se zhutněním z nemodifikovaného asfaltu v pruhu šířky přes 3 m tř. II, po zhutnění tl. 40 mm</t>
  </si>
  <si>
    <t>1061820776</t>
  </si>
  <si>
    <t xml:space="preserve">Poznámka k souboru cen:_x000D_
1. ČSN EN 13108-1 připouští pro ACO 11 pouze tl. 35 až 50 mm. </t>
  </si>
  <si>
    <t>uvažováno ACO 11, tl 40 mm</t>
  </si>
  <si>
    <t>"Konstrukce vozovky dle výk. výměr" 285,94</t>
  </si>
  <si>
    <t>70</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</si>
  <si>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</si>
  <si>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</si>
  <si>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-8028987</t>
  </si>
  <si>
    <t>"plocha nového chodníku v obyt. zóně dle výk. výměr" 4,85</t>
  </si>
  <si>
    <t>71</t>
  </si>
  <si>
    <t>000592452660A</t>
  </si>
  <si>
    <t>Dlažba skladebná betonová, 200x100x80 mm, barvená</t>
  </si>
  <si>
    <t>1684087955</t>
  </si>
  <si>
    <t>"plocha nového chodníku ZD dle výk. výměr, barva žlutá" 4,85</t>
  </si>
  <si>
    <t>přičteno ztratné 3%</t>
  </si>
  <si>
    <t>4,85*1,03 'Přepočtené koeficientem množství</t>
  </si>
  <si>
    <t>72</t>
  </si>
  <si>
    <t>596212211</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</si>
  <si>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</si>
  <si>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-2125761693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</si>
  <si>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</si>
  <si>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plocha var. pásů na vjezdu do obytné zóny</t>
  </si>
  <si>
    <t>plocha var. a sig. pásů park. zálivů</t>
  </si>
  <si>
    <t>"dle výk. výměr" 1,92</t>
  </si>
  <si>
    <t>73</t>
  </si>
  <si>
    <t>000592452675w2</t>
  </si>
  <si>
    <t>Dlažba skladebná betonová, 200x100x80 mm, barvená, nevid</t>
  </si>
  <si>
    <t>565521911</t>
  </si>
  <si>
    <t>barva červená, přičteno ztratné 3%</t>
  </si>
  <si>
    <t>7,38*1,03 'Přepočtené koeficientem množství</t>
  </si>
  <si>
    <t>74</t>
  </si>
  <si>
    <t>596212212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</si>
  <si>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t>
  </si>
  <si>
    <t>-1777638808</t>
  </si>
  <si>
    <t>"plocha park. zálivu dle výk. výměr" 200,98</t>
  </si>
  <si>
    <t>"odečte se plocha var. a sig. pásů" -1,92</t>
  </si>
  <si>
    <t>75</t>
  </si>
  <si>
    <t>000592275900</t>
  </si>
  <si>
    <t>Dlažba zatravňovací, obdélníky s nálisky a širokou sprárou 30 mm, tl. 80 mm, červená</t>
  </si>
  <si>
    <t>820379616</t>
  </si>
  <si>
    <t>"dle kladení " 199,06</t>
  </si>
  <si>
    <t>přičteno ztratné 2%</t>
  </si>
  <si>
    <t>včetně vyznačení jednotl. stání dlažbou v přírodní barvě</t>
  </si>
  <si>
    <t>199,06*1,02 'Přepočtené koeficientem množství</t>
  </si>
  <si>
    <t>126</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</si>
  <si>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</si>
  <si>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</si>
  <si>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-1326136293</t>
  </si>
  <si>
    <t>Pro konstrukci okap. chodníku, dl. 0,5x0,5*0,05 m</t>
  </si>
  <si>
    <t>127</t>
  </si>
  <si>
    <t>59245601</t>
  </si>
  <si>
    <t>dlažba desková betonová 50x50x5cm přírodní</t>
  </si>
  <si>
    <t>-217419614</t>
  </si>
  <si>
    <t>"dle kladení " 6,19</t>
  </si>
  <si>
    <t>6,19*1,03 'Přepočtené koeficientem množství</t>
  </si>
  <si>
    <t>Trubní vedení</t>
  </si>
  <si>
    <t>76</t>
  </si>
  <si>
    <t>871350420</t>
  </si>
  <si>
    <t>Montáž kanalizačního potrubí z plastů z polypropylenu PP korugovaného SN 12 DN 200</t>
  </si>
  <si>
    <t>-1419856281</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</si>
  <si>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</si>
  <si>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"potrubí přípojek od vpustí DN200 dle výk. výměr" 11,1</t>
  </si>
  <si>
    <t>77</t>
  </si>
  <si>
    <t>28615005</t>
  </si>
  <si>
    <t>trubka kanalizační  PP DIN UR-2 DN 200x3000 mm SN10</t>
  </si>
  <si>
    <t>1654357638</t>
  </si>
  <si>
    <t>"dle montáže, uvažují se 4 ks" 11,1</t>
  </si>
  <si>
    <t>uvažovat potrubí s kruh. tuhostí SN12</t>
  </si>
  <si>
    <t>114</t>
  </si>
  <si>
    <t>895941311</t>
  </si>
  <si>
    <t>Zřízení vpusti kanalizační  uliční z betonových dílců typ UVB-50</t>
  </si>
  <si>
    <t>-1346960731</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</si>
  <si>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</si>
  <si>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"nové uliční vpusti dle výk. výměr" 2</t>
  </si>
  <si>
    <t>dle typového výkresu, bez horního dílu</t>
  </si>
  <si>
    <t>115</t>
  </si>
  <si>
    <t>592238200</t>
  </si>
  <si>
    <t>vpusť betonová uliční /skruž/ 29x50x5 cm</t>
  </si>
  <si>
    <t>-340224835</t>
  </si>
  <si>
    <t>117</t>
  </si>
  <si>
    <t>59223826</t>
  </si>
  <si>
    <t>vpusť betonová uliční skruž 59x50x5 cm</t>
  </si>
  <si>
    <t>-328698660</t>
  </si>
  <si>
    <t>118</t>
  </si>
  <si>
    <t>59223823</t>
  </si>
  <si>
    <t>vpusť betonová uliční dno 62,6 x 49,5 x 5 cm</t>
  </si>
  <si>
    <t>1851435528</t>
  </si>
  <si>
    <t>82</t>
  </si>
  <si>
    <t>895983319</t>
  </si>
  <si>
    <t>Zřízení vpusti kanalizační  dvorní z kameninových dílců DN 300/125</t>
  </si>
  <si>
    <t>1844197073</t>
  </si>
  <si>
    <t>"pro dvorní vpust dle výk. výměr" 1</t>
  </si>
  <si>
    <t>včetně osazení rámu a krycího roštu</t>
  </si>
  <si>
    <t>83</t>
  </si>
  <si>
    <t>000dvorní vpust</t>
  </si>
  <si>
    <t>Dvorní vpust s rámem, krycím roštem B125 a nástavbou, komplet</t>
  </si>
  <si>
    <t>1364409261</t>
  </si>
  <si>
    <t>"dle zřízení" 1</t>
  </si>
  <si>
    <t>84</t>
  </si>
  <si>
    <t>899104111</t>
  </si>
  <si>
    <t>Osazení poklopů litinových a ocelových včetně rámů pro třídu zatížení D400, E600</t>
  </si>
  <si>
    <t>655591876</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</si>
  <si>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</si>
  <si>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"pro vpusti upravované na šachtu" 2</t>
  </si>
  <si>
    <t>85</t>
  </si>
  <si>
    <t>552410310</t>
  </si>
  <si>
    <t>poklop šachtový třída D 400, kruhový s ventilací</t>
  </si>
  <si>
    <t>1744451531</t>
  </si>
  <si>
    <t>86</t>
  </si>
  <si>
    <t>899202211</t>
  </si>
  <si>
    <t>Demontáž mříží litinových  včetně rámů, hmotnosti jednotlivě přes 50 do 100 Kg</t>
  </si>
  <si>
    <t>1588533668</t>
  </si>
  <si>
    <t>"pro rušené vpusti" 1</t>
  </si>
  <si>
    <t>90</t>
  </si>
  <si>
    <t>817354111</t>
  </si>
  <si>
    <t>Montáž betonových útesů s hrdlem  na potrubí betonovém a železobetonovém DN 200</t>
  </si>
  <si>
    <t>-1877511891</t>
  </si>
  <si>
    <t xml:space="preserve">Poznámka k souboru cen:_x000D_
1. V cenách jsou započteny i náklady na odsekání betonových trub na útesy a na vysekání otvorů v betonových nebo železobetonových troubách. 2. V cenách nejsou započteny náklady na: a) obetonování útesů; tyto náklady se oceňují cenami souboru cen 899 62-11 Obetonování drenážního potrubí prostým betonem, katalogu 831-1 Hydromeliorace zemědělské, části A 01 tohoto katalogu, b) dodání trouby pro útes; tyto náklady se oceňují ve specifikaci. Ztratné lze dohodnout ve výši 1 %. </t>
  </si>
  <si>
    <t>uvažuje se pro zaústění potrubí přípojek do st. potrubí nebo šachet</t>
  </si>
  <si>
    <t>"dle situace" 2</t>
  </si>
  <si>
    <t>119</t>
  </si>
  <si>
    <t>899203111</t>
  </si>
  <si>
    <t>Osazení mříží litinových včetně rámů a košů na bahno pro třídu zatížení B125, C250</t>
  </si>
  <si>
    <t>-1667108800</t>
  </si>
  <si>
    <t xml:space="preserve">Poznámka k souboru cen:_x000D_
1. V cenách nejsou započteny náklady na dodání mříží, rámů a košů na bahno; tyto náklady se oceňují ve specifikaci. </t>
  </si>
  <si>
    <t>"Pro nové uliční vpusti dle zřízení" 2</t>
  </si>
  <si>
    <t>120</t>
  </si>
  <si>
    <t>55242320</t>
  </si>
  <si>
    <t>mříž vtoková litinová plochá 500x500mm</t>
  </si>
  <si>
    <t>-299987824</t>
  </si>
  <si>
    <t>"pro zat. D, dle osazení" 2</t>
  </si>
  <si>
    <t>121</t>
  </si>
  <si>
    <t>286618160</t>
  </si>
  <si>
    <t>koš kalový pro silniční vpusť 315mm</t>
  </si>
  <si>
    <t>445279342</t>
  </si>
  <si>
    <t>"dle osazení" 2</t>
  </si>
  <si>
    <t>91</t>
  </si>
  <si>
    <t>899623161</t>
  </si>
  <si>
    <t>Obetonování potrubí nebo zdiva stok betonem prostým v otevřeném výkopu, beton tř. C 20/25</t>
  </si>
  <si>
    <t>1110218287</t>
  </si>
  <si>
    <t xml:space="preserve">Poznámka k souboru cen:_x000D_
1. Obetonování zdiva stok ve štole se oceňuje cenami souboru cen 359 31-02 Výplň za rubem cihelného zdiva stok části A 03 tohoto katalogu. </t>
  </si>
  <si>
    <t>"pro obet. útesů, cca 0.2 m3/útes" 2*0,2</t>
  </si>
  <si>
    <t>92</t>
  </si>
  <si>
    <t>899643111</t>
  </si>
  <si>
    <t>Bednění pro obetonování potrubí v otevřeném výkopu</t>
  </si>
  <si>
    <t>-2088261006</t>
  </si>
  <si>
    <t>"bednění pro obet. útesů, cca 1.0 m2/útes" 2*1,0</t>
  </si>
  <si>
    <t>Ostatní konstrukce a práce, bourání</t>
  </si>
  <si>
    <t>93</t>
  </si>
  <si>
    <t>916131213</t>
  </si>
  <si>
    <t>Osazení silničního obrubníku betonového se zřízením lože, s vyplněním a zatřením spár cementovou maltou stojatého s boční opěrou z betonu prostého, do lože z betonu prostého</t>
  </si>
  <si>
    <t>391426279</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</si>
  <si>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</si>
  <si>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"osazení bet. silničních obrubníků do z betonu C20/25n XF3 dle výk. výměr" 86,62</t>
  </si>
  <si>
    <t>"znovuosazení st. silničních obrubníků do z betonu C20/25n XF3 dle výk. výměr" 5,7</t>
  </si>
  <si>
    <t>94</t>
  </si>
  <si>
    <t>59217031</t>
  </si>
  <si>
    <t>obrubník betonový silniční 100 x 15 x 25 cm</t>
  </si>
  <si>
    <t>-323639300</t>
  </si>
  <si>
    <t>"bet. silniční obrubníky dle výk. výměr" 86,62</t>
  </si>
  <si>
    <t>"odečte se obloukový dle výk. výměr" -0,8</t>
  </si>
  <si>
    <t>122</t>
  </si>
  <si>
    <t>59217035</t>
  </si>
  <si>
    <t>obrubník betonový obloukový vnější 78 x 15 x 25cm</t>
  </si>
  <si>
    <t>1161864334</t>
  </si>
  <si>
    <t>"obloukový silniční bet. obrubník dle výk. výměr" 0,8</t>
  </si>
  <si>
    <t>poloměr 0.5 m</t>
  </si>
  <si>
    <t>95</t>
  </si>
  <si>
    <t>916231213</t>
  </si>
  <si>
    <t>Osazení chodníkového obrubníku betonového se zřízením lože, s vyplněním a zatřením spár cementovou maltou stojatého s boční opěrou z betonu prostého, do lože z betonu prostého</t>
  </si>
  <si>
    <t>-1037662370</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</si>
  <si>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</si>
  <si>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"osazení bet. chodníkových obrubníků do z betonu C20/25n XF3 dle výk. výměr" 95,2</t>
  </si>
  <si>
    <t>"osazení bet. parkových obrubníků do z betonu C20/25n XF3 dle výk. výměr" 18,6</t>
  </si>
  <si>
    <t>96</t>
  </si>
  <si>
    <t>59217017</t>
  </si>
  <si>
    <t>obrubník betonový chodníkový 100x10x25 cm</t>
  </si>
  <si>
    <t>265858149</t>
  </si>
  <si>
    <t>"bet. chodníkové obrubníky dle výk. výměr" 95,2</t>
  </si>
  <si>
    <t>97</t>
  </si>
  <si>
    <t>59217016</t>
  </si>
  <si>
    <t>obrubník betonový chodníkový 100x8x25 cm</t>
  </si>
  <si>
    <t>252019097</t>
  </si>
  <si>
    <t>"bet. parkové obrubníky dle výk. výměr" 18,6</t>
  </si>
  <si>
    <t>98</t>
  </si>
  <si>
    <t>916781112</t>
  </si>
  <si>
    <t>Zpomalovací práh  plastový pro přejezdovou rychlost 20 km/h</t>
  </si>
  <si>
    <t>-686679359</t>
  </si>
  <si>
    <t xml:space="preserve">Poznámka k souboru cen:_x000D_
1. V ceně jsou započteny i náklady na upevňovací materiál včetně vyvrtání otvorů, osazení a dodání prahu s vyztužením ocelovými pruty. </t>
  </si>
  <si>
    <t>"dle výk. výměr" 4,5</t>
  </si>
  <si>
    <t>99</t>
  </si>
  <si>
    <t>919112213</t>
  </si>
  <si>
    <t>Řezání dilatačních spár v živičném krytu  vytvoření komůrky pro těsnící zálivku šířky 10 mm, hloubky 25 mm</t>
  </si>
  <si>
    <t>-1298405030</t>
  </si>
  <si>
    <t xml:space="preserve">Poznámka k souboru cen:_x000D_
1. V cenách jsou započteny i náklady na vyčištění spár po řezání. </t>
  </si>
  <si>
    <t>"dle řezání" 7,1</t>
  </si>
  <si>
    <t>100</t>
  </si>
  <si>
    <t>919121213</t>
  </si>
  <si>
    <t>Utěsnění dilatačních spár zálivkou za studena  v cementobetonovém nebo živičném krytu včetně adhezního nátěru bez těsnicího profilu pod zálivkou, pro komůrky šířky 10 mm, hloubky 25 mm</t>
  </si>
  <si>
    <t>290430297</t>
  </si>
  <si>
    <t xml:space="preserve">Poznámka k souboru cen:_x000D_
1. V cenách jsou započteny i náklady na vyčištění spár před těsněním a zalitím a náklady na impregnaci, těsnění a zalití spár včetně dodání hmot. </t>
  </si>
  <si>
    <t>101</t>
  </si>
  <si>
    <t>919726201</t>
  </si>
  <si>
    <t>Geotextilie tkaná pro vyztužení, separaci nebo filtraci z polypropylenu, podélná pevnost v tahu do 15 kN/m</t>
  </si>
  <si>
    <t>-1313175095</t>
  </si>
  <si>
    <t xml:space="preserve">Poznámka k souboru cen:_x000D_
1. V cenách jsou započteny i náklady na položení a dodání geotextilie včetně přesahů. </t>
  </si>
  <si>
    <t>separační geotextilie na parapláň vozovky a park. stání</t>
  </si>
  <si>
    <t>"dle plochy vozovky" 285,94</t>
  </si>
  <si>
    <t>"dle plochy park. stání" 200,98</t>
  </si>
  <si>
    <t>"nová kce var. pásů" 5,46</t>
  </si>
  <si>
    <t>"přičte se plocha obrubníků oddělující park. stání" 95,2*0,1</t>
  </si>
  <si>
    <t>"přičte se svislá plocha" 69*(0,3+0,1)*2</t>
  </si>
  <si>
    <t>102</t>
  </si>
  <si>
    <t>919735111</t>
  </si>
  <si>
    <t>Řezání stávajícího živičného krytu nebo podkladu  hloubky do 50 mm</t>
  </si>
  <si>
    <t>-50280918</t>
  </si>
  <si>
    <t xml:space="preserve">Poznámka k souboru cen:_x000D_
1. V cenách jsou započteny i náklady na spotřebu vody. </t>
  </si>
  <si>
    <t>"řezání dle výk. výměr" 7,1</t>
  </si>
  <si>
    <t>125</t>
  </si>
  <si>
    <t>966008211</t>
  </si>
  <si>
    <t>Bourání odvodňovacího žlabu s odklizením a uložením vybouraného materiálu na skládku na vzdálenost do 10 m nebo s naložením na dopravní prostředek z betonových příkopových tvárnic nebo desek šířky do 500 mm</t>
  </si>
  <si>
    <t>2013093348</t>
  </si>
  <si>
    <t>"u objektu veterin. ambulance dl. 12.4 m" 12,4</t>
  </si>
  <si>
    <t>ruční bourání s ohledem na zachování fasády objektu</t>
  </si>
  <si>
    <t>997</t>
  </si>
  <si>
    <t>Přesun sutě</t>
  </si>
  <si>
    <t>103</t>
  </si>
  <si>
    <t>997221551</t>
  </si>
  <si>
    <t>Vodorovná doprava suti  bez naložení, ale se složením a s hrubým urovnáním ze sypkých materiálů, na vzdálenost do 1 km</t>
  </si>
  <si>
    <t>504217502</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</si>
  <si>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</si>
  <si>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Na skládku odpadů do 16 km</t>
  </si>
  <si>
    <t>"Kamenivo drcené 100 mm" 10,295</t>
  </si>
  <si>
    <t>"Kamenivo drcené 200 mm" 104,986</t>
  </si>
  <si>
    <t>Na deponii stavebníka 4 km</t>
  </si>
  <si>
    <t>"Vyfrézovaný materiál" 46,339</t>
  </si>
  <si>
    <t>104</t>
  </si>
  <si>
    <t>997221559</t>
  </si>
  <si>
    <t>Vodorovná doprava suti  bez naložení, ale se složením a s hrubým urovnáním Příplatek k ceně za každý další i započatý 1 km přes 1 km</t>
  </si>
  <si>
    <t>1857756818</t>
  </si>
  <si>
    <t>Na řízenou skládku odpadu do 16 km</t>
  </si>
  <si>
    <t>"Kamenivo drcené 100 mm" 10,295*(16-1)</t>
  </si>
  <si>
    <t>"Kamenivo drcené 200 mm" 104,986*(16-1)</t>
  </si>
  <si>
    <t>"Vyfrézovaný materiál" 46,339*(4-1)</t>
  </si>
  <si>
    <t>105</t>
  </si>
  <si>
    <t>997221561</t>
  </si>
  <si>
    <t>Vodorovná doprava suti  bez naložení, ale se složením a s hrubým urovnáním z kusových materiálů, na vzdálenost do 1 km</t>
  </si>
  <si>
    <t>-655474892</t>
  </si>
  <si>
    <t>Na skládku odpadu 16 km</t>
  </si>
  <si>
    <t>"Rozebraná betonová dlažba z dlaždic" 1,803</t>
  </si>
  <si>
    <t>"Rozebraná betonová dlažba ze ZD" 7,244</t>
  </si>
  <si>
    <t>"Rozebraný podklad z betonu" 6,151</t>
  </si>
  <si>
    <t>"Rozebraný podkad z živičných vrstev" 35,478</t>
  </si>
  <si>
    <t>"Rozebraný odvod. žlab" 3,10</t>
  </si>
  <si>
    <t>106</t>
  </si>
  <si>
    <t>997221569</t>
  </si>
  <si>
    <t>-624541160</t>
  </si>
  <si>
    <t>"Rozebraná betonová dlažba z dlaždic" 1,803*(16-1)</t>
  </si>
  <si>
    <t>"Rozebraná betonová dlažba ze ZD" 7,244*(16-1)</t>
  </si>
  <si>
    <t>"Rozebraný podklad z betonu" 6,151*(16-1)</t>
  </si>
  <si>
    <t>"Rozebraný podkad z živičných vrstev" 35,478*(16-1)</t>
  </si>
  <si>
    <t>"Rozebraný odvod. žlab" 3,10*(16-1)</t>
  </si>
  <si>
    <t>107</t>
  </si>
  <si>
    <t>997221571</t>
  </si>
  <si>
    <t>Vodorovná doprava vybouraných hmot  bez naložení, ale se složením a s hrubým urovnáním na vzdálenost do 1 km</t>
  </si>
  <si>
    <t>1048772981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</si>
  <si>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</si>
  <si>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"Vytrhané obrubníky betonové" 32,27*0,205</t>
  </si>
  <si>
    <t>"Odstraněné mříže rušených vpusti" 0,3</t>
  </si>
  <si>
    <t>108</t>
  </si>
  <si>
    <t>997221579</t>
  </si>
  <si>
    <t>Vodorovná doprava vybouraných hmot  bez naložení, ale se složením a s hrubým urovnáním na vzdálenost Příplatek k ceně za každý další i započatý 1 km přes 1 km</t>
  </si>
  <si>
    <t>36611007</t>
  </si>
  <si>
    <t>"Vytrhané obrubníky betonové" 32,27*0,205*(16-1)</t>
  </si>
  <si>
    <t>"Odstraněné mříže rušených vpusti" 0,3*(4-1)</t>
  </si>
  <si>
    <t>109</t>
  </si>
  <si>
    <t>997221815</t>
  </si>
  <si>
    <t>Poplatek za uložení stavebního odpadu na skládce (skládkovné) z prostého betonu zatříděného do Katalogu odpadů pod kódem 170 101</t>
  </si>
  <si>
    <t>1827979774</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</si>
  <si>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</si>
  <si>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"rušené vpusti" 0,3*2,2</t>
  </si>
  <si>
    <t>110</t>
  </si>
  <si>
    <t>997221845</t>
  </si>
  <si>
    <t>Poplatek za uložení stavebního odpadu na skládce (skládkovné) asfaltového bez obsahu dehtu zatříděného do Katalogu odpadů pod kódem 170 302</t>
  </si>
  <si>
    <t>-173744089</t>
  </si>
  <si>
    <t>111</t>
  </si>
  <si>
    <t>997221855</t>
  </si>
  <si>
    <t>-1918980942</t>
  </si>
  <si>
    <t>998</t>
  </si>
  <si>
    <t>Přesun hmot</t>
  </si>
  <si>
    <t>112</t>
  </si>
  <si>
    <t>998225111</t>
  </si>
  <si>
    <t>Přesun hmot pro komunikace s krytem z kameniva, monolitickým betonovým nebo živičným  dopravní vzdálenost do 200 m jakékoliv délky objektu</t>
  </si>
  <si>
    <t>-649799546</t>
  </si>
  <si>
    <t xml:space="preserve">Poznámka k souboru cen:_x000D_
1. Ceny lze použít i pro plochy letišť s krytem monolitickým betonovým nebo živičným. </t>
  </si>
  <si>
    <t>113</t>
  </si>
  <si>
    <t>Překl</t>
  </si>
  <si>
    <t>Doplnění ochrany kabelů, bet žlábky s víky</t>
  </si>
  <si>
    <t>2116122633</t>
  </si>
  <si>
    <t>doplnění chráničky kabelů NN, včetně zemních prací</t>
  </si>
  <si>
    <t>"dle výk. výměr" 39,56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</si>
  <si>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</si>
  <si>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</si>
  <si>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</si>
  <si>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</si>
  <si>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</si>
  <si>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</si>
  <si>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</si>
  <si>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</si>
  <si>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</si>
  <si>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</si>
  <si>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</si>
  <si>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</si>
  <si>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</si>
  <si>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</si>
  <si>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</si>
  <si>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</si>
  <si>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</si>
  <si>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</si>
  <si>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</si>
  <si>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</si>
  <si>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</si>
  <si>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</si>
  <si>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</si>
  <si>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</si>
  <si>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</si>
  <si>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</si>
  <si>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</si>
  <si>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</si>
  <si>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</si>
  <si>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</si>
  <si>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</si>
  <si>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</si>
  <si>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</si>
  <si>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</si>
  <si>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</si>
  <si>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</si>
  <si>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</si>
  <si>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</si>
  <si>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</si>
  <si>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</si>
  <si>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</si>
  <si>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</si>
  <si>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</si>
  <si>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</si>
  <si>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</si>
  <si>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</si>
  <si>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</si>
  <si>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</si>
  <si>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</si>
  <si>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</si>
  <si>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</si>
  <si>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</si>
  <si>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</si>
  <si>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</si>
  <si>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</si>
  <si>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</si>
  <si>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</si>
  <si>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</si>
  <si>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</si>
  <si>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</si>
  <si>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</si>
  <si>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</si>
  <si>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</si>
  <si>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</si>
  <si>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</si>
  <si>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</si>
  <si>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</si>
  <si>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</si>
  <si>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</si>
  <si>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</si>
  <si>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</si>
  <si>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</si>
  <si>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</si>
  <si>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</si>
  <si>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</si>
  <si>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</si>
  <si>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</si>
  <si>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</si>
  <si>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</si>
  <si>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</si>
  <si>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</si>
  <si>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</si>
  <si>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</si>
  <si>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</si>
  <si>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</si>
  <si>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</si>
  <si>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</si>
  <si>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</si>
  <si>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</si>
  <si>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</si>
  <si>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</si>
  <si>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</si>
  <si>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</si>
  <si>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</si>
  <si>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</si>
  <si>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</si>
  <si>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</si>
  <si>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</si>
  <si>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</si>
  <si>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</si>
  <si>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</si>
  <si>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</si>
  <si>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</si>
  <si>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</si>
  <si>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</si>
  <si>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</si>
  <si>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</si>
  <si>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</si>
  <si>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</si>
  <si>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</si>
  <si>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</si>
  <si>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</si>
  <si>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</si>
  <si>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</si>
  <si>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</si>
  <si>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</si>
  <si>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</si>
  <si>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</si>
  <si>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</si>
  <si>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</si>
  <si>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</si>
  <si>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</si>
  <si>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</si>
  <si>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</si>
  <si>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</si>
  <si>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</si>
  <si>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</si>
  <si>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</si>
  <si>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</si>
  <si>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</si>
  <si>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</si>
  <si>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</si>
  <si>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</si>
  <si>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</si>
  <si>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</si>
  <si>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</si>
  <si>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</si>
  <si>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</si>
  <si>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</si>
  <si>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</si>
  <si>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</si>
  <si>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</si>
  <si>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</si>
  <si>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</si>
  <si>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</si>
  <si>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</si>
  <si>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</si>
  <si>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</si>
  <si>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</si>
  <si>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</si>
  <si>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</si>
  <si>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</si>
  <si>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</si>
  <si>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</si>
  <si>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</si>
  <si>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</si>
  <si>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</si>
  <si>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</si>
  <si>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</si>
  <si>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</si>
  <si>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</si>
  <si>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</si>
  <si>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</si>
  <si>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</si>
  <si>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</si>
  <si>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</si>
  <si>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</si>
  <si>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</si>
  <si>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</si>
  <si>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</si>
  <si>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</si>
  <si>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</si>
  <si>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</si>
  <si>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</si>
  <si>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</si>
  <si>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</si>
  <si>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</si>
  <si>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</si>
  <si>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</si>
  <si>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</si>
  <si>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</si>
  <si>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</si>
  <si>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</si>
  <si>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SO 401a - Veřejné osvětlení - I.etapa</t>
  </si>
  <si>
    <t>REKAPITULACE</t>
  </si>
  <si>
    <t>Položka</t>
  </si>
  <si>
    <t>Celkem</t>
  </si>
  <si>
    <t xml:space="preserve">Elektromontáže - I.etapa </t>
  </si>
  <si>
    <t>Elektromontáže - rozvod  VO - I.etapa</t>
  </si>
  <si>
    <t>Zemní práce  -  I.etapa</t>
  </si>
  <si>
    <t>Skládkovné - skládka dle výběru dodavatele</t>
  </si>
  <si>
    <t>Elektromontáže - I.etapa - CELKEM</t>
  </si>
  <si>
    <t>Vytýčení - je součástí rozpočtu WAY Projectu s.r.o.</t>
  </si>
  <si>
    <t>CELKEM</t>
  </si>
  <si>
    <t>M-2017</t>
  </si>
  <si>
    <t>M-21    Elektromontáže</t>
  </si>
  <si>
    <t>-</t>
  </si>
  <si>
    <t>Montáže</t>
  </si>
  <si>
    <t>Materiál</t>
  </si>
  <si>
    <t>Cena</t>
  </si>
  <si>
    <t>M.j.</t>
  </si>
  <si>
    <t>Cena mon.</t>
  </si>
  <si>
    <t>Množ.</t>
  </si>
  <si>
    <t>Cena mat.</t>
  </si>
  <si>
    <t>celkem</t>
  </si>
  <si>
    <t>11-0442</t>
  </si>
  <si>
    <t>Chránička KORUFLEX 50, 50/41 mm, volně ulož.</t>
  </si>
  <si>
    <t>12-8021</t>
  </si>
  <si>
    <t>Příplatek za zatahování kabelu do chráničky - do 0,75 kg/m</t>
  </si>
  <si>
    <t>12-2222</t>
  </si>
  <si>
    <r>
      <t>Kabel CYKY 4 x 10 mm</t>
    </r>
    <r>
      <rPr>
        <vertAlign val="superscript"/>
        <sz val="9"/>
        <rFont val="Arial CE"/>
        <family val="2"/>
        <charset val="238"/>
      </rPr>
      <t>2</t>
    </r>
    <r>
      <rPr>
        <sz val="8"/>
        <rFont val="Trebuchet MS"/>
        <family val="2"/>
      </rPr>
      <t xml:space="preserve"> volně uložený</t>
    </r>
  </si>
  <si>
    <t>13-2132</t>
  </si>
  <si>
    <r>
      <t>Ukončení kabelu celoplastového do 4 x 10 mm</t>
    </r>
    <r>
      <rPr>
        <vertAlign val="superscript"/>
        <sz val="9"/>
        <rFont val="Arial CE"/>
        <family val="2"/>
        <charset val="238"/>
      </rPr>
      <t>2</t>
    </r>
    <r>
      <rPr>
        <sz val="8"/>
        <rFont val="Trebuchet MS"/>
        <family val="2"/>
      </rPr>
      <t xml:space="preserve">  </t>
    </r>
  </si>
  <si>
    <t>23-1027</t>
  </si>
  <si>
    <t>Montáž stožárové rozvodnice, bez zapojení - SR 721,1xE14</t>
  </si>
  <si>
    <t>37-3003</t>
  </si>
  <si>
    <t>Montáž a zapojení svítidla 1x70W - na sloupek</t>
  </si>
  <si>
    <t>Svítidlo výbojkové na stožár,  1x70W</t>
  </si>
  <si>
    <t xml:space="preserve"> </t>
  </si>
  <si>
    <t>Výbojka SON-T   70W</t>
  </si>
  <si>
    <t>204002</t>
  </si>
  <si>
    <t>Montáž a dodávka stožáru osv. parkovacího, ocelového,žár.zink. 133/60, v=5m</t>
  </si>
  <si>
    <t>204201</t>
  </si>
  <si>
    <t>Elektrovýzbroj stožáru pro 1 okruh, bez dodávky rozvodnice stož.</t>
  </si>
  <si>
    <t>12-2111</t>
  </si>
  <si>
    <r>
      <t>Kabel CYKY 3C x 1.5 mm</t>
    </r>
    <r>
      <rPr>
        <vertAlign val="superscript"/>
        <sz val="9"/>
        <rFont val="Arial CE"/>
        <family val="2"/>
        <charset val="238"/>
      </rPr>
      <t>2</t>
    </r>
    <r>
      <rPr>
        <sz val="8"/>
        <rFont val="Trebuchet MS"/>
        <family val="2"/>
      </rPr>
      <t xml:space="preserve"> volně uložený</t>
    </r>
  </si>
  <si>
    <t>41-0021</t>
  </si>
  <si>
    <t>Uzemňovací vedení  FeZn 30x4 mm</t>
  </si>
  <si>
    <t>41-0041</t>
  </si>
  <si>
    <t>Uzemňovací vedení v zemi FeZn průměr 10 mm</t>
  </si>
  <si>
    <t>42-0022</t>
  </si>
  <si>
    <t>Svorka hromosvodní typ SR03</t>
  </si>
  <si>
    <t>S4 - Demontáž stáv. svítidla VO ze stožáru NN</t>
  </si>
  <si>
    <t xml:space="preserve">Materiál podružný </t>
  </si>
  <si>
    <t>%</t>
  </si>
  <si>
    <t>Materiál celkem</t>
  </si>
  <si>
    <t>SOUČET</t>
  </si>
  <si>
    <t>GPP  %</t>
  </si>
  <si>
    <t>Zakreslení skutečného provedení</t>
  </si>
  <si>
    <t>kpl</t>
  </si>
  <si>
    <t>Výchozí revize</t>
  </si>
  <si>
    <t>ELEKTROMONTÁŽE CELKEM</t>
  </si>
  <si>
    <t>2017</t>
  </si>
  <si>
    <r>
      <t xml:space="preserve">46-M      </t>
    </r>
    <r>
      <rPr>
        <b/>
        <sz val="11"/>
        <rFont val="Arial CE"/>
        <family val="2"/>
        <charset val="238"/>
      </rPr>
      <t>Zemní práce - druhá část  I.etapy</t>
    </r>
  </si>
  <si>
    <t>(Př. je přirážka; v obsazené trase se cena výkopů zvyšuje přirážkou 1.1 až 1.5)</t>
  </si>
  <si>
    <t>Př.</t>
  </si>
  <si>
    <t>Mn.</t>
  </si>
  <si>
    <t>05-0703</t>
  </si>
  <si>
    <t>Jáma pro stožár veřej.osvětlení, zem.4, ručně</t>
  </si>
  <si>
    <t>08-0013</t>
  </si>
  <si>
    <t>Betonový základ do zeminy bez bednění, tř. C12/15 (B15)</t>
  </si>
  <si>
    <t>100003.0</t>
  </si>
  <si>
    <t>Pouzdrový základ pro stožár VO, roura PVC KG EM 300x1000 mm</t>
  </si>
  <si>
    <t>20-2163</t>
  </si>
  <si>
    <t>Strojní výkop kabelové rýhy š.35, hl.80 cm, zem.3 - v travnatém terénu</t>
  </si>
  <si>
    <t>49-0013</t>
  </si>
  <si>
    <t>Zakrytí plast.fólií do šířky 34cm</t>
  </si>
  <si>
    <t>42-1101</t>
  </si>
  <si>
    <t>Pískové lože tl.10cm, do šíře 65 cm</t>
  </si>
  <si>
    <t>56-1901</t>
  </si>
  <si>
    <t>Zához rýhy strojně v zast. terénu - 0,35x 0,8x55 =15,4m3</t>
  </si>
  <si>
    <t>60-0061</t>
  </si>
  <si>
    <t>Naložení a odvoz zeminy do 1 km 0,35x0,1x55=1,925x1,7=3,3 t</t>
  </si>
  <si>
    <t>60-0071</t>
  </si>
  <si>
    <t>Příplatek za odvoz za každý další i započatý km - do 15 km = 3,3x15=49,5t</t>
  </si>
  <si>
    <t>62-0013</t>
  </si>
  <si>
    <t>Provizorní úprava terénu, zem.č.3 - 0,35x55 =19,25 m2</t>
  </si>
  <si>
    <t>ZEMNÍ PRÁCE - druhá část   I.etapy celkem</t>
  </si>
  <si>
    <t>401a</t>
  </si>
  <si>
    <t>Veřejné osvětlení - I.etapa</t>
  </si>
  <si>
    <t>{4ffbff86-508c-4cc7-b4ed-9b692852664c}</t>
  </si>
  <si>
    <t>306 - Vodovod - I.etapa, část a</t>
  </si>
  <si>
    <t>113106071</t>
  </si>
  <si>
    <t>Rozebrání dlažeb a dílců při překopech inženýrských sítí s přemístěním hmot na skládku na vzdálenost do 3 m nebo s naložením na dopravní prostředek ručně vozovek a ploch, s jakoukoliv výplní spár ze zámkové dlažby s ložem z kameniva</t>
  </si>
  <si>
    <t>-125048145</t>
  </si>
  <si>
    <t>rozebrání kce park. zálivu pro úpravu přípojky</t>
  </si>
  <si>
    <t>"pro přípojku dle výk. výměr" 2,2</t>
  </si>
  <si>
    <t>113107422</t>
  </si>
  <si>
    <t>Odstranění podkladů nebo krytů při překopech inženýrských sítí s přemístěním hmot na skládku ve vzdálenosti do 3 m nebo s naložením na dopravní prostředek strojně plochy jednotlivě do 15 m2 z kameniva hrubého drceného, o tl. vrstvy přes 100 do 200 mm</t>
  </si>
  <si>
    <t>-809800854</t>
  </si>
  <si>
    <t>rozebrání kce park. zálivu pro úpravu přípojky, tl. 150 mm</t>
  </si>
  <si>
    <t>113107423</t>
  </si>
  <si>
    <t>Odstranění podkladů nebo krytů při překopech inženýrských sítí s přemístěním hmot na skládku ve vzdálenosti do 3 m nebo s naložením na dopravní prostředek strojně plochy jednotlivě do 15 m2 z kameniva hrubého drceného, o tl. vrstvy přes 200 do 300 mm</t>
  </si>
  <si>
    <t>1188029070</t>
  </si>
  <si>
    <t>rozebrání kce vozovky mimo povrchovou úpravu vozovky</t>
  </si>
  <si>
    <t>"pro řad C a přípojku dle výk. výměr" 13,9</t>
  </si>
  <si>
    <t>113107431</t>
  </si>
  <si>
    <t>Odstranění podkladů nebo krytů při překopech inženýrských sítí s přemístěním hmot na skládku ve vzdálenosti do 3 m nebo s naložením na dopravní prostředek strojně plochy jednotlivě do 15 m2 z betonu prostého, o tl. vrstvy přes 100 do 150 mm</t>
  </si>
  <si>
    <t>2082278955</t>
  </si>
  <si>
    <t>rozebrání kce park. zálivu pro úpravu přípojky, tl. 120 mm</t>
  </si>
  <si>
    <t>113107441</t>
  </si>
  <si>
    <t>Odstranění podkladů nebo krytů při překopech inženýrských sítí s přemístěním hmot na skládku ve vzdálenosti do 3 m nebo s naložením na dopravní prostředek strojně plochy jednotlivě do 15 m2 živičných, o tl. vrstvy do 50 mm</t>
  </si>
  <si>
    <t>-1128175053</t>
  </si>
  <si>
    <t>rozebrání kce vozovky mimo úpravu vozovky</t>
  </si>
  <si>
    <t>113154122</t>
  </si>
  <si>
    <t>Frézování živičného podkladu nebo krytu  s naložením na dopravní prostředek plochy do 500 m2 bez překážek v trase pruhu šířky přes 0,5 m do 1 m, tloušťky vrstvy 40 mm</t>
  </si>
  <si>
    <t>-1796053493</t>
  </si>
  <si>
    <t>frézování stávajícího krytu vozovky, tl. 40 mm</t>
  </si>
  <si>
    <t>"na ploše výspravy vozovky dle výk. výměr" 13,9</t>
  </si>
  <si>
    <t>"na ploše povrch. úpravy vozovky dle výk. výměr" 51,3</t>
  </si>
  <si>
    <t>498791785</t>
  </si>
  <si>
    <t>"chodník. obrubníků dle výk. výměr" 1,0</t>
  </si>
  <si>
    <t>115101201</t>
  </si>
  <si>
    <t>Čerpání vody na dopravní výšku do 10 m s uvažovaným průměrným přítokem do 500 l/min</t>
  </si>
  <si>
    <t>hod</t>
  </si>
  <si>
    <t>-177567322</t>
  </si>
  <si>
    <t xml:space="preserve">pro případ potřeby čerpání spodní vody </t>
  </si>
  <si>
    <t>"uvažuje se 10 prac. dní po 8 hod" 10*8</t>
  </si>
  <si>
    <t>Příplatek k cenám vykopávek za ztížení vykopávky v blízkosti podzemního vedení nebo výbušnin v horninách jakékoliv třídy</t>
  </si>
  <si>
    <t>1023596338</t>
  </si>
  <si>
    <t>uvažováno 20% z výkopu rýhy pro řad C a přípojku</t>
  </si>
  <si>
    <t>(48,48+6,72)*0,2</t>
  </si>
  <si>
    <t>-1027642783</t>
  </si>
  <si>
    <t>"Pro řad A dle výkazu výměr z úrovně silniční pláně" 48,48</t>
  </si>
  <si>
    <t>"Pro přípojku dle výkazu výměr" 6,72</t>
  </si>
  <si>
    <t>132201209</t>
  </si>
  <si>
    <t>Hloubení zapažených i nezapažených rýh šířky přes 600 do 2 000 mm s urovnáním dna do předepsaného profilu a spádu v hornině tř. 3 Příplatek k cenám za lepivost horniny tř. 3</t>
  </si>
  <si>
    <t>135227047</t>
  </si>
  <si>
    <t>151101101</t>
  </si>
  <si>
    <t>Zřízení pažení a rozepření stěn rýh pro podzemní vedení pro všechny šířky rýhy příložné pro jakoukoliv mezerovitost, hloubky do 2 m</t>
  </si>
  <si>
    <t>663858719</t>
  </si>
  <si>
    <t>"pro řad C a přípojku dle výk. výměr" 148,8+22,4</t>
  </si>
  <si>
    <t>151101111</t>
  </si>
  <si>
    <t>Odstranění pažení a rozepření stěn rýh pro podzemní vedení s uložením materiálu na vzdálenost do 3 m od kraje výkopu příložné, hloubky do 2 m</t>
  </si>
  <si>
    <t>-1736810607</t>
  </si>
  <si>
    <t>161101101</t>
  </si>
  <si>
    <t>Svislé přemístění výkopku bez naložení do dopravní nádoby avšak s vyprázdněním dopravní nádoby na hromadu nebo do dopravního prostředku z horniny tř. 1 až 4, při hloubce výkopu přes 1 do 2,5 m</t>
  </si>
  <si>
    <t>-729298094</t>
  </si>
  <si>
    <t>"dle výkazu výměr do 2,5m, zemina tř. těž. 4, 100%" 55,2</t>
  </si>
  <si>
    <t>Vodorovné přemístění do 10000 m výkopku/sypaniny z horniny tř. 1 až 4</t>
  </si>
  <si>
    <t>225410101</t>
  </si>
  <si>
    <t>přebytečná zemina z výkopů na skládku do 16 km</t>
  </si>
  <si>
    <t>"dle výkopu rýh zemina tř. těž. 4" 55,2</t>
  </si>
  <si>
    <t>"odečte se zásyp" -29,536</t>
  </si>
  <si>
    <t>Vodorovné přemístění výkopku nebo sypaniny po suchu na obvyklém dopravním prostředku, bez naložení výkopku, avšak se složením bez rozhrnutí z horniny tř. 1 až 4 na vzdálenost Příplatek k ceně za každých dalších i započatých 1 000 m</t>
  </si>
  <si>
    <t>-1928322890</t>
  </si>
  <si>
    <t>"dle vodor. přemístění" 25,664*(16-10)</t>
  </si>
  <si>
    <t>Uložení sypaniny poplatek za uložení sypaniny na skládce (skládkovné)</t>
  </si>
  <si>
    <t>673272691</t>
  </si>
  <si>
    <t>přebytečná zemina z výkopu</t>
  </si>
  <si>
    <t>"dle vodorovného přemístění" 25,664*1,8</t>
  </si>
  <si>
    <t>Zásyp sypaninou z jakékoliv horniny s uložením výkopku ve vrstvách se zhutněním jam, šachet, rýh nebo kolem objektů v těchto vykopávkách</t>
  </si>
  <si>
    <t>-650795464</t>
  </si>
  <si>
    <t>zásyp uvažován zeminou z výkopu rýh</t>
  </si>
  <si>
    <t>"celkový výkop rýh" 55,2</t>
  </si>
  <si>
    <t>"odečte se obsyp včetně potrubí" -20,548</t>
  </si>
  <si>
    <t>"odečte se lože pod potrubí" -0,1*0,8*(56,95+7)</t>
  </si>
  <si>
    <t>Obsypání potrubí ručně sypaninou z vhodných hornin tř. 1 až 4 nebo materiálem připraveným podél výkopu ve vzdálenosti do 3 m od jeho kraje, pro jakoukoliv hloubku výkopu a míru zhutnění bez prohození sypaniny</t>
  </si>
  <si>
    <t>761820191</t>
  </si>
  <si>
    <t>"řad C" 0,80*(0,11+0,3)*56,95</t>
  </si>
  <si>
    <t>"přípojka" 0,80*(0,04+0,3)*7,0</t>
  </si>
  <si>
    <t>Mezisoučet</t>
  </si>
  <si>
    <t>odečte se zemina vytlačená potrubím řadu</t>
  </si>
  <si>
    <t>-3,14*0,055*0,055*56,95</t>
  </si>
  <si>
    <t>kamenivo těžené drobné tříděné (Bratčice) frakce 0-4</t>
  </si>
  <si>
    <t>-1834109991</t>
  </si>
  <si>
    <t>"pro obsyp" 20,043*2,0</t>
  </si>
  <si>
    <t>-1516010730</t>
  </si>
  <si>
    <t>lože pod potrubí řadu C a přípojky</t>
  </si>
  <si>
    <t>0,1*0,8*(56,95+7)</t>
  </si>
  <si>
    <t>452313121</t>
  </si>
  <si>
    <t>Podkladní bloky z betonu prostého tř. C 8/10 otevřený výkop</t>
  </si>
  <si>
    <t>246282165</t>
  </si>
  <si>
    <t xml:space="preserve">betonové bloky -1 blok á 0,25 m3  </t>
  </si>
  <si>
    <t>"dle klad. schéma" 3*0,25</t>
  </si>
  <si>
    <t>452353101</t>
  </si>
  <si>
    <t>Bednění podkladních a zajišťovacích konstrukcí v otevřeném výkopu bloků pro potrubí</t>
  </si>
  <si>
    <t>-42838390</t>
  </si>
  <si>
    <t>"uvažuje se 1 m2/blok" 3*1</t>
  </si>
  <si>
    <t>566901132</t>
  </si>
  <si>
    <t>Vyspravení podkladu po překopech inženýrských sítí plochy do 15 m2 s rozprostřením a zhutněním štěrkodrtí tl. 150 mm</t>
  </si>
  <si>
    <t>-459126426</t>
  </si>
  <si>
    <t>"pro výspravu kce park. zálivu dle výk. výměr" 2,2</t>
  </si>
  <si>
    <t>566901134</t>
  </si>
  <si>
    <t>Vyspravení podkladu po překopech inženýrských sítí plochy do 15 m2 s rozprostřením a zhutněním štěrkodrtí tl. 250 mm</t>
  </si>
  <si>
    <t>-1829449797</t>
  </si>
  <si>
    <t>"pro výspravu kce vozovky dle výk. výměr" 13,9</t>
  </si>
  <si>
    <t>566901161</t>
  </si>
  <si>
    <t>Vyspravení podkladu po překopech inženýrských sítí plochy do 15 m2 s rozprostřením a zhutněním obalovaným kamenivem ACP (OK) tl. 100 mm</t>
  </si>
  <si>
    <t>596485528</t>
  </si>
  <si>
    <t>uvažovat ACP 16+</t>
  </si>
  <si>
    <t>566901172</t>
  </si>
  <si>
    <t>Vyspravení podkladu po překopech inženýrských sítí plochy do 15 m2 s rozprostřením a zhutněním směsí zpevněnou cementem SC C 20/25 (PB I) tl. 150 mm</t>
  </si>
  <si>
    <t>-36910415</t>
  </si>
  <si>
    <t>uvažovat mezerovitý beton MZK</t>
  </si>
  <si>
    <t>573231108</t>
  </si>
  <si>
    <t>Postřik spojovací PS bez posypu kamenivem ze silniční emulze, v množství 0,50 kg/m2</t>
  </si>
  <si>
    <t>-1125801669</t>
  </si>
  <si>
    <t>"pod vrstu ACO 11" 65,2</t>
  </si>
  <si>
    <t>2128512680</t>
  </si>
  <si>
    <t>"povrch. úprava krytu vozovky dle výk. výměr" 51,3</t>
  </si>
  <si>
    <t>"přičte se plocha výsprav vozovky dle výk. výměr" 13,9</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</si>
  <si>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</si>
  <si>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t>
  </si>
  <si>
    <t>-319794518</t>
  </si>
  <si>
    <t>využije se vybouraná dlažba</t>
  </si>
  <si>
    <t>871171141</t>
  </si>
  <si>
    <t>Montáž vodovodního potrubí z plastů v otevřeném výkopu z polyetylenu PE 100 svařovaných na tupo SDR 11/PN16 D 40 x 3,7 mm</t>
  </si>
  <si>
    <t>41122974</t>
  </si>
  <si>
    <t>"pro vodovod. přípojky dle výkazu výměr" 7,0</t>
  </si>
  <si>
    <t>28613525</t>
  </si>
  <si>
    <t>potrubí třívrstvé PE100 RC SDR11 40x3,70 dl 12 m</t>
  </si>
  <si>
    <t>282233115</t>
  </si>
  <si>
    <t>"dle montáže, přičteno ztratné 1.5%" 7,0</t>
  </si>
  <si>
    <t>7*1,015 'Přepočtené koeficientem množství</t>
  </si>
  <si>
    <t>871251141</t>
  </si>
  <si>
    <t>Montáž potrubí z PE100 SDR 11 otevřený výkop svařovaných na tupo D 110 x 10,0 mm</t>
  </si>
  <si>
    <t>516287529</t>
  </si>
  <si>
    <t>"pro řad C v délce dle klad. schéma" 55,2</t>
  </si>
  <si>
    <t>včetně úpravy st. potrubí v místě napojení</t>
  </si>
  <si>
    <t>28613550</t>
  </si>
  <si>
    <t>potrubí dvouvrstvé PE100 RC SDR11, 110x10 dl 100m</t>
  </si>
  <si>
    <t>1835105462</t>
  </si>
  <si>
    <t>"dle montáže" 55,2</t>
  </si>
  <si>
    <t>připočteno ztratné 1.5%</t>
  </si>
  <si>
    <t>550010011016</t>
  </si>
  <si>
    <t>PŘÍRUBA ISO 100/110</t>
  </si>
  <si>
    <t>KS</t>
  </si>
  <si>
    <t>-764271271</t>
  </si>
  <si>
    <t>"dle klad. schéma" 5</t>
  </si>
  <si>
    <t>43011011016</t>
  </si>
  <si>
    <t>SPOJKA S2000 110/110</t>
  </si>
  <si>
    <t>-1269599199</t>
  </si>
  <si>
    <t>"dle klad. schéma" 1</t>
  </si>
  <si>
    <t>857242121</t>
  </si>
  <si>
    <t>Montáž litinových tvarovek na potrubí litinovém tlakovém jednoosých na potrubí z trub přírubových v otevřeném výkopu, kanálu nebo v šachtě DN 80</t>
  </si>
  <si>
    <t>-1535732946</t>
  </si>
  <si>
    <t>"přírubové koleno s patkou dle klad. schéma" 1</t>
  </si>
  <si>
    <t>504908000010</t>
  </si>
  <si>
    <t>VODA+KANAL Přírubové tvarovky - ostatní 4/4 DÍRY KOLENO PATNÍ PŘÍRUBOVÉ DN 80 - 4/4 DÍRY</t>
  </si>
  <si>
    <t>482623423</t>
  </si>
  <si>
    <t>"dle montáže "1</t>
  </si>
  <si>
    <t>857262121</t>
  </si>
  <si>
    <t>Montáž litinových tvarovek na potrubí litinovém tlakovém jednoosých na potrubí z trub přírubových v otevřeném výkopu, kanálu nebo v šachtě DN 100</t>
  </si>
  <si>
    <t>227491912</t>
  </si>
  <si>
    <t>"přírubové koleno 22 1/2° DN100 dle klad. schéma" 1</t>
  </si>
  <si>
    <t>"přírubové koleno 45° DN100 dle klad. schéma" 1</t>
  </si>
  <si>
    <t>854010000016</t>
  </si>
  <si>
    <t>TVAROVKA OBLOUK 45° 100</t>
  </si>
  <si>
    <t>675263840</t>
  </si>
  <si>
    <t>854210000016</t>
  </si>
  <si>
    <t>TVAROVKA OBLOUK 22° 100</t>
  </si>
  <si>
    <t>-1777037441</t>
  </si>
  <si>
    <t>857264121</t>
  </si>
  <si>
    <t>Montáž litinových tvarovek na potrubí litinovém tlakovém odbočných na potrubí z trub přírubových v otevřeném výkopu, kanálu nebo v šachtě DN 100</t>
  </si>
  <si>
    <t>1952562307</t>
  </si>
  <si>
    <t>"T kus DN100/100, dle klad. schema" 1</t>
  </si>
  <si>
    <t>"T kus DN100/80, dle klad. schema" 1</t>
  </si>
  <si>
    <t>851010010016</t>
  </si>
  <si>
    <t>VODA+KANAL Přírubové tvarovky - ostatní TVAROVKA T KUS DN 100-100</t>
  </si>
  <si>
    <t>-1580706974</t>
  </si>
  <si>
    <t>851010008016</t>
  </si>
  <si>
    <t>VODA+KANAL Přírubové tvarovky - ostatní TVAROVKA T KUS DN 100-80</t>
  </si>
  <si>
    <t>-999972170</t>
  </si>
  <si>
    <t>879181111</t>
  </si>
  <si>
    <t>Montáž napojení vodovodní přípojky v otevřeném výkopu ve sklonu přes 20 % DN 40</t>
  </si>
  <si>
    <t>1819324235</t>
  </si>
  <si>
    <t>uvažuje se pro napojení přípojek na stávající potrubí</t>
  </si>
  <si>
    <t>"dle počtu přípojek" 1,0</t>
  </si>
  <si>
    <t>632004004016</t>
  </si>
  <si>
    <t>TVAROVKA ISO SPOJKA 40-40</t>
  </si>
  <si>
    <t>1836543699</t>
  </si>
  <si>
    <t>891181811</t>
  </si>
  <si>
    <t>Demontáž vodovodních armatur na potrubí šoupátek nebo klapek uzavíracích v otevřeném výkopu nebo v šachtách DN 40</t>
  </si>
  <si>
    <t>713448468</t>
  </si>
  <si>
    <t>"pro demontáž armatur a tvarovek upravované přípojky" 1</t>
  </si>
  <si>
    <t>891241111</t>
  </si>
  <si>
    <t>Montáž vodovodních armatur na potrubí šoupátek v otevřeném výkopu nebo v šachtách s osazením zemní soupravy (bez poklopů) DN 80</t>
  </si>
  <si>
    <t>-1958995748</t>
  </si>
  <si>
    <t>"šoupě DN80, dle klad. schema" 1</t>
  </si>
  <si>
    <t>42221106.HWL</t>
  </si>
  <si>
    <t>ŠOUPĚ "A"  PŘÍRUBOVÉ KRÁTKÉ 80</t>
  </si>
  <si>
    <t>-112248232</t>
  </si>
  <si>
    <t>950A08000003</t>
  </si>
  <si>
    <t>VODA Zemní soupravy - DN 50-600 SOUPRAVA ZEMNÍ TELESKOPICKÁ A/E1-1,3 -1,8 DN 80 A/65-80 E1 (1,3-1,8m)</t>
  </si>
  <si>
    <t>-121054946</t>
  </si>
  <si>
    <t>891261111</t>
  </si>
  <si>
    <t>Montáž vodovodních armatur na potrubí šoupátek v otevřeném výkopu nebo v šachtách s osazením zemní soupravy (bez poklopů) DN 100</t>
  </si>
  <si>
    <t>-1297774193</t>
  </si>
  <si>
    <t>"šoupě DN100, dle klad. schema" 2</t>
  </si>
  <si>
    <t>42221107.HWL</t>
  </si>
  <si>
    <t>ŠOUPĚ "A"  PŘÍRUBOVÉ KRÁTKÉ 100</t>
  </si>
  <si>
    <t>-2103899910</t>
  </si>
  <si>
    <t>"dle montáže" 2</t>
  </si>
  <si>
    <t>950A10000003</t>
  </si>
  <si>
    <t>VODA Zemní soupravy - DN 50-600 SOUPRAVA ZEMNÍ TELESKOPICKÁ A/E1-1,3 -1,8 DN 100 (1,3-1,8m)</t>
  </si>
  <si>
    <t>-1751586634</t>
  </si>
  <si>
    <t>"dle klad. schéma" 2</t>
  </si>
  <si>
    <t>891247111</t>
  </si>
  <si>
    <t>Montáž vodovodních armatur na potrubí hydrantů podzemních (bez osazení poklopů) DN 80</t>
  </si>
  <si>
    <t>-969896410</t>
  </si>
  <si>
    <t>"hydrant dle klad. schema" 1</t>
  </si>
  <si>
    <t>D49008012516</t>
  </si>
  <si>
    <t>VODA Hydranty HYDRANT PODZEMNÍ PLNOPRŮTOKOVÝ DN 80/1,25 m</t>
  </si>
  <si>
    <t>227248686</t>
  </si>
  <si>
    <t>891261811</t>
  </si>
  <si>
    <t>Demontáž vodovodních armatur na potrubí šoupátek nebo klapek uzavíracích v otevřeném výkopu nebo v šachtách DN 100</t>
  </si>
  <si>
    <t>1499003048</t>
  </si>
  <si>
    <t>"pro demontáž stávajících šoupat, 2 kusy" 2</t>
  </si>
  <si>
    <t>891269111</t>
  </si>
  <si>
    <t>Montáž vodovodních armatur na potrubí navrtávacích pasů s ventilem Jt 1 MPa, na potrubí z trub litinových, ocelových nebo plastických hmot DN 100</t>
  </si>
  <si>
    <t>1459868369</t>
  </si>
  <si>
    <t>"dle počtu přípojek dle výk. výměr na potrubí PE, De 110" 1</t>
  </si>
  <si>
    <t>532011004600</t>
  </si>
  <si>
    <t>PAS NAVRTÁVACÍ UZAVÍRACÍ - HAKU ZAK 110/46</t>
  </si>
  <si>
    <t>1310473559</t>
  </si>
  <si>
    <t>"dle počtu přípojek dle výk. výměr" 1</t>
  </si>
  <si>
    <t>281004004616</t>
  </si>
  <si>
    <t>ŠOUPÁTKO ISO-ZAK GGG 40/46</t>
  </si>
  <si>
    <t>-790376469</t>
  </si>
  <si>
    <t>960110016003</t>
  </si>
  <si>
    <t>SOUPRAVA ZEMNÍ TELESKOPICKÁ DOM. ŠOUPÁTKA-1,0-1,6 3/4"-2" (1,0-1,6m)</t>
  </si>
  <si>
    <t>1214191854</t>
  </si>
  <si>
    <t>892233122</t>
  </si>
  <si>
    <t>Proplach a dezinfekce vodovodního potrubí DN od 40 do 70</t>
  </si>
  <si>
    <t>1497078758</t>
  </si>
  <si>
    <t>"pro přípojku dle výkazu výměr" 7,0</t>
  </si>
  <si>
    <t>892241111</t>
  </si>
  <si>
    <t>Tlakové zkoušky vodou na potrubí DN do 80</t>
  </si>
  <si>
    <t>-168760345</t>
  </si>
  <si>
    <t>892273122</t>
  </si>
  <si>
    <t>Proplach a dezinfekce vodovodního potrubí DN od 80 do 125</t>
  </si>
  <si>
    <t>1213089359</t>
  </si>
  <si>
    <t>"dle délky řadu A" 56,95</t>
  </si>
  <si>
    <t>892271111</t>
  </si>
  <si>
    <t>Tlaková zkouška vodou potrubí DN 100 nebo 125</t>
  </si>
  <si>
    <t>409688590</t>
  </si>
  <si>
    <t>899401111</t>
  </si>
  <si>
    <t>Osazení poklopů litinových ventilových</t>
  </si>
  <si>
    <t>1223309224</t>
  </si>
  <si>
    <t>1650KASI0001</t>
  </si>
  <si>
    <t>POKLOP ULIČNÍ SAMONIVELAČNÍ PŘÍPOJKOVÝ BEZ LOGA VODA</t>
  </si>
  <si>
    <t>1740814176</t>
  </si>
  <si>
    <t>899401112</t>
  </si>
  <si>
    <t>Osazení poklopů litinových šoupátkových</t>
  </si>
  <si>
    <t>-1451245018</t>
  </si>
  <si>
    <t>"dle počtu šoupat" 3</t>
  </si>
  <si>
    <t>1750KASI0001</t>
  </si>
  <si>
    <t>POKLOP ULIČNÍ SAMONIVELAČNÍ ŠOUPÁTKOVÝ (Z.S. TELE) VODA</t>
  </si>
  <si>
    <t>-1861131453</t>
  </si>
  <si>
    <t>899401113</t>
  </si>
  <si>
    <t>Osazení poklopů litinových hydrantových</t>
  </si>
  <si>
    <t>-1527547420</t>
  </si>
  <si>
    <t>"dle počtu hydrantů" 1</t>
  </si>
  <si>
    <t>1950KASI0001</t>
  </si>
  <si>
    <t>POKLOP ULIČNÍ SAMONIVELAČNÍ HYDRANTOVÝ BEZ LOGA HYDRANT</t>
  </si>
  <si>
    <t>-155189734</t>
  </si>
  <si>
    <t>0008Provizor</t>
  </si>
  <si>
    <t>Provizorní zajištění odběratelů pitnou vodou</t>
  </si>
  <si>
    <t>624816065</t>
  </si>
  <si>
    <t>"zajištění zásobování vodou po dobu odstávky veřejného vodovodu"</t>
  </si>
  <si>
    <t>"řešeno cisternou, uvažovat po dobu odstavky jako celek" 1</t>
  </si>
  <si>
    <t>899712111</t>
  </si>
  <si>
    <t>Orientační tabulky na vodovodních a kanalizačních řadech na zdivu</t>
  </si>
  <si>
    <t>-1329024871</t>
  </si>
  <si>
    <t>pro označení hydrantů a šoupat, montáž na oplocení</t>
  </si>
  <si>
    <t>"dle počtu hydrantů a šoupat" 2+1</t>
  </si>
  <si>
    <t>899721111</t>
  </si>
  <si>
    <t>Signalizační vodič na potrubí PVC DN do 150 mm</t>
  </si>
  <si>
    <t>705507658</t>
  </si>
  <si>
    <t>"dle délky řadu A a požadavků správce vodič CY 6 mm2" 56,95</t>
  </si>
  <si>
    <t>Osazení chodníkového obrubníku betonového se zřízením lože, s vyplněním a zatřením spár cementovou maltou stojatého s boční opěrou z betonu prostého tř. C 12/15, do lože z betonu prostého téže značky</t>
  </si>
  <si>
    <t>-433653097</t>
  </si>
  <si>
    <t>"zpětné osazení obrubníků do z betonu C20/25n XF3 dle výk. výměr" 1,0</t>
  </si>
  <si>
    <t>použijí se vybourané obruby</t>
  </si>
  <si>
    <t>Řezání dilatačních spár v živičném krytu vytvoření komůrky pro těsnící zálivku šířky 10 mm, hloubky 25 mm</t>
  </si>
  <si>
    <t>1755882945</t>
  </si>
  <si>
    <t>"dle řezání" 26,0</t>
  </si>
  <si>
    <t>Utěsnění dilatačních spár zálivkou za studena v cementobetonovém nebo živičném krytu včetně adhezního nátěru bez těsnicího profilu pod zálivkou, pro komůrky šířky 10 mm, hloubky 25 mm</t>
  </si>
  <si>
    <t>1023194001</t>
  </si>
  <si>
    <t>Řezání stávajícího živičného krytu hl do 50 mm</t>
  </si>
  <si>
    <t>1471139137</t>
  </si>
  <si>
    <t>"řezání dle výk. výměr" 26,0</t>
  </si>
  <si>
    <t>78</t>
  </si>
  <si>
    <t>Vodorovná doprava suti bez naložení, ale se složením a s hrubým urovnáním ze sypkých materiálů, na vzdálenost do 1 km</t>
  </si>
  <si>
    <t>-1596436103</t>
  </si>
  <si>
    <t>"Kamenivo drcené" 0,638+6,116</t>
  </si>
  <si>
    <t>"Vyfrézovaný materiál" 6,716</t>
  </si>
  <si>
    <t>79</t>
  </si>
  <si>
    <t>Vodorovná doprava suti bez naložení, ale se složením a s hrubým urovnáním Příplatek k ceně za každý další i započatý 1 km přes 1 km</t>
  </si>
  <si>
    <t>1619660648</t>
  </si>
  <si>
    <t>"Kamenivo drcené" (0,638+6,116)*(16-1)</t>
  </si>
  <si>
    <t>"Vyfrézovaný materiál" 6,716*(4-1)</t>
  </si>
  <si>
    <t>80</t>
  </si>
  <si>
    <t>Vodorovná doprava suti bez naložení, ale se složením a s hrubým urovnáním z kusových materiálů, na vzdálenost do 1 km</t>
  </si>
  <si>
    <t>1196639867</t>
  </si>
  <si>
    <t>"Rozebraný podklad z betonu" 0,715</t>
  </si>
  <si>
    <t>"Rozebraný podkad z živičných vrstev" 1,362</t>
  </si>
  <si>
    <t>81</t>
  </si>
  <si>
    <t>14899495</t>
  </si>
  <si>
    <t>"Rozebraný podklad z betonu" 0,715*(16-1)</t>
  </si>
  <si>
    <t>"Rozebraný podkad z živičných vrstev" 1,362*(16-1)</t>
  </si>
  <si>
    <t>Vodorovná doprava vybouraných hmot bez naložení, ale se složením a s hrubým urovnáním na vzdálenost do 1 km</t>
  </si>
  <si>
    <t>1405648548</t>
  </si>
  <si>
    <t>"Odstraněné armatury" 0,008+0,045</t>
  </si>
  <si>
    <t>Vodorovná doprava vybouraných hmot bez naložení, ale se složením a s hrubým urovnáním na vzdálenost Příplatek k ceně za každý další i započatý 1 km přes 1 km</t>
  </si>
  <si>
    <t>-983613237</t>
  </si>
  <si>
    <t>"Odstraněné armatury" (0,008+0,045)*(4-1)</t>
  </si>
  <si>
    <t>Poplatek za uložení stavebního odpadu na skládce (skládkovné) betonového</t>
  </si>
  <si>
    <t>2035811996</t>
  </si>
  <si>
    <t>Poplatek za uložení stavebního odpadu na skládce (skládkovné) z asfaltových povrchů</t>
  </si>
  <si>
    <t>263044859</t>
  </si>
  <si>
    <t>Poplatek za uložení stavebního odpadu na skládce (skládkovné) z kameniva</t>
  </si>
  <si>
    <t>151270409</t>
  </si>
  <si>
    <t>87</t>
  </si>
  <si>
    <t>998276101</t>
  </si>
  <si>
    <t>Přesun hmot pro trubní vedení z trub z plastických hmot otevřený výkop</t>
  </si>
  <si>
    <t>-384745524</t>
  </si>
  <si>
    <t>Vodovod - I.etapa, část a</t>
  </si>
</sst>
</file>

<file path=xl/styles.xml><?xml version="1.0" encoding="utf-8"?>
<styleSheet xmlns="http://schemas.openxmlformats.org/spreadsheetml/2006/main">
  <numFmts count="6">
    <numFmt numFmtId="164" formatCode="#,##0.00%"/>
    <numFmt numFmtId="165" formatCode="dd\.mm\.yyyy"/>
    <numFmt numFmtId="166" formatCode="#,##0.00000"/>
    <numFmt numFmtId="167" formatCode="#,##0.000"/>
    <numFmt numFmtId="168" formatCode="dd/mm/yy"/>
    <numFmt numFmtId="169" formatCode="0.0"/>
  </numFmts>
  <fonts count="5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2"/>
      <name val="Arial CE"/>
      <charset val="238"/>
    </font>
    <font>
      <sz val="12"/>
      <name val="Arial"/>
      <family val="2"/>
      <charset val="238"/>
    </font>
    <font>
      <b/>
      <sz val="14"/>
      <name val="Arial CE"/>
      <family val="2"/>
      <charset val="238"/>
    </font>
    <font>
      <u/>
      <sz val="12"/>
      <name val="Arial CE"/>
      <family val="2"/>
      <charset val="238"/>
    </font>
    <font>
      <b/>
      <sz val="12"/>
      <name val="Arial CE"/>
      <charset val="238"/>
    </font>
    <font>
      <b/>
      <sz val="12"/>
      <name val="Arial CE"/>
      <family val="2"/>
      <charset val="238"/>
    </font>
    <font>
      <sz val="9"/>
      <name val="Arial CE"/>
      <family val="2"/>
      <charset val="238"/>
    </font>
    <font>
      <vertAlign val="superscript"/>
      <sz val="9"/>
      <name val="Arial CE"/>
      <family val="2"/>
      <charset val="238"/>
    </font>
    <font>
      <sz val="9"/>
      <name val="Arial CE"/>
      <charset val="238"/>
    </font>
    <font>
      <b/>
      <sz val="11"/>
      <name val="Arial CE"/>
      <family val="2"/>
      <charset val="238"/>
    </font>
    <font>
      <sz val="8"/>
      <name val="Trebuchet MS"/>
      <family val="2"/>
    </font>
    <font>
      <sz val="8"/>
      <color rgb="FF0000A8"/>
      <name val="Trebuchet MS"/>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4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hair">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s>
  <cellStyleXfs count="7">
    <xf numFmtId="0" fontId="0" fillId="0" borderId="0"/>
    <xf numFmtId="0" fontId="44" fillId="0" borderId="0" applyNumberFormat="0" applyFill="0" applyBorder="0" applyAlignment="0" applyProtection="0"/>
    <xf numFmtId="0" fontId="46" fillId="0" borderId="1"/>
    <xf numFmtId="0" fontId="52" fillId="0" borderId="1"/>
    <xf numFmtId="0" fontId="54" fillId="0" borderId="1"/>
    <xf numFmtId="0" fontId="56" fillId="0" borderId="1"/>
    <xf numFmtId="0" fontId="44" fillId="0" borderId="1" applyNumberFormat="0" applyFill="0" applyBorder="0" applyAlignment="0" applyProtection="0"/>
  </cellStyleXfs>
  <cellXfs count="63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8"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2" fillId="0" borderId="5" xfId="0" applyFont="1" applyBorder="1" applyAlignment="1">
      <alignment vertical="center"/>
    </xf>
    <xf numFmtId="0" fontId="18"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1"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3"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1"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3"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4"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35"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36" fillId="0" borderId="28" xfId="0" applyFont="1" applyBorder="1" applyAlignment="1" applyProtection="1">
      <alignment horizontal="center" vertical="center"/>
      <protection locked="0"/>
    </xf>
    <xf numFmtId="49" fontId="36" fillId="0" borderId="28" xfId="0" applyNumberFormat="1" applyFont="1" applyBorder="1" applyAlignment="1" applyProtection="1">
      <alignment horizontal="left" vertical="center" wrapText="1"/>
      <protection locked="0"/>
    </xf>
    <xf numFmtId="0" fontId="36" fillId="0" borderId="28" xfId="0" applyFont="1" applyBorder="1" applyAlignment="1" applyProtection="1">
      <alignment horizontal="left" vertical="center" wrapText="1"/>
      <protection locked="0"/>
    </xf>
    <xf numFmtId="0" fontId="36" fillId="0" borderId="28" xfId="0" applyFont="1" applyBorder="1" applyAlignment="1" applyProtection="1">
      <alignment horizontal="center" vertical="center" wrapText="1"/>
      <protection locked="0"/>
    </xf>
    <xf numFmtId="167" fontId="36" fillId="0" borderId="28" xfId="0" applyNumberFormat="1" applyFont="1" applyBorder="1" applyAlignment="1" applyProtection="1">
      <alignment vertical="center"/>
      <protection locked="0"/>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protection locked="0"/>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8" fillId="0" borderId="23" xfId="0" applyFont="1" applyBorder="1" applyAlignment="1">
      <alignment vertical="center"/>
    </xf>
    <xf numFmtId="0" fontId="8" fillId="0" borderId="24" xfId="0" applyFont="1" applyBorder="1" applyAlignment="1">
      <alignment vertical="center"/>
    </xf>
    <xf numFmtId="0" fontId="8" fillId="0" borderId="25" xfId="0" applyFont="1" applyBorder="1" applyAlignment="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27" fillId="0" borderId="0" xfId="0" applyFont="1" applyAlignment="1">
      <alignment vertical="center"/>
    </xf>
    <xf numFmtId="0" fontId="47" fillId="0" borderId="1" xfId="2" applyFont="1"/>
    <xf numFmtId="2" fontId="47" fillId="0" borderId="1" xfId="2" applyNumberFormat="1" applyFont="1" applyAlignment="1">
      <alignment horizontal="right"/>
    </xf>
    <xf numFmtId="2" fontId="46" fillId="0" borderId="1" xfId="2" applyNumberFormat="1" applyAlignment="1">
      <alignment horizontal="right"/>
    </xf>
    <xf numFmtId="0" fontId="46" fillId="0" borderId="1" xfId="2"/>
    <xf numFmtId="0" fontId="48" fillId="0" borderId="1" xfId="2" applyFont="1"/>
    <xf numFmtId="0" fontId="49" fillId="0" borderId="37" xfId="2" applyFont="1" applyBorder="1"/>
    <xf numFmtId="2" fontId="49" fillId="0" borderId="37" xfId="2" applyNumberFormat="1" applyFont="1" applyBorder="1" applyAlignment="1">
      <alignment horizontal="right"/>
    </xf>
    <xf numFmtId="0" fontId="49" fillId="0" borderId="1" xfId="2" applyFont="1" applyBorder="1"/>
    <xf numFmtId="2" fontId="49" fillId="0" borderId="1" xfId="2" applyNumberFormat="1" applyFont="1" applyBorder="1" applyAlignment="1">
      <alignment horizontal="right"/>
    </xf>
    <xf numFmtId="0" fontId="50" fillId="0" borderId="1" xfId="2" applyFont="1"/>
    <xf numFmtId="0" fontId="46" fillId="0" borderId="1" xfId="2" applyFont="1"/>
    <xf numFmtId="4" fontId="46" fillId="0" borderId="1" xfId="2" applyNumberFormat="1" applyAlignment="1">
      <alignment horizontal="right"/>
    </xf>
    <xf numFmtId="4" fontId="50" fillId="0" borderId="1" xfId="2" applyNumberFormat="1" applyFont="1" applyAlignment="1">
      <alignment horizontal="right"/>
    </xf>
    <xf numFmtId="0" fontId="51" fillId="0" borderId="38" xfId="2" applyFont="1" applyBorder="1"/>
    <xf numFmtId="4" fontId="51" fillId="0" borderId="38" xfId="2" applyNumberFormat="1" applyFont="1" applyBorder="1" applyAlignment="1">
      <alignment horizontal="right"/>
    </xf>
    <xf numFmtId="0" fontId="46" fillId="0" borderId="1" xfId="2" applyBorder="1"/>
    <xf numFmtId="2" fontId="46" fillId="0" borderId="1" xfId="2" applyNumberFormat="1" applyBorder="1" applyAlignment="1">
      <alignment horizontal="right"/>
    </xf>
    <xf numFmtId="4" fontId="46" fillId="0" borderId="1" xfId="2" applyNumberFormat="1" applyBorder="1" applyAlignment="1">
      <alignment horizontal="right"/>
    </xf>
    <xf numFmtId="49" fontId="52" fillId="0" borderId="1" xfId="3" applyNumberFormat="1" applyAlignment="1">
      <alignment horizontal="left" indent="1"/>
    </xf>
    <xf numFmtId="0" fontId="52" fillId="0" borderId="1" xfId="3"/>
    <xf numFmtId="0" fontId="52" fillId="0" borderId="1" xfId="3" applyAlignment="1">
      <alignment horizontal="right"/>
    </xf>
    <xf numFmtId="4" fontId="52" fillId="0" borderId="1" xfId="3" applyNumberFormat="1"/>
    <xf numFmtId="2" fontId="52" fillId="0" borderId="1" xfId="3" applyNumberFormat="1"/>
    <xf numFmtId="168" fontId="52" fillId="0" borderId="1" xfId="3" applyNumberFormat="1"/>
    <xf numFmtId="49" fontId="52" fillId="0" borderId="39" xfId="3" applyNumberFormat="1" applyBorder="1" applyAlignment="1">
      <alignment horizontal="left" indent="1"/>
    </xf>
    <xf numFmtId="0" fontId="52" fillId="0" borderId="39" xfId="3" applyBorder="1"/>
    <xf numFmtId="0" fontId="52" fillId="0" borderId="39" xfId="3" applyBorder="1" applyAlignment="1">
      <alignment horizontal="right"/>
    </xf>
    <xf numFmtId="4" fontId="52" fillId="0" borderId="39" xfId="3" applyNumberFormat="1" applyBorder="1" applyAlignment="1">
      <alignment horizontal="right"/>
    </xf>
    <xf numFmtId="4" fontId="52" fillId="0" borderId="39" xfId="3" applyNumberFormat="1" applyFill="1" applyBorder="1" applyAlignment="1">
      <alignment horizontal="right"/>
    </xf>
    <xf numFmtId="49" fontId="52" fillId="0" borderId="1" xfId="3" applyNumberFormat="1" applyBorder="1" applyAlignment="1">
      <alignment horizontal="left" indent="1"/>
    </xf>
    <xf numFmtId="0" fontId="52" fillId="0" borderId="1" xfId="3" applyBorder="1"/>
    <xf numFmtId="0" fontId="52" fillId="0" borderId="1" xfId="3" applyBorder="1" applyAlignment="1">
      <alignment horizontal="right"/>
    </xf>
    <xf numFmtId="2" fontId="52" fillId="0" borderId="1" xfId="3" applyNumberFormat="1" applyBorder="1" applyAlignment="1">
      <alignment horizontal="right"/>
    </xf>
    <xf numFmtId="4" fontId="52" fillId="0" borderId="1" xfId="3" applyNumberFormat="1" applyBorder="1" applyAlignment="1">
      <alignment horizontal="right"/>
    </xf>
    <xf numFmtId="169" fontId="52" fillId="0" borderId="1" xfId="3" applyNumberFormat="1"/>
    <xf numFmtId="0" fontId="52" fillId="0" borderId="1" xfId="3" applyAlignment="1">
      <alignment horizontal="left" indent="1"/>
    </xf>
    <xf numFmtId="4" fontId="52" fillId="0" borderId="40" xfId="3" applyNumberFormat="1" applyBorder="1"/>
    <xf numFmtId="2" fontId="52" fillId="0" borderId="40" xfId="3" applyNumberFormat="1" applyBorder="1"/>
    <xf numFmtId="168" fontId="52" fillId="0" borderId="40" xfId="3" applyNumberFormat="1" applyBorder="1"/>
    <xf numFmtId="0" fontId="52" fillId="0" borderId="40" xfId="3" applyBorder="1"/>
    <xf numFmtId="0" fontId="52" fillId="0" borderId="38" xfId="3" applyBorder="1" applyAlignment="1">
      <alignment horizontal="left" indent="1"/>
    </xf>
    <xf numFmtId="0" fontId="52" fillId="0" borderId="38" xfId="3" applyBorder="1"/>
    <xf numFmtId="4" fontId="52" fillId="0" borderId="38" xfId="3" applyNumberFormat="1" applyBorder="1"/>
    <xf numFmtId="4" fontId="52" fillId="0" borderId="1" xfId="3" applyNumberFormat="1" applyBorder="1"/>
    <xf numFmtId="0" fontId="52" fillId="0" borderId="1" xfId="3" applyFill="1" applyBorder="1"/>
    <xf numFmtId="49" fontId="52" fillId="0" borderId="41" xfId="3" applyNumberFormat="1" applyBorder="1" applyAlignment="1">
      <alignment horizontal="left" indent="1"/>
    </xf>
    <xf numFmtId="0" fontId="52" fillId="0" borderId="41" xfId="3" applyBorder="1"/>
    <xf numFmtId="0" fontId="52" fillId="0" borderId="41" xfId="3" applyBorder="1" applyAlignment="1">
      <alignment horizontal="right"/>
    </xf>
    <xf numFmtId="4" fontId="52" fillId="0" borderId="41" xfId="3" applyNumberFormat="1" applyBorder="1"/>
    <xf numFmtId="2" fontId="52" fillId="0" borderId="41" xfId="3" applyNumberFormat="1" applyBorder="1"/>
    <xf numFmtId="168" fontId="52" fillId="0" borderId="41" xfId="3" applyNumberFormat="1" applyBorder="1"/>
    <xf numFmtId="49" fontId="54" fillId="0" borderId="1" xfId="4" applyNumberFormat="1" applyAlignment="1">
      <alignment horizontal="left"/>
    </xf>
    <xf numFmtId="0" fontId="54" fillId="0" borderId="1" xfId="4"/>
    <xf numFmtId="2" fontId="54" fillId="0" borderId="1" xfId="4" applyNumberFormat="1"/>
    <xf numFmtId="4" fontId="54" fillId="0" borderId="1" xfId="4" applyNumberFormat="1" applyAlignment="1">
      <alignment horizontal="right"/>
    </xf>
    <xf numFmtId="49" fontId="54" fillId="0" borderId="34" xfId="4" applyNumberFormat="1" applyBorder="1" applyAlignment="1">
      <alignment horizontal="left"/>
    </xf>
    <xf numFmtId="0" fontId="54" fillId="0" borderId="34" xfId="4" applyBorder="1"/>
    <xf numFmtId="0" fontId="54" fillId="0" borderId="34" xfId="4" applyBorder="1" applyAlignment="1">
      <alignment horizontal="right"/>
    </xf>
    <xf numFmtId="2" fontId="54" fillId="0" borderId="34" xfId="4" applyNumberFormat="1" applyBorder="1" applyAlignment="1">
      <alignment horizontal="right"/>
    </xf>
    <xf numFmtId="4" fontId="54" fillId="0" borderId="34" xfId="4" applyNumberFormat="1" applyBorder="1" applyAlignment="1">
      <alignment horizontal="right"/>
    </xf>
    <xf numFmtId="0" fontId="54" fillId="0" borderId="1" xfId="4" applyAlignment="1">
      <alignment horizontal="right"/>
    </xf>
    <xf numFmtId="2" fontId="54" fillId="0" borderId="1" xfId="4" applyNumberFormat="1" applyAlignment="1">
      <alignment horizontal="right"/>
    </xf>
    <xf numFmtId="0" fontId="54" fillId="0" borderId="30" xfId="4" applyBorder="1"/>
    <xf numFmtId="0" fontId="54" fillId="0" borderId="30" xfId="4" applyBorder="1" applyAlignment="1">
      <alignment horizontal="right"/>
    </xf>
    <xf numFmtId="2" fontId="54" fillId="0" borderId="30" xfId="4" applyNumberFormat="1" applyBorder="1" applyAlignment="1">
      <alignment horizontal="right"/>
    </xf>
    <xf numFmtId="4" fontId="54" fillId="0" borderId="30" xfId="4" applyNumberFormat="1" applyBorder="1" applyAlignment="1">
      <alignment horizontal="right"/>
    </xf>
    <xf numFmtId="4" fontId="29" fillId="0" borderId="1" xfId="0" applyNumberFormat="1" applyFont="1" applyBorder="1" applyAlignment="1">
      <alignment vertical="center"/>
    </xf>
    <xf numFmtId="166" fontId="29" fillId="0" borderId="1" xfId="0" applyNumberFormat="1" applyFont="1" applyBorder="1" applyAlignment="1">
      <alignment vertical="center"/>
    </xf>
    <xf numFmtId="0" fontId="27" fillId="0" borderId="1" xfId="0" applyFont="1" applyBorder="1" applyAlignment="1">
      <alignment vertical="center"/>
    </xf>
    <xf numFmtId="4" fontId="19" fillId="0" borderId="0" xfId="0" applyNumberFormat="1" applyFont="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center" vertical="center"/>
    </xf>
    <xf numFmtId="0" fontId="26" fillId="0" borderId="1" xfId="0" applyFont="1" applyBorder="1" applyAlignment="1">
      <alignment horizontal="left" vertical="center" wrapText="1"/>
    </xf>
    <xf numFmtId="4" fontId="27" fillId="0" borderId="0" xfId="0" applyNumberFormat="1" applyFont="1" applyAlignment="1">
      <alignment vertical="center"/>
    </xf>
    <xf numFmtId="0" fontId="27" fillId="0" borderId="0" xfId="0" applyFont="1" applyAlignment="1">
      <alignment vertical="center"/>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0"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15" fillId="3" borderId="0" xfId="0" applyFont="1" applyFill="1" applyAlignment="1">
      <alignment horizontal="center" vertical="center"/>
    </xf>
    <xf numFmtId="0" fontId="0" fillId="0" borderId="0" xfId="0"/>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0" fillId="0" borderId="0" xfId="0" applyFont="1" applyBorder="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0" fillId="0" borderId="0" xfId="0" applyFont="1" applyAlignment="1">
      <alignment vertical="center"/>
    </xf>
    <xf numFmtId="0" fontId="30" fillId="2" borderId="0" xfId="1" applyFont="1" applyFill="1" applyAlignment="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52" fillId="0" borderId="39" xfId="3" applyBorder="1" applyAlignment="1">
      <alignment horizontal="center"/>
    </xf>
    <xf numFmtId="0" fontId="38" fillId="0" borderId="1" xfId="0" applyFont="1" applyBorder="1" applyAlignment="1" applyProtection="1">
      <alignment horizontal="center"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39" fillId="0" borderId="34" xfId="0" applyFont="1" applyBorder="1" applyAlignment="1" applyProtection="1">
      <alignment horizontal="left" wrapText="1"/>
      <protection locked="0"/>
    </xf>
    <xf numFmtId="0" fontId="0" fillId="2" borderId="1" xfId="5" applyFont="1" applyFill="1"/>
    <xf numFmtId="0" fontId="12" fillId="2" borderId="1" xfId="5" applyFont="1" applyFill="1" applyAlignment="1">
      <alignment vertical="center"/>
    </xf>
    <xf numFmtId="0" fontId="13" fillId="2" borderId="1" xfId="5" applyFont="1" applyFill="1" applyAlignment="1">
      <alignment horizontal="left" vertical="center"/>
    </xf>
    <xf numFmtId="0" fontId="30" fillId="2" borderId="1" xfId="6" applyFont="1" applyFill="1" applyAlignment="1">
      <alignment vertical="center"/>
    </xf>
    <xf numFmtId="0" fontId="30" fillId="2" borderId="1" xfId="6" applyFont="1" applyFill="1" applyAlignment="1">
      <alignment vertical="center"/>
    </xf>
    <xf numFmtId="0" fontId="12" fillId="2" borderId="1" xfId="5" applyFont="1" applyFill="1" applyAlignment="1" applyProtection="1">
      <alignment vertical="center"/>
      <protection locked="0"/>
    </xf>
    <xf numFmtId="0" fontId="44" fillId="2" borderId="1" xfId="6" applyFill="1"/>
    <xf numFmtId="0" fontId="0" fillId="0" borderId="1" xfId="5" applyFont="1"/>
    <xf numFmtId="0" fontId="0" fillId="0" borderId="1" xfId="5" applyFont="1" applyProtection="1">
      <protection locked="0"/>
    </xf>
    <xf numFmtId="0" fontId="0" fillId="0" borderId="1" xfId="5" applyFont="1"/>
    <xf numFmtId="0" fontId="0" fillId="0" borderId="1" xfId="5" applyFont="1" applyAlignment="1">
      <alignment horizontal="left" vertical="center"/>
    </xf>
    <xf numFmtId="0" fontId="0" fillId="0" borderId="2" xfId="5" applyFont="1" applyBorder="1" applyProtection="1"/>
    <xf numFmtId="0" fontId="0" fillId="0" borderId="3" xfId="5" applyFont="1" applyBorder="1" applyProtection="1"/>
    <xf numFmtId="0" fontId="0" fillId="0" borderId="3" xfId="5" applyFont="1" applyBorder="1" applyProtection="1">
      <protection locked="0"/>
    </xf>
    <xf numFmtId="0" fontId="0" fillId="0" borderId="4" xfId="5" applyFont="1" applyBorder="1" applyProtection="1"/>
    <xf numFmtId="0" fontId="0" fillId="0" borderId="5" xfId="5" applyFont="1" applyBorder="1" applyProtection="1"/>
    <xf numFmtId="0" fontId="0" fillId="0" borderId="1" xfId="5" applyFont="1" applyBorder="1" applyProtection="1"/>
    <xf numFmtId="0" fontId="16" fillId="0" borderId="1" xfId="5" applyFont="1" applyBorder="1" applyAlignment="1" applyProtection="1">
      <alignment horizontal="left" vertical="center"/>
    </xf>
    <xf numFmtId="0" fontId="0" fillId="0" borderId="1" xfId="5" applyFont="1" applyBorder="1" applyProtection="1">
      <protection locked="0"/>
    </xf>
    <xf numFmtId="0" fontId="0" fillId="0" borderId="6" xfId="5" applyFont="1" applyBorder="1" applyProtection="1"/>
    <xf numFmtId="0" fontId="15" fillId="0" borderId="1" xfId="5" applyFont="1" applyAlignment="1">
      <alignment horizontal="left" vertical="center"/>
    </xf>
    <xf numFmtId="0" fontId="18" fillId="0" borderId="1" xfId="5" applyFont="1" applyBorder="1" applyAlignment="1" applyProtection="1">
      <alignment horizontal="left" vertical="center"/>
    </xf>
    <xf numFmtId="0" fontId="18" fillId="0" borderId="1" xfId="5" applyFont="1" applyBorder="1" applyAlignment="1" applyProtection="1">
      <alignment horizontal="left" vertical="center" wrapText="1"/>
    </xf>
    <xf numFmtId="0" fontId="18" fillId="0" borderId="1" xfId="5" applyFont="1" applyBorder="1" applyAlignment="1" applyProtection="1">
      <alignment horizontal="left" vertical="center"/>
    </xf>
    <xf numFmtId="0" fontId="0" fillId="0" borderId="1" xfId="5" applyFont="1" applyAlignment="1">
      <alignment vertical="center"/>
    </xf>
    <xf numFmtId="0" fontId="0" fillId="0" borderId="5" xfId="5" applyFont="1" applyBorder="1" applyAlignment="1" applyProtection="1">
      <alignment vertical="center"/>
    </xf>
    <xf numFmtId="0" fontId="0" fillId="0" borderId="1" xfId="5" applyFont="1" applyBorder="1" applyAlignment="1" applyProtection="1">
      <alignment vertical="center"/>
    </xf>
    <xf numFmtId="0" fontId="0" fillId="0" borderId="1" xfId="5" applyFont="1" applyBorder="1" applyAlignment="1" applyProtection="1">
      <alignment vertical="center"/>
      <protection locked="0"/>
    </xf>
    <xf numFmtId="0" fontId="0" fillId="0" borderId="6" xfId="5" applyFont="1" applyBorder="1" applyAlignment="1" applyProtection="1">
      <alignment vertical="center"/>
    </xf>
    <xf numFmtId="0" fontId="3" fillId="0" borderId="1" xfId="5" applyFont="1" applyBorder="1" applyAlignment="1" applyProtection="1">
      <alignment horizontal="left" vertical="center" wrapText="1"/>
    </xf>
    <xf numFmtId="0" fontId="0" fillId="0" borderId="1" xfId="5" applyFont="1" applyBorder="1" applyAlignment="1" applyProtection="1">
      <alignment vertical="center"/>
    </xf>
    <xf numFmtId="0" fontId="2" fillId="0" borderId="1" xfId="5" applyFont="1" applyBorder="1" applyAlignment="1" applyProtection="1">
      <alignment horizontal="left" vertical="center"/>
    </xf>
    <xf numFmtId="0" fontId="18" fillId="0" borderId="1" xfId="5" applyFont="1" applyBorder="1" applyAlignment="1" applyProtection="1">
      <alignment horizontal="left" vertical="center"/>
      <protection locked="0"/>
    </xf>
    <xf numFmtId="165" fontId="2" fillId="0" borderId="1" xfId="5" applyNumberFormat="1" applyFont="1" applyBorder="1" applyAlignment="1" applyProtection="1">
      <alignment horizontal="left" vertical="center"/>
    </xf>
    <xf numFmtId="0" fontId="0" fillId="0" borderId="5" xfId="5" applyFont="1" applyBorder="1" applyAlignment="1" applyProtection="1">
      <alignment vertical="center" wrapText="1"/>
    </xf>
    <xf numFmtId="0" fontId="0" fillId="0" borderId="1" xfId="5" applyFont="1" applyBorder="1" applyAlignment="1" applyProtection="1">
      <alignment vertical="center" wrapText="1"/>
    </xf>
    <xf numFmtId="0" fontId="2" fillId="0" borderId="1" xfId="5" applyFont="1" applyBorder="1" applyAlignment="1" applyProtection="1">
      <alignment horizontal="left" vertical="center" wrapText="1"/>
    </xf>
    <xf numFmtId="0" fontId="0" fillId="0" borderId="1" xfId="5" applyFont="1" applyBorder="1" applyAlignment="1" applyProtection="1">
      <alignment vertical="center" wrapText="1"/>
      <protection locked="0"/>
    </xf>
    <xf numFmtId="0" fontId="0" fillId="0" borderId="6" xfId="5" applyFont="1" applyBorder="1" applyAlignment="1" applyProtection="1">
      <alignment vertical="center" wrapText="1"/>
    </xf>
    <xf numFmtId="0" fontId="0" fillId="0" borderId="1" xfId="5" applyFont="1" applyAlignment="1">
      <alignment vertical="center" wrapText="1"/>
    </xf>
    <xf numFmtId="0" fontId="0" fillId="0" borderId="16" xfId="5" applyFont="1" applyBorder="1" applyAlignment="1" applyProtection="1">
      <alignment vertical="center"/>
    </xf>
    <xf numFmtId="0" fontId="0" fillId="0" borderId="16" xfId="5" applyFont="1" applyBorder="1" applyAlignment="1" applyProtection="1">
      <alignment vertical="center"/>
      <protection locked="0"/>
    </xf>
    <xf numFmtId="0" fontId="0" fillId="0" borderId="26" xfId="5" applyFont="1" applyBorder="1" applyAlignment="1" applyProtection="1">
      <alignment vertical="center"/>
    </xf>
    <xf numFmtId="0" fontId="20" fillId="0" borderId="1" xfId="5" applyFont="1" applyBorder="1" applyAlignment="1" applyProtection="1">
      <alignment horizontal="left" vertical="center"/>
    </xf>
    <xf numFmtId="4" fontId="23" fillId="0" borderId="1" xfId="5" applyNumberFormat="1" applyFont="1" applyBorder="1" applyAlignment="1" applyProtection="1">
      <alignment vertical="center"/>
    </xf>
    <xf numFmtId="0" fontId="1" fillId="0" borderId="1" xfId="5" applyFont="1" applyBorder="1" applyAlignment="1" applyProtection="1">
      <alignment horizontal="right" vertical="center"/>
    </xf>
    <xf numFmtId="0" fontId="1" fillId="0" borderId="1" xfId="5" applyFont="1" applyBorder="1" applyAlignment="1" applyProtection="1">
      <alignment horizontal="right" vertical="center"/>
      <protection locked="0"/>
    </xf>
    <xf numFmtId="0" fontId="1" fillId="0" borderId="1" xfId="5" applyFont="1" applyBorder="1" applyAlignment="1" applyProtection="1">
      <alignment horizontal="left" vertical="center"/>
    </xf>
    <xf numFmtId="4" fontId="1" fillId="0" borderId="1" xfId="5" applyNumberFormat="1" applyFont="1" applyBorder="1" applyAlignment="1" applyProtection="1">
      <alignment vertical="center"/>
    </xf>
    <xf numFmtId="164" fontId="1" fillId="0" borderId="1" xfId="5" applyNumberFormat="1" applyFont="1" applyBorder="1" applyAlignment="1" applyProtection="1">
      <alignment horizontal="right" vertical="center"/>
      <protection locked="0"/>
    </xf>
    <xf numFmtId="0" fontId="0" fillId="6" borderId="1" xfId="5" applyFont="1" applyFill="1" applyBorder="1" applyAlignment="1" applyProtection="1">
      <alignment vertical="center"/>
    </xf>
    <xf numFmtId="0" fontId="3" fillId="6" borderId="9" xfId="5" applyFont="1" applyFill="1" applyBorder="1" applyAlignment="1" applyProtection="1">
      <alignment horizontal="left" vertical="center"/>
    </xf>
    <xf numFmtId="0" fontId="0" fillId="6" borderId="10" xfId="5" applyFont="1" applyFill="1" applyBorder="1" applyAlignment="1" applyProtection="1">
      <alignment vertical="center"/>
    </xf>
    <xf numFmtId="0" fontId="3" fillId="6" borderId="10" xfId="5" applyFont="1" applyFill="1" applyBorder="1" applyAlignment="1" applyProtection="1">
      <alignment horizontal="right" vertical="center"/>
    </xf>
    <xf numFmtId="0" fontId="3" fillId="6" borderId="10" xfId="5" applyFont="1" applyFill="1" applyBorder="1" applyAlignment="1" applyProtection="1">
      <alignment horizontal="center" vertical="center"/>
    </xf>
    <xf numFmtId="0" fontId="0" fillId="6" borderId="10" xfId="5" applyFont="1" applyFill="1" applyBorder="1" applyAlignment="1" applyProtection="1">
      <alignment vertical="center"/>
      <protection locked="0"/>
    </xf>
    <xf numFmtId="4" fontId="3" fillId="6" borderId="10" xfId="5" applyNumberFormat="1" applyFont="1" applyFill="1" applyBorder="1" applyAlignment="1" applyProtection="1">
      <alignment vertical="center"/>
    </xf>
    <xf numFmtId="0" fontId="0" fillId="6" borderId="27" xfId="5" applyFont="1" applyFill="1" applyBorder="1" applyAlignment="1" applyProtection="1">
      <alignment vertical="center"/>
    </xf>
    <xf numFmtId="0" fontId="0" fillId="0" borderId="12" xfId="5" applyFont="1" applyBorder="1" applyAlignment="1" applyProtection="1">
      <alignment vertical="center"/>
    </xf>
    <xf numFmtId="0" fontId="0" fillId="0" borderId="13" xfId="5" applyFont="1" applyBorder="1" applyAlignment="1" applyProtection="1">
      <alignment vertical="center"/>
    </xf>
    <xf numFmtId="0" fontId="0" fillId="0" borderId="13" xfId="5" applyFont="1" applyBorder="1" applyAlignment="1" applyProtection="1">
      <alignment vertical="center"/>
      <protection locked="0"/>
    </xf>
    <xf numFmtId="0" fontId="0" fillId="0" borderId="14" xfId="5" applyFont="1" applyBorder="1" applyAlignment="1" applyProtection="1">
      <alignment vertical="center"/>
    </xf>
    <xf numFmtId="0" fontId="0" fillId="0" borderId="2" xfId="5" applyFont="1" applyBorder="1" applyAlignment="1">
      <alignment vertical="center"/>
    </xf>
    <xf numFmtId="0" fontId="0" fillId="0" borderId="3" xfId="5" applyFont="1" applyBorder="1" applyAlignment="1">
      <alignment vertical="center"/>
    </xf>
    <xf numFmtId="0" fontId="0" fillId="0" borderId="3" xfId="5" applyFont="1" applyBorder="1" applyAlignment="1" applyProtection="1">
      <alignment vertical="center"/>
      <protection locked="0"/>
    </xf>
    <xf numFmtId="0" fontId="0" fillId="0" borderId="4" xfId="5" applyFont="1" applyBorder="1" applyAlignment="1">
      <alignment vertical="center"/>
    </xf>
    <xf numFmtId="0" fontId="0" fillId="0" borderId="1" xfId="5" applyFont="1" applyBorder="1" applyAlignment="1" applyProtection="1">
      <alignment horizontal="left" vertical="center"/>
    </xf>
    <xf numFmtId="0" fontId="2" fillId="6" borderId="1" xfId="5" applyFont="1" applyFill="1" applyBorder="1" applyAlignment="1" applyProtection="1">
      <alignment horizontal="left" vertical="center"/>
    </xf>
    <xf numFmtId="0" fontId="0" fillId="6" borderId="1" xfId="5" applyFont="1" applyFill="1" applyBorder="1" applyAlignment="1" applyProtection="1">
      <alignment vertical="center"/>
      <protection locked="0"/>
    </xf>
    <xf numFmtId="0" fontId="2" fillId="6" borderId="1" xfId="5" applyFont="1" applyFill="1" applyBorder="1" applyAlignment="1" applyProtection="1">
      <alignment horizontal="right" vertical="center"/>
    </xf>
    <xf numFmtId="0" fontId="0" fillId="6" borderId="6" xfId="5" applyFont="1" applyFill="1" applyBorder="1" applyAlignment="1" applyProtection="1">
      <alignment vertical="center"/>
    </xf>
    <xf numFmtId="0" fontId="31" fillId="0" borderId="1" xfId="5" applyFont="1" applyBorder="1" applyAlignment="1" applyProtection="1">
      <alignment horizontal="left" vertical="center"/>
    </xf>
    <xf numFmtId="0" fontId="5" fillId="0" borderId="5" xfId="5" applyFont="1" applyBorder="1" applyAlignment="1" applyProtection="1">
      <alignment vertical="center"/>
    </xf>
    <xf numFmtId="0" fontId="5" fillId="0" borderId="1" xfId="5" applyFont="1" applyBorder="1" applyAlignment="1" applyProtection="1">
      <alignment vertical="center"/>
    </xf>
    <xf numFmtId="0" fontId="5" fillId="0" borderId="24" xfId="5" applyFont="1" applyBorder="1" applyAlignment="1" applyProtection="1">
      <alignment horizontal="left" vertical="center"/>
    </xf>
    <xf numFmtId="0" fontId="5" fillId="0" borderId="24" xfId="5" applyFont="1" applyBorder="1" applyAlignment="1" applyProtection="1">
      <alignment vertical="center"/>
    </xf>
    <xf numFmtId="0" fontId="5" fillId="0" borderId="24" xfId="5" applyFont="1" applyBorder="1" applyAlignment="1" applyProtection="1">
      <alignment vertical="center"/>
      <protection locked="0"/>
    </xf>
    <xf numFmtId="4" fontId="5" fillId="0" borderId="24" xfId="5" applyNumberFormat="1" applyFont="1" applyBorder="1" applyAlignment="1" applyProtection="1">
      <alignment vertical="center"/>
    </xf>
    <xf numFmtId="0" fontId="5" fillId="0" borderId="6" xfId="5" applyFont="1" applyBorder="1" applyAlignment="1" applyProtection="1">
      <alignment vertical="center"/>
    </xf>
    <xf numFmtId="0" fontId="5" fillId="0" borderId="1" xfId="5" applyFont="1" applyAlignment="1">
      <alignment vertical="center"/>
    </xf>
    <xf numFmtId="0" fontId="6" fillId="0" borderId="5" xfId="5" applyFont="1" applyBorder="1" applyAlignment="1" applyProtection="1">
      <alignment vertical="center"/>
    </xf>
    <xf numFmtId="0" fontId="6" fillId="0" borderId="1" xfId="5" applyFont="1" applyBorder="1" applyAlignment="1" applyProtection="1">
      <alignment vertical="center"/>
    </xf>
    <xf numFmtId="0" fontId="6" fillId="0" borderId="24" xfId="5" applyFont="1" applyBorder="1" applyAlignment="1" applyProtection="1">
      <alignment horizontal="left" vertical="center"/>
    </xf>
    <xf numFmtId="0" fontId="6" fillId="0" borderId="24" xfId="5" applyFont="1" applyBorder="1" applyAlignment="1" applyProtection="1">
      <alignment vertical="center"/>
    </xf>
    <xf numFmtId="0" fontId="6" fillId="0" borderId="24" xfId="5" applyFont="1" applyBorder="1" applyAlignment="1" applyProtection="1">
      <alignment vertical="center"/>
      <protection locked="0"/>
    </xf>
    <xf numFmtId="4" fontId="6" fillId="0" borderId="24" xfId="5" applyNumberFormat="1" applyFont="1" applyBorder="1" applyAlignment="1" applyProtection="1">
      <alignment vertical="center"/>
    </xf>
    <xf numFmtId="0" fontId="6" fillId="0" borderId="6" xfId="5" applyFont="1" applyBorder="1" applyAlignment="1" applyProtection="1">
      <alignment vertical="center"/>
    </xf>
    <xf numFmtId="0" fontId="6" fillId="0" borderId="1" xfId="5" applyFont="1" applyAlignment="1">
      <alignment vertical="center"/>
    </xf>
    <xf numFmtId="0" fontId="0" fillId="0" borderId="2" xfId="5" applyFont="1" applyBorder="1" applyAlignment="1" applyProtection="1">
      <alignment vertical="center"/>
    </xf>
    <xf numFmtId="0" fontId="0" fillId="0" borderId="3" xfId="5" applyFont="1" applyBorder="1" applyAlignment="1" applyProtection="1">
      <alignment vertical="center"/>
    </xf>
    <xf numFmtId="0" fontId="0" fillId="0" borderId="5" xfId="5" applyFont="1" applyBorder="1" applyAlignment="1">
      <alignment vertical="center"/>
    </xf>
    <xf numFmtId="0" fontId="16" fillId="0" borderId="1" xfId="5" applyFont="1" applyAlignment="1" applyProtection="1">
      <alignment horizontal="left" vertical="center"/>
    </xf>
    <xf numFmtId="0" fontId="0" fillId="0" borderId="1" xfId="5" applyFont="1" applyAlignment="1" applyProtection="1">
      <alignment vertical="center"/>
    </xf>
    <xf numFmtId="0" fontId="0" fillId="0" borderId="1" xfId="5" applyFont="1" applyAlignment="1" applyProtection="1">
      <alignment vertical="center"/>
      <protection locked="0"/>
    </xf>
    <xf numFmtId="0" fontId="18" fillId="0" borderId="1" xfId="5" applyFont="1" applyAlignment="1" applyProtection="1">
      <alignment horizontal="left" vertical="center"/>
    </xf>
    <xf numFmtId="0" fontId="18" fillId="0" borderId="1" xfId="5" applyFont="1" applyAlignment="1" applyProtection="1">
      <alignment horizontal="left" vertical="center" wrapText="1"/>
    </xf>
    <xf numFmtId="0" fontId="18" fillId="0" borderId="1" xfId="5" applyFont="1" applyAlignment="1" applyProtection="1">
      <alignment horizontal="left" vertical="center"/>
    </xf>
    <xf numFmtId="0" fontId="3" fillId="0" borderId="1" xfId="5" applyFont="1" applyAlignment="1" applyProtection="1">
      <alignment horizontal="left" vertical="center" wrapText="1"/>
    </xf>
    <xf numFmtId="0" fontId="0" fillId="0" borderId="1" xfId="5" applyFont="1" applyAlignment="1" applyProtection="1">
      <alignment vertical="center"/>
    </xf>
    <xf numFmtId="0" fontId="2" fillId="0" borderId="1" xfId="5" applyFont="1" applyAlignment="1" applyProtection="1">
      <alignment horizontal="left" vertical="center"/>
    </xf>
    <xf numFmtId="0" fontId="18" fillId="0" borderId="1" xfId="5" applyFont="1" applyAlignment="1" applyProtection="1">
      <alignment horizontal="left" vertical="center"/>
      <protection locked="0"/>
    </xf>
    <xf numFmtId="165" fontId="2" fillId="0" borderId="1" xfId="5" applyNumberFormat="1" applyFont="1" applyAlignment="1" applyProtection="1">
      <alignment horizontal="left" vertical="center"/>
    </xf>
    <xf numFmtId="0" fontId="0" fillId="0" borderId="5" xfId="5" applyFont="1" applyBorder="1" applyAlignment="1" applyProtection="1">
      <alignment horizontal="center" vertical="center" wrapText="1"/>
    </xf>
    <xf numFmtId="0" fontId="2" fillId="6" borderId="20" xfId="5" applyFont="1" applyFill="1" applyBorder="1" applyAlignment="1" applyProtection="1">
      <alignment horizontal="center" vertical="center" wrapText="1"/>
    </xf>
    <xf numFmtId="0" fontId="2" fillId="6" borderId="21" xfId="5" applyFont="1" applyFill="1" applyBorder="1" applyAlignment="1" applyProtection="1">
      <alignment horizontal="center" vertical="center" wrapText="1"/>
    </xf>
    <xf numFmtId="0" fontId="2" fillId="6" borderId="21" xfId="5" applyFont="1" applyFill="1" applyBorder="1" applyAlignment="1" applyProtection="1">
      <alignment horizontal="center" vertical="center" wrapText="1"/>
      <protection locked="0"/>
    </xf>
    <xf numFmtId="0" fontId="2" fillId="6" borderId="22" xfId="5" applyFont="1" applyFill="1" applyBorder="1" applyAlignment="1" applyProtection="1">
      <alignment horizontal="center" vertical="center" wrapText="1"/>
    </xf>
    <xf numFmtId="0" fontId="0" fillId="0" borderId="5" xfId="5" applyFont="1" applyBorder="1" applyAlignment="1">
      <alignment horizontal="center" vertical="center" wrapText="1"/>
    </xf>
    <xf numFmtId="0" fontId="18" fillId="0" borderId="20" xfId="5" applyFont="1" applyBorder="1" applyAlignment="1" applyProtection="1">
      <alignment horizontal="center" vertical="center" wrapText="1"/>
    </xf>
    <xf numFmtId="0" fontId="18" fillId="0" borderId="21" xfId="5" applyFont="1" applyBorder="1" applyAlignment="1" applyProtection="1">
      <alignment horizontal="center" vertical="center" wrapText="1"/>
    </xf>
    <xf numFmtId="0" fontId="18" fillId="0" borderId="22" xfId="5" applyFont="1" applyBorder="1" applyAlignment="1" applyProtection="1">
      <alignment horizontal="center" vertical="center" wrapText="1"/>
    </xf>
    <xf numFmtId="0" fontId="0" fillId="0" borderId="1" xfId="5" applyFont="1" applyAlignment="1">
      <alignment horizontal="center" vertical="center" wrapText="1"/>
    </xf>
    <xf numFmtId="0" fontId="23" fillId="0" borderId="1" xfId="5" applyFont="1" applyAlignment="1" applyProtection="1">
      <alignment horizontal="left" vertical="center"/>
    </xf>
    <xf numFmtId="4" fontId="23" fillId="0" borderId="1" xfId="5" applyNumberFormat="1" applyFont="1" applyAlignment="1" applyProtection="1"/>
    <xf numFmtId="0" fontId="0" fillId="0" borderId="15" xfId="5" applyFont="1" applyBorder="1" applyAlignment="1" applyProtection="1">
      <alignment vertical="center"/>
    </xf>
    <xf numFmtId="166" fontId="32" fillId="0" borderId="16" xfId="5" applyNumberFormat="1" applyFont="1" applyBorder="1" applyAlignment="1" applyProtection="1"/>
    <xf numFmtId="166" fontId="32" fillId="0" borderId="17" xfId="5" applyNumberFormat="1" applyFont="1" applyBorder="1" applyAlignment="1" applyProtection="1"/>
    <xf numFmtId="4" fontId="33" fillId="0" borderId="1" xfId="5" applyNumberFormat="1" applyFont="1" applyAlignment="1">
      <alignment vertical="center"/>
    </xf>
    <xf numFmtId="0" fontId="7" fillId="0" borderId="5" xfId="5" applyFont="1" applyBorder="1" applyAlignment="1" applyProtection="1"/>
    <xf numFmtId="0" fontId="7" fillId="0" borderId="1" xfId="5" applyFont="1" applyAlignment="1" applyProtection="1"/>
    <xf numFmtId="0" fontId="7" fillId="0" borderId="1" xfId="5" applyFont="1" applyAlignment="1" applyProtection="1">
      <alignment horizontal="left"/>
    </xf>
    <xf numFmtId="0" fontId="5" fillId="0" borderId="1" xfId="5" applyFont="1" applyAlignment="1" applyProtection="1">
      <alignment horizontal="left"/>
    </xf>
    <xf numFmtId="0" fontId="7" fillId="0" borderId="1" xfId="5" applyFont="1" applyAlignment="1" applyProtection="1">
      <protection locked="0"/>
    </xf>
    <xf numFmtId="4" fontId="5" fillId="0" borderId="1" xfId="5" applyNumberFormat="1" applyFont="1" applyAlignment="1" applyProtection="1"/>
    <xf numFmtId="0" fontId="7" fillId="0" borderId="5" xfId="5" applyFont="1" applyBorder="1" applyAlignment="1"/>
    <xf numFmtId="0" fontId="7" fillId="0" borderId="18" xfId="5" applyFont="1" applyBorder="1" applyAlignment="1" applyProtection="1"/>
    <xf numFmtId="0" fontId="7" fillId="0" borderId="1" xfId="5" applyFont="1" applyBorder="1" applyAlignment="1" applyProtection="1"/>
    <xf numFmtId="166" fontId="7" fillId="0" borderId="1" xfId="5" applyNumberFormat="1" applyFont="1" applyBorder="1" applyAlignment="1" applyProtection="1"/>
    <xf numFmtId="166" fontId="7" fillId="0" borderId="19" xfId="5" applyNumberFormat="1" applyFont="1" applyBorder="1" applyAlignment="1" applyProtection="1"/>
    <xf numFmtId="0" fontId="7" fillId="0" borderId="1" xfId="5" applyFont="1" applyAlignment="1"/>
    <xf numFmtId="0" fontId="7" fillId="0" borderId="1" xfId="5" applyFont="1" applyAlignment="1">
      <alignment horizontal="left"/>
    </xf>
    <xf numFmtId="0" fontId="7" fillId="0" borderId="1" xfId="5" applyFont="1" applyAlignment="1">
      <alignment horizontal="center"/>
    </xf>
    <xf numFmtId="4" fontId="7" fillId="0" borderId="1" xfId="5" applyNumberFormat="1" applyFont="1" applyAlignment="1">
      <alignment vertical="center"/>
    </xf>
    <xf numFmtId="0" fontId="6" fillId="0" borderId="1" xfId="5" applyFont="1" applyAlignment="1" applyProtection="1">
      <alignment horizontal="left"/>
    </xf>
    <xf numFmtId="4" fontId="6" fillId="0" borderId="1" xfId="5" applyNumberFormat="1" applyFont="1" applyAlignment="1" applyProtection="1"/>
    <xf numFmtId="0" fontId="0" fillId="0" borderId="28" xfId="5" applyFont="1" applyBorder="1" applyAlignment="1" applyProtection="1">
      <alignment horizontal="center" vertical="center"/>
    </xf>
    <xf numFmtId="49" fontId="0" fillId="0" borderId="28" xfId="5" applyNumberFormat="1" applyFont="1" applyBorder="1" applyAlignment="1" applyProtection="1">
      <alignment horizontal="left" vertical="center" wrapText="1"/>
    </xf>
    <xf numFmtId="0" fontId="0" fillId="0" borderId="28" xfId="5" applyFont="1" applyBorder="1" applyAlignment="1" applyProtection="1">
      <alignment horizontal="left" vertical="center" wrapText="1"/>
    </xf>
    <xf numFmtId="0" fontId="0" fillId="0" borderId="28" xfId="5" applyFont="1" applyBorder="1" applyAlignment="1" applyProtection="1">
      <alignment horizontal="center" vertical="center" wrapText="1"/>
    </xf>
    <xf numFmtId="167" fontId="0" fillId="0" borderId="28" xfId="5" applyNumberFormat="1" applyFont="1" applyBorder="1" applyAlignment="1" applyProtection="1">
      <alignment vertical="center"/>
    </xf>
    <xf numFmtId="4" fontId="0" fillId="4" borderId="28" xfId="5" applyNumberFormat="1" applyFont="1" applyFill="1" applyBorder="1" applyAlignment="1" applyProtection="1">
      <alignment vertical="center"/>
      <protection locked="0"/>
    </xf>
    <xf numFmtId="4" fontId="0" fillId="0" borderId="28" xfId="5" applyNumberFormat="1" applyFont="1" applyBorder="1" applyAlignment="1" applyProtection="1">
      <alignment vertical="center"/>
    </xf>
    <xf numFmtId="0" fontId="1" fillId="4" borderId="28" xfId="5" applyFont="1" applyFill="1" applyBorder="1" applyAlignment="1" applyProtection="1">
      <alignment horizontal="left" vertical="center"/>
      <protection locked="0"/>
    </xf>
    <xf numFmtId="0" fontId="1" fillId="0" borderId="1" xfId="5" applyFont="1" applyBorder="1" applyAlignment="1" applyProtection="1">
      <alignment horizontal="center" vertical="center"/>
    </xf>
    <xf numFmtId="166" fontId="1" fillId="0" borderId="1" xfId="5" applyNumberFormat="1" applyFont="1" applyBorder="1" applyAlignment="1" applyProtection="1">
      <alignment vertical="center"/>
    </xf>
    <xf numFmtId="166" fontId="1" fillId="0" borderId="19" xfId="5" applyNumberFormat="1" applyFont="1" applyBorder="1" applyAlignment="1" applyProtection="1">
      <alignment vertical="center"/>
    </xf>
    <xf numFmtId="4" fontId="0" fillId="0" borderId="1" xfId="5" applyNumberFormat="1" applyFont="1" applyAlignment="1">
      <alignment vertical="center"/>
    </xf>
    <xf numFmtId="0" fontId="10" fillId="0" borderId="5" xfId="5" applyFont="1" applyBorder="1" applyAlignment="1" applyProtection="1">
      <alignment vertical="center"/>
    </xf>
    <xf numFmtId="0" fontId="10" fillId="0" borderId="1" xfId="5" applyFont="1" applyAlignment="1" applyProtection="1">
      <alignment vertical="center"/>
    </xf>
    <xf numFmtId="0" fontId="34" fillId="0" borderId="1" xfId="5" applyFont="1" applyAlignment="1" applyProtection="1">
      <alignment horizontal="left" vertical="center"/>
    </xf>
    <xf numFmtId="0" fontId="10" fillId="0" borderId="1" xfId="5" applyFont="1" applyAlignment="1" applyProtection="1">
      <alignment horizontal="left" vertical="center"/>
    </xf>
    <xf numFmtId="0" fontId="10" fillId="0" borderId="1" xfId="5" applyFont="1" applyAlignment="1" applyProtection="1">
      <alignment horizontal="left" vertical="center" wrapText="1"/>
    </xf>
    <xf numFmtId="0" fontId="10" fillId="0" borderId="1" xfId="5" applyFont="1" applyAlignment="1" applyProtection="1">
      <alignment vertical="center"/>
      <protection locked="0"/>
    </xf>
    <xf numFmtId="0" fontId="10" fillId="0" borderId="5" xfId="5" applyFont="1" applyBorder="1" applyAlignment="1">
      <alignment vertical="center"/>
    </xf>
    <xf numFmtId="0" fontId="10" fillId="0" borderId="18" xfId="5" applyFont="1" applyBorder="1" applyAlignment="1" applyProtection="1">
      <alignment vertical="center"/>
    </xf>
    <xf numFmtId="0" fontId="10" fillId="0" borderId="1" xfId="5" applyFont="1" applyBorder="1" applyAlignment="1" applyProtection="1">
      <alignment vertical="center"/>
    </xf>
    <xf numFmtId="0" fontId="10" fillId="0" borderId="19" xfId="5" applyFont="1" applyBorder="1" applyAlignment="1" applyProtection="1">
      <alignment vertical="center"/>
    </xf>
    <xf numFmtId="0" fontId="10" fillId="0" borderId="1" xfId="5" applyFont="1" applyAlignment="1">
      <alignment vertical="center"/>
    </xf>
    <xf numFmtId="0" fontId="10" fillId="0" borderId="1" xfId="5" applyFont="1" applyAlignment="1">
      <alignment horizontal="left" vertical="center"/>
    </xf>
    <xf numFmtId="0" fontId="8" fillId="0" borderId="5" xfId="5" applyFont="1" applyBorder="1" applyAlignment="1" applyProtection="1">
      <alignment vertical="center"/>
    </xf>
    <xf numFmtId="0" fontId="8" fillId="0" borderId="1" xfId="5" applyFont="1" applyAlignment="1" applyProtection="1">
      <alignment vertical="center"/>
    </xf>
    <xf numFmtId="0" fontId="8" fillId="0" borderId="1" xfId="5" applyFont="1" applyAlignment="1" applyProtection="1">
      <alignment horizontal="left" vertical="center"/>
    </xf>
    <xf numFmtId="0" fontId="8" fillId="0" borderId="1" xfId="5" applyFont="1" applyAlignment="1" applyProtection="1">
      <alignment horizontal="left" vertical="center" wrapText="1"/>
    </xf>
    <xf numFmtId="167" fontId="8" fillId="0" borderId="1" xfId="5" applyNumberFormat="1" applyFont="1" applyAlignment="1" applyProtection="1">
      <alignment vertical="center"/>
    </xf>
    <xf numFmtId="0" fontId="8" fillId="0" borderId="1" xfId="5" applyFont="1" applyAlignment="1" applyProtection="1">
      <alignment vertical="center"/>
      <protection locked="0"/>
    </xf>
    <xf numFmtId="0" fontId="8" fillId="0" borderId="5" xfId="5" applyFont="1" applyBorder="1" applyAlignment="1">
      <alignment vertical="center"/>
    </xf>
    <xf numFmtId="0" fontId="8" fillId="0" borderId="18" xfId="5" applyFont="1" applyBorder="1" applyAlignment="1" applyProtection="1">
      <alignment vertical="center"/>
    </xf>
    <xf numFmtId="0" fontId="8" fillId="0" borderId="1" xfId="5" applyFont="1" applyBorder="1" applyAlignment="1" applyProtection="1">
      <alignment vertical="center"/>
    </xf>
    <xf numFmtId="0" fontId="8" fillId="0" borderId="19" xfId="5" applyFont="1" applyBorder="1" applyAlignment="1" applyProtection="1">
      <alignment vertical="center"/>
    </xf>
    <xf numFmtId="0" fontId="8" fillId="0" borderId="1" xfId="5" applyFont="1" applyAlignment="1">
      <alignment vertical="center"/>
    </xf>
    <xf numFmtId="0" fontId="8" fillId="0" borderId="1" xfId="5" applyFont="1" applyAlignment="1">
      <alignment horizontal="left" vertical="center"/>
    </xf>
    <xf numFmtId="0" fontId="9" fillId="0" borderId="5" xfId="5" applyFont="1" applyBorder="1" applyAlignment="1" applyProtection="1">
      <alignment vertical="center"/>
    </xf>
    <xf numFmtId="0" fontId="9" fillId="0" borderId="1" xfId="5" applyFont="1" applyAlignment="1" applyProtection="1">
      <alignment vertical="center"/>
    </xf>
    <xf numFmtId="0" fontId="9" fillId="0" borderId="1" xfId="5" applyFont="1" applyAlignment="1" applyProtection="1">
      <alignment horizontal="left" vertical="center"/>
    </xf>
    <xf numFmtId="0" fontId="9" fillId="0" borderId="1" xfId="5" applyFont="1" applyAlignment="1" applyProtection="1">
      <alignment horizontal="left" vertical="center" wrapText="1"/>
    </xf>
    <xf numFmtId="167" fontId="9" fillId="0" borderId="1" xfId="5" applyNumberFormat="1" applyFont="1" applyAlignment="1" applyProtection="1">
      <alignment vertical="center"/>
    </xf>
    <xf numFmtId="0" fontId="9" fillId="0" borderId="1" xfId="5" applyFont="1" applyAlignment="1" applyProtection="1">
      <alignment vertical="center"/>
      <protection locked="0"/>
    </xf>
    <xf numFmtId="0" fontId="9" fillId="0" borderId="5" xfId="5" applyFont="1" applyBorder="1" applyAlignment="1">
      <alignment vertical="center"/>
    </xf>
    <xf numFmtId="0" fontId="9" fillId="0" borderId="18" xfId="5" applyFont="1" applyBorder="1" applyAlignment="1" applyProtection="1">
      <alignment vertical="center"/>
    </xf>
    <xf numFmtId="0" fontId="9" fillId="0" borderId="1" xfId="5" applyFont="1" applyBorder="1" applyAlignment="1" applyProtection="1">
      <alignment vertical="center"/>
    </xf>
    <xf numFmtId="0" fontId="9" fillId="0" borderId="19" xfId="5" applyFont="1" applyBorder="1" applyAlignment="1" applyProtection="1">
      <alignment vertical="center"/>
    </xf>
    <xf numFmtId="0" fontId="9" fillId="0" borderId="1" xfId="5" applyFont="1" applyAlignment="1">
      <alignment vertical="center"/>
    </xf>
    <xf numFmtId="0" fontId="9" fillId="0" borderId="1" xfId="5" applyFont="1" applyAlignment="1">
      <alignment horizontal="left" vertical="center"/>
    </xf>
    <xf numFmtId="0" fontId="57" fillId="0" borderId="5" xfId="5" applyFont="1" applyBorder="1" applyAlignment="1" applyProtection="1">
      <alignment vertical="center"/>
    </xf>
    <xf numFmtId="0" fontId="57" fillId="0" borderId="1" xfId="5" applyFont="1" applyAlignment="1" applyProtection="1">
      <alignment vertical="center"/>
    </xf>
    <xf numFmtId="0" fontId="57" fillId="0" borderId="1" xfId="5" applyFont="1" applyAlignment="1" applyProtection="1">
      <alignment horizontal="left" vertical="center"/>
    </xf>
    <xf numFmtId="0" fontId="57" fillId="0" borderId="1" xfId="5" applyFont="1" applyAlignment="1" applyProtection="1">
      <alignment horizontal="left" vertical="center" wrapText="1"/>
    </xf>
    <xf numFmtId="167" fontId="57" fillId="0" borderId="1" xfId="5" applyNumberFormat="1" applyFont="1" applyAlignment="1" applyProtection="1">
      <alignment vertical="center"/>
    </xf>
    <xf numFmtId="0" fontId="57" fillId="0" borderId="1" xfId="5" applyFont="1" applyAlignment="1" applyProtection="1">
      <alignment vertical="center"/>
      <protection locked="0"/>
    </xf>
    <xf numFmtId="0" fontId="57" fillId="0" borderId="5" xfId="5" applyFont="1" applyBorder="1" applyAlignment="1">
      <alignment vertical="center"/>
    </xf>
    <xf numFmtId="0" fontId="57" fillId="0" borderId="18" xfId="5" applyFont="1" applyBorder="1" applyAlignment="1" applyProtection="1">
      <alignment vertical="center"/>
    </xf>
    <xf numFmtId="0" fontId="57" fillId="0" borderId="1" xfId="5" applyFont="1" applyBorder="1" applyAlignment="1" applyProtection="1">
      <alignment vertical="center"/>
    </xf>
    <xf numFmtId="0" fontId="57" fillId="0" borderId="19" xfId="5" applyFont="1" applyBorder="1" applyAlignment="1" applyProtection="1">
      <alignment vertical="center"/>
    </xf>
    <xf numFmtId="0" fontId="57" fillId="0" borderId="1" xfId="5" applyFont="1" applyAlignment="1">
      <alignment vertical="center"/>
    </xf>
    <xf numFmtId="0" fontId="57" fillId="0" borderId="1" xfId="5" applyFont="1" applyAlignment="1">
      <alignment horizontal="left" vertical="center"/>
    </xf>
    <xf numFmtId="0" fontId="36" fillId="0" borderId="28" xfId="5" applyFont="1" applyBorder="1" applyAlignment="1" applyProtection="1">
      <alignment horizontal="center" vertical="center"/>
    </xf>
    <xf numFmtId="49" fontId="36" fillId="0" borderId="28" xfId="5" applyNumberFormat="1" applyFont="1" applyBorder="1" applyAlignment="1" applyProtection="1">
      <alignment horizontal="left" vertical="center" wrapText="1"/>
    </xf>
    <xf numFmtId="0" fontId="36" fillId="0" borderId="28" xfId="5" applyFont="1" applyBorder="1" applyAlignment="1" applyProtection="1">
      <alignment horizontal="left" vertical="center" wrapText="1"/>
    </xf>
    <xf numFmtId="0" fontId="36" fillId="0" borderId="28" xfId="5" applyFont="1" applyBorder="1" applyAlignment="1" applyProtection="1">
      <alignment horizontal="center" vertical="center" wrapText="1"/>
    </xf>
    <xf numFmtId="167" fontId="36" fillId="0" borderId="28" xfId="5" applyNumberFormat="1" applyFont="1" applyBorder="1" applyAlignment="1" applyProtection="1">
      <alignment vertical="center"/>
    </xf>
    <xf numFmtId="4" fontId="36" fillId="4" borderId="28" xfId="5" applyNumberFormat="1" applyFont="1" applyFill="1" applyBorder="1" applyAlignment="1" applyProtection="1">
      <alignment vertical="center"/>
      <protection locked="0"/>
    </xf>
    <xf numFmtId="4" fontId="36" fillId="0" borderId="28" xfId="5" applyNumberFormat="1" applyFont="1" applyBorder="1" applyAlignment="1" applyProtection="1">
      <alignment vertical="center"/>
    </xf>
    <xf numFmtId="0" fontId="36" fillId="0" borderId="5" xfId="5" applyFont="1" applyBorder="1" applyAlignment="1">
      <alignment vertical="center"/>
    </xf>
    <xf numFmtId="0" fontId="36" fillId="4" borderId="28" xfId="5" applyFont="1" applyFill="1" applyBorder="1" applyAlignment="1" applyProtection="1">
      <alignment horizontal="left" vertical="center"/>
      <protection locked="0"/>
    </xf>
    <xf numFmtId="0" fontId="36" fillId="0" borderId="1" xfId="5" applyFont="1" applyBorder="1" applyAlignment="1" applyProtection="1">
      <alignment horizontal="center" vertical="center"/>
    </xf>
    <xf numFmtId="0" fontId="1" fillId="0" borderId="24" xfId="5" applyFont="1" applyBorder="1" applyAlignment="1" applyProtection="1">
      <alignment horizontal="center" vertical="center"/>
    </xf>
    <xf numFmtId="0" fontId="0" fillId="0" borderId="24" xfId="5" applyFont="1" applyBorder="1" applyAlignment="1" applyProtection="1">
      <alignment vertical="center"/>
    </xf>
    <xf numFmtId="166" fontId="1" fillId="0" borderId="24" xfId="5" applyNumberFormat="1" applyFont="1" applyBorder="1" applyAlignment="1" applyProtection="1">
      <alignment vertical="center"/>
    </xf>
    <xf numFmtId="166" fontId="1" fillId="0" borderId="25" xfId="5" applyNumberFormat="1" applyFont="1" applyBorder="1" applyAlignment="1" applyProtection="1">
      <alignment vertical="center"/>
    </xf>
  </cellXfs>
  <cellStyles count="7">
    <cellStyle name="Hypertextový odkaz" xfId="1" builtinId="8"/>
    <cellStyle name="Hypertextový odkaz 2" xfId="6"/>
    <cellStyle name="normální" xfId="0" builtinId="0" customBuiltin="1"/>
    <cellStyle name="normální 2" xfId="2"/>
    <cellStyle name="normální 3" xfId="3"/>
    <cellStyle name="normální 4" xfId="4"/>
    <cellStyle name="normální 5" xfId="5"/>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oupis_praci.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kapitulace stavby"/>
      <sheetName val="306 - Vodovod - I.etapa, ..."/>
      <sheetName val="Pokyny pro vyplnění"/>
    </sheetNames>
    <sheetDataSet>
      <sheetData sheetId="0">
        <row r="6">
          <cell r="K6" t="str">
            <v>Stavební úpravy MK v ulici Potoční, Břilice rekonstrukce vodovodu, I.etapa, část a</v>
          </cell>
        </row>
        <row r="8">
          <cell r="AN8" t="str">
            <v>5. 2. 2018</v>
          </cell>
        </row>
        <row r="13">
          <cell r="AN13" t="str">
            <v>Vyplň údaj</v>
          </cell>
        </row>
        <row r="14">
          <cell r="E14" t="str">
            <v>Vyplň údaj</v>
          </cell>
          <cell r="AN14" t="str">
            <v>Vyplň údaj</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6"/>
  <sheetViews>
    <sheetView showGridLines="0" tabSelected="1" workbookViewId="0">
      <pane ySplit="1" topLeftCell="A2" activePane="bottomLeft" state="frozen"/>
      <selection pane="bottomLeft" activeCell="AK32" sqref="AK32:AO32"/>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90" t="s">
        <v>8</v>
      </c>
      <c r="AS2" s="391"/>
      <c r="AT2" s="391"/>
      <c r="AU2" s="391"/>
      <c r="AV2" s="391"/>
      <c r="AW2" s="391"/>
      <c r="AX2" s="391"/>
      <c r="AY2" s="391"/>
      <c r="AZ2" s="391"/>
      <c r="BA2" s="391"/>
      <c r="BB2" s="391"/>
      <c r="BC2" s="391"/>
      <c r="BD2" s="391"/>
      <c r="BE2" s="391"/>
      <c r="BS2" s="23" t="s">
        <v>9</v>
      </c>
      <c r="BT2" s="23" t="s">
        <v>10</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77" t="s">
        <v>17</v>
      </c>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28"/>
      <c r="AQ5" s="30"/>
      <c r="BE5" s="375" t="s">
        <v>18</v>
      </c>
      <c r="BS5" s="23" t="s">
        <v>9</v>
      </c>
    </row>
    <row r="6" spans="1:74" ht="36.950000000000003" customHeight="1">
      <c r="B6" s="27"/>
      <c r="C6" s="28"/>
      <c r="D6" s="35" t="s">
        <v>19</v>
      </c>
      <c r="E6" s="28"/>
      <c r="F6" s="28"/>
      <c r="G6" s="28"/>
      <c r="H6" s="28"/>
      <c r="I6" s="28"/>
      <c r="J6" s="28"/>
      <c r="K6" s="379" t="s">
        <v>20</v>
      </c>
      <c r="L6" s="378"/>
      <c r="M6" s="378"/>
      <c r="N6" s="378"/>
      <c r="O6" s="378"/>
      <c r="P6" s="378"/>
      <c r="Q6" s="378"/>
      <c r="R6" s="378"/>
      <c r="S6" s="378"/>
      <c r="T6" s="378"/>
      <c r="U6" s="378"/>
      <c r="V6" s="378"/>
      <c r="W6" s="378"/>
      <c r="X6" s="378"/>
      <c r="Y6" s="378"/>
      <c r="Z6" s="378"/>
      <c r="AA6" s="378"/>
      <c r="AB6" s="378"/>
      <c r="AC6" s="378"/>
      <c r="AD6" s="378"/>
      <c r="AE6" s="378"/>
      <c r="AF6" s="378"/>
      <c r="AG6" s="378"/>
      <c r="AH6" s="378"/>
      <c r="AI6" s="378"/>
      <c r="AJ6" s="378"/>
      <c r="AK6" s="378"/>
      <c r="AL6" s="378"/>
      <c r="AM6" s="378"/>
      <c r="AN6" s="378"/>
      <c r="AO6" s="378"/>
      <c r="AP6" s="28"/>
      <c r="AQ6" s="30"/>
      <c r="BE6" s="376"/>
      <c r="BS6" s="23" t="s">
        <v>9</v>
      </c>
    </row>
    <row r="7" spans="1:74" ht="14.45" customHeight="1">
      <c r="B7" s="27"/>
      <c r="C7" s="28"/>
      <c r="D7" s="36" t="s">
        <v>21</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5</v>
      </c>
      <c r="AO7" s="28"/>
      <c r="AP7" s="28"/>
      <c r="AQ7" s="30"/>
      <c r="BE7" s="376"/>
      <c r="BS7" s="23" t="s">
        <v>9</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76"/>
      <c r="BS8" s="23" t="s">
        <v>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76"/>
      <c r="BS9" s="23" t="s">
        <v>9</v>
      </c>
    </row>
    <row r="10" spans="1:74" ht="14.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5</v>
      </c>
      <c r="AO10" s="28"/>
      <c r="AP10" s="28"/>
      <c r="AQ10" s="30"/>
      <c r="BE10" s="376"/>
      <c r="BS10" s="23" t="s">
        <v>9</v>
      </c>
    </row>
    <row r="11" spans="1:74" ht="18.399999999999999"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5</v>
      </c>
      <c r="AO11" s="28"/>
      <c r="AP11" s="28"/>
      <c r="AQ11" s="30"/>
      <c r="BE11" s="376"/>
      <c r="BS11" s="23" t="s">
        <v>9</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76"/>
      <c r="BS12" s="23" t="s">
        <v>9</v>
      </c>
    </row>
    <row r="13" spans="1:74" ht="14.45" customHeight="1">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76"/>
      <c r="BS13" s="23" t="s">
        <v>9</v>
      </c>
    </row>
    <row r="14" spans="1:74" ht="15">
      <c r="B14" s="27"/>
      <c r="C14" s="28"/>
      <c r="D14" s="28"/>
      <c r="E14" s="380" t="s">
        <v>32</v>
      </c>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6" t="s">
        <v>30</v>
      </c>
      <c r="AL14" s="28"/>
      <c r="AM14" s="28"/>
      <c r="AN14" s="38" t="s">
        <v>32</v>
      </c>
      <c r="AO14" s="28"/>
      <c r="AP14" s="28"/>
      <c r="AQ14" s="30"/>
      <c r="BE14" s="376"/>
      <c r="BS14" s="23" t="s">
        <v>9</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76"/>
      <c r="BS15" s="23" t="s">
        <v>6</v>
      </c>
    </row>
    <row r="16" spans="1:74" ht="14.45" customHeight="1">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5</v>
      </c>
      <c r="AO16" s="28"/>
      <c r="AP16" s="28"/>
      <c r="AQ16" s="30"/>
      <c r="BE16" s="376"/>
      <c r="BS16" s="23" t="s">
        <v>6</v>
      </c>
    </row>
    <row r="17" spans="2:71" ht="18.399999999999999"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5</v>
      </c>
      <c r="AO17" s="28"/>
      <c r="AP17" s="28"/>
      <c r="AQ17" s="30"/>
      <c r="BE17" s="376"/>
      <c r="BS17" s="23" t="s">
        <v>35</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76"/>
      <c r="BS18" s="23" t="s">
        <v>9</v>
      </c>
    </row>
    <row r="19" spans="2:71" ht="14.45" customHeight="1">
      <c r="B19" s="27"/>
      <c r="C19" s="28"/>
      <c r="D19" s="36"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76"/>
      <c r="BS19" s="23" t="s">
        <v>9</v>
      </c>
    </row>
    <row r="20" spans="2:71" ht="16.5" customHeight="1">
      <c r="B20" s="27"/>
      <c r="C20" s="28"/>
      <c r="D20" s="28"/>
      <c r="E20" s="382" t="s">
        <v>5</v>
      </c>
      <c r="F20" s="382"/>
      <c r="G20" s="382"/>
      <c r="H20" s="382"/>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2"/>
      <c r="AI20" s="382"/>
      <c r="AJ20" s="382"/>
      <c r="AK20" s="382"/>
      <c r="AL20" s="382"/>
      <c r="AM20" s="382"/>
      <c r="AN20" s="382"/>
      <c r="AO20" s="28"/>
      <c r="AP20" s="28"/>
      <c r="AQ20" s="30"/>
      <c r="BE20" s="376"/>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76"/>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76"/>
    </row>
    <row r="23" spans="2:71" s="1" customFormat="1" ht="25.9" customHeight="1">
      <c r="B23" s="40"/>
      <c r="C23" s="41"/>
      <c r="D23" s="42" t="s">
        <v>37</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83">
        <f>ROUND(AG51,2)</f>
        <v>0</v>
      </c>
      <c r="AL23" s="384"/>
      <c r="AM23" s="384"/>
      <c r="AN23" s="384"/>
      <c r="AO23" s="384"/>
      <c r="AP23" s="41"/>
      <c r="AQ23" s="44"/>
      <c r="BE23" s="376"/>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76"/>
    </row>
    <row r="25" spans="2:71" s="1" customFormat="1">
      <c r="B25" s="40"/>
      <c r="C25" s="41"/>
      <c r="D25" s="41"/>
      <c r="E25" s="41"/>
      <c r="F25" s="41"/>
      <c r="G25" s="41"/>
      <c r="H25" s="41"/>
      <c r="I25" s="41"/>
      <c r="J25" s="41"/>
      <c r="K25" s="41"/>
      <c r="L25" s="385" t="s">
        <v>38</v>
      </c>
      <c r="M25" s="385"/>
      <c r="N25" s="385"/>
      <c r="O25" s="385"/>
      <c r="P25" s="41"/>
      <c r="Q25" s="41"/>
      <c r="R25" s="41"/>
      <c r="S25" s="41"/>
      <c r="T25" s="41"/>
      <c r="U25" s="41"/>
      <c r="V25" s="41"/>
      <c r="W25" s="385" t="s">
        <v>39</v>
      </c>
      <c r="X25" s="385"/>
      <c r="Y25" s="385"/>
      <c r="Z25" s="385"/>
      <c r="AA25" s="385"/>
      <c r="AB25" s="385"/>
      <c r="AC25" s="385"/>
      <c r="AD25" s="385"/>
      <c r="AE25" s="385"/>
      <c r="AF25" s="41"/>
      <c r="AG25" s="41"/>
      <c r="AH25" s="41"/>
      <c r="AI25" s="41"/>
      <c r="AJ25" s="41"/>
      <c r="AK25" s="385" t="s">
        <v>40</v>
      </c>
      <c r="AL25" s="385"/>
      <c r="AM25" s="385"/>
      <c r="AN25" s="385"/>
      <c r="AO25" s="385"/>
      <c r="AP25" s="41"/>
      <c r="AQ25" s="44"/>
      <c r="BE25" s="376"/>
    </row>
    <row r="26" spans="2:71" s="2" customFormat="1" ht="14.45" customHeight="1">
      <c r="B26" s="46"/>
      <c r="C26" s="47"/>
      <c r="D26" s="48" t="s">
        <v>41</v>
      </c>
      <c r="E26" s="47"/>
      <c r="F26" s="48" t="s">
        <v>42</v>
      </c>
      <c r="G26" s="47"/>
      <c r="H26" s="47"/>
      <c r="I26" s="47"/>
      <c r="J26" s="47"/>
      <c r="K26" s="47"/>
      <c r="L26" s="371">
        <v>0.21</v>
      </c>
      <c r="M26" s="370"/>
      <c r="N26" s="370"/>
      <c r="O26" s="370"/>
      <c r="P26" s="47"/>
      <c r="Q26" s="47"/>
      <c r="R26" s="47"/>
      <c r="S26" s="47"/>
      <c r="T26" s="47"/>
      <c r="U26" s="47"/>
      <c r="V26" s="47"/>
      <c r="W26" s="369">
        <f>AK23</f>
        <v>0</v>
      </c>
      <c r="X26" s="370"/>
      <c r="Y26" s="370"/>
      <c r="Z26" s="370"/>
      <c r="AA26" s="370"/>
      <c r="AB26" s="370"/>
      <c r="AC26" s="370"/>
      <c r="AD26" s="370"/>
      <c r="AE26" s="370"/>
      <c r="AF26" s="47"/>
      <c r="AG26" s="47"/>
      <c r="AH26" s="47"/>
      <c r="AI26" s="47"/>
      <c r="AJ26" s="47"/>
      <c r="AK26" s="369">
        <f>W26*0.21</f>
        <v>0</v>
      </c>
      <c r="AL26" s="370"/>
      <c r="AM26" s="370"/>
      <c r="AN26" s="370"/>
      <c r="AO26" s="370"/>
      <c r="AP26" s="47"/>
      <c r="AQ26" s="49"/>
      <c r="BE26" s="376"/>
    </row>
    <row r="27" spans="2:71" s="2" customFormat="1" ht="14.45" customHeight="1">
      <c r="B27" s="46"/>
      <c r="C27" s="47"/>
      <c r="D27" s="47"/>
      <c r="E27" s="47"/>
      <c r="F27" s="48" t="s">
        <v>43</v>
      </c>
      <c r="G27" s="47"/>
      <c r="H27" s="47"/>
      <c r="I27" s="47"/>
      <c r="J27" s="47"/>
      <c r="K27" s="47"/>
      <c r="L27" s="371">
        <v>0.15</v>
      </c>
      <c r="M27" s="370"/>
      <c r="N27" s="370"/>
      <c r="O27" s="370"/>
      <c r="P27" s="47"/>
      <c r="Q27" s="47"/>
      <c r="R27" s="47"/>
      <c r="S27" s="47"/>
      <c r="T27" s="47"/>
      <c r="U27" s="47"/>
      <c r="V27" s="47"/>
      <c r="W27" s="369">
        <f>ROUND(BA51,2)</f>
        <v>0</v>
      </c>
      <c r="X27" s="370"/>
      <c r="Y27" s="370"/>
      <c r="Z27" s="370"/>
      <c r="AA27" s="370"/>
      <c r="AB27" s="370"/>
      <c r="AC27" s="370"/>
      <c r="AD27" s="370"/>
      <c r="AE27" s="370"/>
      <c r="AF27" s="47"/>
      <c r="AG27" s="47"/>
      <c r="AH27" s="47"/>
      <c r="AI27" s="47"/>
      <c r="AJ27" s="47"/>
      <c r="AK27" s="369">
        <f>ROUND(AW51,2)</f>
        <v>0</v>
      </c>
      <c r="AL27" s="370"/>
      <c r="AM27" s="370"/>
      <c r="AN27" s="370"/>
      <c r="AO27" s="370"/>
      <c r="AP27" s="47"/>
      <c r="AQ27" s="49"/>
      <c r="BE27" s="376"/>
    </row>
    <row r="28" spans="2:71" s="2" customFormat="1" ht="14.45" hidden="1" customHeight="1">
      <c r="B28" s="46"/>
      <c r="C28" s="47"/>
      <c r="D28" s="47"/>
      <c r="E28" s="47"/>
      <c r="F28" s="48" t="s">
        <v>44</v>
      </c>
      <c r="G28" s="47"/>
      <c r="H28" s="47"/>
      <c r="I28" s="47"/>
      <c r="J28" s="47"/>
      <c r="K28" s="47"/>
      <c r="L28" s="371">
        <v>0.21</v>
      </c>
      <c r="M28" s="370"/>
      <c r="N28" s="370"/>
      <c r="O28" s="370"/>
      <c r="P28" s="47"/>
      <c r="Q28" s="47"/>
      <c r="R28" s="47"/>
      <c r="S28" s="47"/>
      <c r="T28" s="47"/>
      <c r="U28" s="47"/>
      <c r="V28" s="47"/>
      <c r="W28" s="369">
        <f>ROUND(BB51,2)</f>
        <v>0</v>
      </c>
      <c r="X28" s="370"/>
      <c r="Y28" s="370"/>
      <c r="Z28" s="370"/>
      <c r="AA28" s="370"/>
      <c r="AB28" s="370"/>
      <c r="AC28" s="370"/>
      <c r="AD28" s="370"/>
      <c r="AE28" s="370"/>
      <c r="AF28" s="47"/>
      <c r="AG28" s="47"/>
      <c r="AH28" s="47"/>
      <c r="AI28" s="47"/>
      <c r="AJ28" s="47"/>
      <c r="AK28" s="369">
        <v>0</v>
      </c>
      <c r="AL28" s="370"/>
      <c r="AM28" s="370"/>
      <c r="AN28" s="370"/>
      <c r="AO28" s="370"/>
      <c r="AP28" s="47"/>
      <c r="AQ28" s="49"/>
      <c r="BE28" s="376"/>
    </row>
    <row r="29" spans="2:71" s="2" customFormat="1" ht="14.45" hidden="1" customHeight="1">
      <c r="B29" s="46"/>
      <c r="C29" s="47"/>
      <c r="D29" s="47"/>
      <c r="E29" s="47"/>
      <c r="F29" s="48" t="s">
        <v>45</v>
      </c>
      <c r="G29" s="47"/>
      <c r="H29" s="47"/>
      <c r="I29" s="47"/>
      <c r="J29" s="47"/>
      <c r="K29" s="47"/>
      <c r="L29" s="371">
        <v>0.15</v>
      </c>
      <c r="M29" s="370"/>
      <c r="N29" s="370"/>
      <c r="O29" s="370"/>
      <c r="P29" s="47"/>
      <c r="Q29" s="47"/>
      <c r="R29" s="47"/>
      <c r="S29" s="47"/>
      <c r="T29" s="47"/>
      <c r="U29" s="47"/>
      <c r="V29" s="47"/>
      <c r="W29" s="369">
        <f>ROUND(BC51,2)</f>
        <v>0</v>
      </c>
      <c r="X29" s="370"/>
      <c r="Y29" s="370"/>
      <c r="Z29" s="370"/>
      <c r="AA29" s="370"/>
      <c r="AB29" s="370"/>
      <c r="AC29" s="370"/>
      <c r="AD29" s="370"/>
      <c r="AE29" s="370"/>
      <c r="AF29" s="47"/>
      <c r="AG29" s="47"/>
      <c r="AH29" s="47"/>
      <c r="AI29" s="47"/>
      <c r="AJ29" s="47"/>
      <c r="AK29" s="369">
        <v>0</v>
      </c>
      <c r="AL29" s="370"/>
      <c r="AM29" s="370"/>
      <c r="AN29" s="370"/>
      <c r="AO29" s="370"/>
      <c r="AP29" s="47"/>
      <c r="AQ29" s="49"/>
      <c r="BE29" s="376"/>
    </row>
    <row r="30" spans="2:71" s="2" customFormat="1" ht="14.45" hidden="1" customHeight="1">
      <c r="B30" s="46"/>
      <c r="C30" s="47"/>
      <c r="D30" s="47"/>
      <c r="E30" s="47"/>
      <c r="F30" s="48" t="s">
        <v>46</v>
      </c>
      <c r="G30" s="47"/>
      <c r="H30" s="47"/>
      <c r="I30" s="47"/>
      <c r="J30" s="47"/>
      <c r="K30" s="47"/>
      <c r="L30" s="371">
        <v>0</v>
      </c>
      <c r="M30" s="370"/>
      <c r="N30" s="370"/>
      <c r="O30" s="370"/>
      <c r="P30" s="47"/>
      <c r="Q30" s="47"/>
      <c r="R30" s="47"/>
      <c r="S30" s="47"/>
      <c r="T30" s="47"/>
      <c r="U30" s="47"/>
      <c r="V30" s="47"/>
      <c r="W30" s="369">
        <f>ROUND(BD51,2)</f>
        <v>0</v>
      </c>
      <c r="X30" s="370"/>
      <c r="Y30" s="370"/>
      <c r="Z30" s="370"/>
      <c r="AA30" s="370"/>
      <c r="AB30" s="370"/>
      <c r="AC30" s="370"/>
      <c r="AD30" s="370"/>
      <c r="AE30" s="370"/>
      <c r="AF30" s="47"/>
      <c r="AG30" s="47"/>
      <c r="AH30" s="47"/>
      <c r="AI30" s="47"/>
      <c r="AJ30" s="47"/>
      <c r="AK30" s="369">
        <v>0</v>
      </c>
      <c r="AL30" s="370"/>
      <c r="AM30" s="370"/>
      <c r="AN30" s="370"/>
      <c r="AO30" s="370"/>
      <c r="AP30" s="47"/>
      <c r="AQ30" s="49"/>
      <c r="BE30" s="376"/>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76"/>
    </row>
    <row r="32" spans="2:71" s="1" customFormat="1" ht="25.9" customHeight="1">
      <c r="B32" s="40"/>
      <c r="C32" s="50"/>
      <c r="D32" s="51" t="s">
        <v>47</v>
      </c>
      <c r="E32" s="52"/>
      <c r="F32" s="52"/>
      <c r="G32" s="52"/>
      <c r="H32" s="52"/>
      <c r="I32" s="52"/>
      <c r="J32" s="52"/>
      <c r="K32" s="52"/>
      <c r="L32" s="52"/>
      <c r="M32" s="52"/>
      <c r="N32" s="52"/>
      <c r="O32" s="52"/>
      <c r="P32" s="52"/>
      <c r="Q32" s="52"/>
      <c r="R32" s="52"/>
      <c r="S32" s="52"/>
      <c r="T32" s="53" t="s">
        <v>48</v>
      </c>
      <c r="U32" s="52"/>
      <c r="V32" s="52"/>
      <c r="W32" s="52"/>
      <c r="X32" s="386" t="s">
        <v>49</v>
      </c>
      <c r="Y32" s="387"/>
      <c r="Z32" s="387"/>
      <c r="AA32" s="387"/>
      <c r="AB32" s="387"/>
      <c r="AC32" s="52"/>
      <c r="AD32" s="52"/>
      <c r="AE32" s="52"/>
      <c r="AF32" s="52"/>
      <c r="AG32" s="52"/>
      <c r="AH32" s="52"/>
      <c r="AI32" s="52"/>
      <c r="AJ32" s="52"/>
      <c r="AK32" s="388">
        <f>SUM(AK23:AK30)</f>
        <v>0</v>
      </c>
      <c r="AL32" s="387"/>
      <c r="AM32" s="387"/>
      <c r="AN32" s="387"/>
      <c r="AO32" s="389"/>
      <c r="AP32" s="50"/>
      <c r="AQ32" s="54"/>
      <c r="BE32" s="376"/>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c r="B39" s="40"/>
      <c r="C39" s="60" t="s">
        <v>50</v>
      </c>
      <c r="AR39" s="40"/>
    </row>
    <row r="40" spans="2:56" s="1" customFormat="1" ht="6.95" customHeight="1">
      <c r="B40" s="40"/>
      <c r="AR40" s="40"/>
    </row>
    <row r="41" spans="2:56" s="3" customFormat="1" ht="14.45" customHeight="1">
      <c r="B41" s="61"/>
      <c r="C41" s="62" t="s">
        <v>16</v>
      </c>
      <c r="L41" s="3" t="str">
        <f>K5</f>
        <v>861d</v>
      </c>
      <c r="AR41" s="61"/>
    </row>
    <row r="42" spans="2:56" s="4" customFormat="1" ht="36.950000000000003" customHeight="1">
      <c r="B42" s="63"/>
      <c r="C42" s="64" t="s">
        <v>19</v>
      </c>
      <c r="L42" s="395" t="str">
        <f>K6</f>
        <v>Stavební úpravy MK v ulici Potoční, Břilice - změna 2/2018</v>
      </c>
      <c r="M42" s="396"/>
      <c r="N42" s="396"/>
      <c r="O42" s="396"/>
      <c r="P42" s="396"/>
      <c r="Q42" s="396"/>
      <c r="R42" s="396"/>
      <c r="S42" s="396"/>
      <c r="T42" s="396"/>
      <c r="U42" s="396"/>
      <c r="V42" s="396"/>
      <c r="W42" s="396"/>
      <c r="X42" s="396"/>
      <c r="Y42" s="396"/>
      <c r="Z42" s="396"/>
      <c r="AA42" s="396"/>
      <c r="AB42" s="396"/>
      <c r="AC42" s="396"/>
      <c r="AD42" s="396"/>
      <c r="AE42" s="396"/>
      <c r="AF42" s="396"/>
      <c r="AG42" s="396"/>
      <c r="AH42" s="396"/>
      <c r="AI42" s="396"/>
      <c r="AJ42" s="396"/>
      <c r="AK42" s="396"/>
      <c r="AL42" s="396"/>
      <c r="AM42" s="396"/>
      <c r="AN42" s="396"/>
      <c r="AO42" s="396"/>
      <c r="AR42" s="63"/>
    </row>
    <row r="43" spans="2:56" s="1" customFormat="1" ht="6.95" customHeight="1">
      <c r="B43" s="40"/>
      <c r="AR43" s="40"/>
    </row>
    <row r="44" spans="2:56" s="1" customFormat="1" ht="15">
      <c r="B44" s="40"/>
      <c r="C44" s="62" t="s">
        <v>23</v>
      </c>
      <c r="L44" s="65" t="str">
        <f>IF(K8="","",K8)</f>
        <v>Třeboň, místní část Břilice</v>
      </c>
      <c r="AI44" s="62" t="s">
        <v>25</v>
      </c>
      <c r="AM44" s="397" t="str">
        <f>IF(AN8= "","",AN8)</f>
        <v>27. 3. 2018</v>
      </c>
      <c r="AN44" s="397"/>
      <c r="AR44" s="40"/>
    </row>
    <row r="45" spans="2:56" s="1" customFormat="1" ht="6.95" customHeight="1">
      <c r="B45" s="40"/>
      <c r="AR45" s="40"/>
    </row>
    <row r="46" spans="2:56" s="1" customFormat="1" ht="15">
      <c r="B46" s="40"/>
      <c r="C46" s="62" t="s">
        <v>27</v>
      </c>
      <c r="L46" s="3" t="str">
        <f>IF(E11= "","",E11)</f>
        <v>Město Třeboň</v>
      </c>
      <c r="AI46" s="62" t="s">
        <v>33</v>
      </c>
      <c r="AM46" s="398" t="str">
        <f>IF(E17="","",E17)</f>
        <v>WAY project s.r.o.</v>
      </c>
      <c r="AN46" s="398"/>
      <c r="AO46" s="398"/>
      <c r="AP46" s="398"/>
      <c r="AR46" s="40"/>
      <c r="AS46" s="399" t="s">
        <v>51</v>
      </c>
      <c r="AT46" s="400"/>
      <c r="AU46" s="67"/>
      <c r="AV46" s="67"/>
      <c r="AW46" s="67"/>
      <c r="AX46" s="67"/>
      <c r="AY46" s="67"/>
      <c r="AZ46" s="67"/>
      <c r="BA46" s="67"/>
      <c r="BB46" s="67"/>
      <c r="BC46" s="67"/>
      <c r="BD46" s="68"/>
    </row>
    <row r="47" spans="2:56" s="1" customFormat="1" ht="15">
      <c r="B47" s="40"/>
      <c r="C47" s="62" t="s">
        <v>31</v>
      </c>
      <c r="L47" s="3" t="str">
        <f>IF(E14= "Vyplň údaj","",E14)</f>
        <v/>
      </c>
      <c r="AR47" s="40"/>
      <c r="AS47" s="401"/>
      <c r="AT47" s="402"/>
      <c r="AU47" s="41"/>
      <c r="AV47" s="41"/>
      <c r="AW47" s="41"/>
      <c r="AX47" s="41"/>
      <c r="AY47" s="41"/>
      <c r="AZ47" s="41"/>
      <c r="BA47" s="41"/>
      <c r="BB47" s="41"/>
      <c r="BC47" s="41"/>
      <c r="BD47" s="69"/>
    </row>
    <row r="48" spans="2:56" s="1" customFormat="1" ht="10.9" customHeight="1">
      <c r="B48" s="40"/>
      <c r="AR48" s="40"/>
      <c r="AS48" s="401"/>
      <c r="AT48" s="402"/>
      <c r="AU48" s="41"/>
      <c r="AV48" s="41"/>
      <c r="AW48" s="41"/>
      <c r="AX48" s="41"/>
      <c r="AY48" s="41"/>
      <c r="AZ48" s="41"/>
      <c r="BA48" s="41"/>
      <c r="BB48" s="41"/>
      <c r="BC48" s="41"/>
      <c r="BD48" s="69"/>
    </row>
    <row r="49" spans="1:91" s="1" customFormat="1" ht="29.25" customHeight="1">
      <c r="B49" s="40"/>
      <c r="C49" s="403" t="s">
        <v>52</v>
      </c>
      <c r="D49" s="404"/>
      <c r="E49" s="404"/>
      <c r="F49" s="404"/>
      <c r="G49" s="404"/>
      <c r="H49" s="70"/>
      <c r="I49" s="405" t="s">
        <v>53</v>
      </c>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6" t="s">
        <v>54</v>
      </c>
      <c r="AH49" s="404"/>
      <c r="AI49" s="404"/>
      <c r="AJ49" s="404"/>
      <c r="AK49" s="404"/>
      <c r="AL49" s="404"/>
      <c r="AM49" s="404"/>
      <c r="AN49" s="405" t="s">
        <v>55</v>
      </c>
      <c r="AO49" s="404"/>
      <c r="AP49" s="404"/>
      <c r="AQ49" s="71" t="s">
        <v>56</v>
      </c>
      <c r="AR49" s="40"/>
      <c r="AS49" s="72" t="s">
        <v>57</v>
      </c>
      <c r="AT49" s="73" t="s">
        <v>58</v>
      </c>
      <c r="AU49" s="73" t="s">
        <v>59</v>
      </c>
      <c r="AV49" s="73" t="s">
        <v>60</v>
      </c>
      <c r="AW49" s="73" t="s">
        <v>61</v>
      </c>
      <c r="AX49" s="73" t="s">
        <v>62</v>
      </c>
      <c r="AY49" s="73" t="s">
        <v>63</v>
      </c>
      <c r="AZ49" s="73" t="s">
        <v>64</v>
      </c>
      <c r="BA49" s="73" t="s">
        <v>65</v>
      </c>
      <c r="BB49" s="73" t="s">
        <v>66</v>
      </c>
      <c r="BC49" s="73" t="s">
        <v>67</v>
      </c>
      <c r="BD49" s="74" t="s">
        <v>68</v>
      </c>
    </row>
    <row r="50" spans="1:91" s="1" customFormat="1" ht="10.9" customHeight="1">
      <c r="B50" s="40"/>
      <c r="AR50" s="40"/>
      <c r="AS50" s="75"/>
      <c r="AT50" s="67"/>
      <c r="AU50" s="67"/>
      <c r="AV50" s="67"/>
      <c r="AW50" s="67"/>
      <c r="AX50" s="67"/>
      <c r="AY50" s="67"/>
      <c r="AZ50" s="67"/>
      <c r="BA50" s="67"/>
      <c r="BB50" s="67"/>
      <c r="BC50" s="67"/>
      <c r="BD50" s="68"/>
    </row>
    <row r="51" spans="1:91" s="4" customFormat="1" ht="32.450000000000003" customHeight="1">
      <c r="B51" s="63"/>
      <c r="C51" s="76" t="s">
        <v>69</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93">
        <f>AG52+AG53+AG54</f>
        <v>0</v>
      </c>
      <c r="AH51" s="393"/>
      <c r="AI51" s="393"/>
      <c r="AJ51" s="393"/>
      <c r="AK51" s="393"/>
      <c r="AL51" s="393"/>
      <c r="AM51" s="393"/>
      <c r="AN51" s="394">
        <f>AN52+AN53+AN54</f>
        <v>0</v>
      </c>
      <c r="AO51" s="394"/>
      <c r="AP51" s="394"/>
      <c r="AQ51" s="78" t="s">
        <v>5</v>
      </c>
      <c r="AR51" s="63"/>
      <c r="AS51" s="79">
        <f>ROUND(AS52,2)</f>
        <v>0</v>
      </c>
      <c r="AT51" s="80">
        <f>ROUND(SUM(AV51:AW51),2)</f>
        <v>0</v>
      </c>
      <c r="AU51" s="81">
        <f>ROUND(AU52,5)</f>
        <v>0</v>
      </c>
      <c r="AV51" s="80">
        <f>ROUND(AZ51*L26,2)</f>
        <v>0</v>
      </c>
      <c r="AW51" s="80">
        <f>ROUND(BA51*L27,2)</f>
        <v>0</v>
      </c>
      <c r="AX51" s="80">
        <f>ROUND(BB51*L26,2)</f>
        <v>0</v>
      </c>
      <c r="AY51" s="80">
        <f>ROUND(BC51*L27,2)</f>
        <v>0</v>
      </c>
      <c r="AZ51" s="80">
        <f>ROUND(AZ52,2)</f>
        <v>0</v>
      </c>
      <c r="BA51" s="80">
        <f>ROUND(BA52,2)</f>
        <v>0</v>
      </c>
      <c r="BB51" s="80">
        <f>ROUND(BB52,2)</f>
        <v>0</v>
      </c>
      <c r="BC51" s="80">
        <f>ROUND(BC52,2)</f>
        <v>0</v>
      </c>
      <c r="BD51" s="82">
        <f>ROUND(BD52,2)</f>
        <v>0</v>
      </c>
      <c r="BS51" s="64" t="s">
        <v>70</v>
      </c>
      <c r="BT51" s="64" t="s">
        <v>71</v>
      </c>
      <c r="BU51" s="83" t="s">
        <v>72</v>
      </c>
      <c r="BV51" s="64" t="s">
        <v>73</v>
      </c>
      <c r="BW51" s="64" t="s">
        <v>7</v>
      </c>
      <c r="BX51" s="64" t="s">
        <v>74</v>
      </c>
      <c r="CL51" s="64" t="s">
        <v>5</v>
      </c>
    </row>
    <row r="52" spans="1:91" s="5" customFormat="1" ht="16.5" customHeight="1">
      <c r="A52" s="84" t="s">
        <v>75</v>
      </c>
      <c r="B52" s="85"/>
      <c r="C52" s="86"/>
      <c r="D52" s="392" t="s">
        <v>76</v>
      </c>
      <c r="E52" s="392"/>
      <c r="F52" s="392"/>
      <c r="G52" s="392"/>
      <c r="H52" s="392"/>
      <c r="I52" s="87"/>
      <c r="J52" s="392" t="s">
        <v>77</v>
      </c>
      <c r="K52" s="392"/>
      <c r="L52" s="392"/>
      <c r="M52" s="392"/>
      <c r="N52" s="392"/>
      <c r="O52" s="392"/>
      <c r="P52" s="392"/>
      <c r="Q52" s="392"/>
      <c r="R52" s="392"/>
      <c r="S52" s="392"/>
      <c r="T52" s="392"/>
      <c r="U52" s="392"/>
      <c r="V52" s="392"/>
      <c r="W52" s="392"/>
      <c r="X52" s="392"/>
      <c r="Y52" s="392"/>
      <c r="Z52" s="392"/>
      <c r="AA52" s="392"/>
      <c r="AB52" s="392"/>
      <c r="AC52" s="392"/>
      <c r="AD52" s="392"/>
      <c r="AE52" s="392"/>
      <c r="AF52" s="392"/>
      <c r="AG52" s="373">
        <f>'101a - Vozovka - I.etapa'!J27</f>
        <v>0</v>
      </c>
      <c r="AH52" s="374"/>
      <c r="AI52" s="374"/>
      <c r="AJ52" s="374"/>
      <c r="AK52" s="374"/>
      <c r="AL52" s="374"/>
      <c r="AM52" s="374"/>
      <c r="AN52" s="373">
        <f>SUM(AG52,AT52)</f>
        <v>0</v>
      </c>
      <c r="AO52" s="374"/>
      <c r="AP52" s="374"/>
      <c r="AQ52" s="88" t="s">
        <v>78</v>
      </c>
      <c r="AR52" s="85"/>
      <c r="AS52" s="89">
        <v>0</v>
      </c>
      <c r="AT52" s="90">
        <f>ROUND(SUM(AV52:AW52),2)</f>
        <v>0</v>
      </c>
      <c r="AU52" s="91">
        <f>'101a - Vozovka - I.etapa'!P86</f>
        <v>0</v>
      </c>
      <c r="AV52" s="90">
        <f>'101a - Vozovka - I.etapa'!J30</f>
        <v>0</v>
      </c>
      <c r="AW52" s="90">
        <f>'101a - Vozovka - I.etapa'!J31</f>
        <v>0</v>
      </c>
      <c r="AX52" s="90">
        <f>'101a - Vozovka - I.etapa'!J32</f>
        <v>0</v>
      </c>
      <c r="AY52" s="90">
        <f>'101a - Vozovka - I.etapa'!J33</f>
        <v>0</v>
      </c>
      <c r="AZ52" s="90">
        <f>'101a - Vozovka - I.etapa'!F30</f>
        <v>0</v>
      </c>
      <c r="BA52" s="90">
        <f>'101a - Vozovka - I.etapa'!F31</f>
        <v>0</v>
      </c>
      <c r="BB52" s="90">
        <f>'101a - Vozovka - I.etapa'!F32</f>
        <v>0</v>
      </c>
      <c r="BC52" s="90">
        <f>'101a - Vozovka - I.etapa'!F33</f>
        <v>0</v>
      </c>
      <c r="BD52" s="92">
        <f>'101a - Vozovka - I.etapa'!F34</f>
        <v>0</v>
      </c>
      <c r="BT52" s="93" t="s">
        <v>79</v>
      </c>
      <c r="BV52" s="93" t="s">
        <v>73</v>
      </c>
      <c r="BW52" s="93" t="s">
        <v>80</v>
      </c>
      <c r="BX52" s="93" t="s">
        <v>7</v>
      </c>
      <c r="CL52" s="93" t="s">
        <v>5</v>
      </c>
      <c r="CM52" s="93" t="s">
        <v>81</v>
      </c>
    </row>
    <row r="53" spans="1:91" s="5" customFormat="1" ht="16.5" customHeight="1">
      <c r="A53" s="84"/>
      <c r="B53" s="85"/>
      <c r="C53" s="86"/>
      <c r="D53" s="392">
        <v>306</v>
      </c>
      <c r="E53" s="392"/>
      <c r="F53" s="392"/>
      <c r="G53" s="392"/>
      <c r="H53" s="392"/>
      <c r="I53" s="299"/>
      <c r="J53" s="392" t="s">
        <v>1472</v>
      </c>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73">
        <f>'306 - Vodovod - I.etapa, ...'!J27</f>
        <v>0</v>
      </c>
      <c r="AH53" s="374"/>
      <c r="AI53" s="374"/>
      <c r="AJ53" s="374"/>
      <c r="AK53" s="374"/>
      <c r="AL53" s="374"/>
      <c r="AM53" s="374"/>
      <c r="AN53" s="373">
        <f>AG53*1.21</f>
        <v>0</v>
      </c>
      <c r="AO53" s="374"/>
      <c r="AP53" s="374"/>
      <c r="AQ53" s="88"/>
      <c r="AR53" s="85"/>
      <c r="AS53" s="366"/>
      <c r="AT53" s="366"/>
      <c r="AU53" s="367"/>
      <c r="AV53" s="366"/>
      <c r="AW53" s="366"/>
      <c r="AX53" s="366"/>
      <c r="AY53" s="366"/>
      <c r="AZ53" s="366"/>
      <c r="BA53" s="366"/>
      <c r="BB53" s="366"/>
      <c r="BC53" s="366"/>
      <c r="BD53" s="366"/>
      <c r="BT53" s="93"/>
      <c r="BV53" s="93"/>
      <c r="BW53" s="93"/>
      <c r="BX53" s="93"/>
      <c r="CL53" s="93"/>
      <c r="CM53" s="93"/>
    </row>
    <row r="54" spans="1:91" s="5" customFormat="1" ht="16.5" customHeight="1">
      <c r="A54" s="84"/>
      <c r="B54" s="85"/>
      <c r="C54" s="86"/>
      <c r="D54" s="372" t="s">
        <v>1132</v>
      </c>
      <c r="E54" s="372"/>
      <c r="F54" s="372"/>
      <c r="G54" s="372"/>
      <c r="H54" s="372"/>
      <c r="I54" s="368"/>
      <c r="J54" s="372" t="s">
        <v>1133</v>
      </c>
      <c r="K54" s="372"/>
      <c r="L54" s="372"/>
      <c r="M54" s="372"/>
      <c r="N54" s="372"/>
      <c r="O54" s="372"/>
      <c r="P54" s="372"/>
      <c r="Q54" s="372"/>
      <c r="R54" s="372"/>
      <c r="S54" s="372"/>
      <c r="T54" s="372"/>
      <c r="U54" s="372"/>
      <c r="V54" s="372"/>
      <c r="W54" s="372"/>
      <c r="X54" s="372"/>
      <c r="Y54" s="372"/>
      <c r="Z54" s="372"/>
      <c r="AA54" s="372"/>
      <c r="AB54" s="372"/>
      <c r="AC54" s="372"/>
      <c r="AD54" s="372"/>
      <c r="AE54" s="372"/>
      <c r="AF54" s="372"/>
      <c r="AG54" s="373">
        <f>'401-rek'!E16</f>
        <v>0</v>
      </c>
      <c r="AH54" s="374"/>
      <c r="AI54" s="374"/>
      <c r="AJ54" s="374"/>
      <c r="AK54" s="374"/>
      <c r="AL54" s="374"/>
      <c r="AM54" s="374"/>
      <c r="AN54" s="373">
        <f>AG54*1.21</f>
        <v>0</v>
      </c>
      <c r="AO54" s="374"/>
      <c r="AP54" s="374"/>
      <c r="AQ54" s="88"/>
      <c r="AR54" s="85"/>
      <c r="AS54" s="366"/>
      <c r="AT54" s="366"/>
      <c r="AU54" s="367"/>
      <c r="AV54" s="366"/>
      <c r="AW54" s="366"/>
      <c r="AX54" s="366"/>
      <c r="AY54" s="366"/>
      <c r="AZ54" s="366"/>
      <c r="BA54" s="366"/>
      <c r="BB54" s="366"/>
      <c r="BC54" s="366"/>
      <c r="BD54" s="366"/>
      <c r="BT54" s="93"/>
      <c r="BV54" s="93"/>
      <c r="BW54" s="93"/>
      <c r="BX54" s="93"/>
      <c r="CL54" s="93"/>
      <c r="CM54" s="93"/>
    </row>
    <row r="55" spans="1:91" s="1" customFormat="1" ht="30" customHeight="1">
      <c r="B55" s="40"/>
      <c r="AR55" s="40"/>
    </row>
    <row r="56" spans="1:91" s="1" customFormat="1" ht="6.95" customHeight="1">
      <c r="B56" s="55"/>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40"/>
    </row>
  </sheetData>
  <mergeCells count="49">
    <mergeCell ref="D53:H53"/>
    <mergeCell ref="J53:AF53"/>
    <mergeCell ref="AG53:AM53"/>
    <mergeCell ref="AN53:AP53"/>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W27:AE27"/>
    <mergeCell ref="AK27:AO27"/>
    <mergeCell ref="L28:O28"/>
    <mergeCell ref="D54:H54"/>
    <mergeCell ref="J54:AF54"/>
    <mergeCell ref="AG54:AM54"/>
    <mergeCell ref="AN54:AP54"/>
    <mergeCell ref="L29:O29"/>
    <mergeCell ref="W29:AE29"/>
    <mergeCell ref="AK29:AO29"/>
    <mergeCell ref="AK32:AO32"/>
    <mergeCell ref="W28:AE28"/>
    <mergeCell ref="AK28:AO28"/>
  </mergeCells>
  <hyperlinks>
    <hyperlink ref="K1:S1" location="C2" display="1) Rekapitulace stavby"/>
    <hyperlink ref="W1:AI1" location="C51" display="2) Rekapitulace objektů stavby a soupisů prací"/>
    <hyperlink ref="A52" location="'101a - Vozovka - I.etapa'!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R548"/>
  <sheetViews>
    <sheetView showGridLines="0" workbookViewId="0">
      <pane ySplit="1" topLeftCell="A23"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5"/>
      <c r="C1" s="95"/>
      <c r="D1" s="96" t="s">
        <v>1</v>
      </c>
      <c r="E1" s="95"/>
      <c r="F1" s="97" t="s">
        <v>82</v>
      </c>
      <c r="G1" s="411" t="s">
        <v>83</v>
      </c>
      <c r="H1" s="411"/>
      <c r="I1" s="98"/>
      <c r="J1" s="97" t="s">
        <v>84</v>
      </c>
      <c r="K1" s="96" t="s">
        <v>85</v>
      </c>
      <c r="L1" s="97" t="s">
        <v>86</v>
      </c>
      <c r="M1" s="97"/>
      <c r="N1" s="97"/>
      <c r="O1" s="97"/>
      <c r="P1" s="97"/>
      <c r="Q1" s="97"/>
      <c r="R1" s="97"/>
      <c r="S1" s="97"/>
      <c r="T1" s="97"/>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0" t="s">
        <v>8</v>
      </c>
      <c r="M2" s="391"/>
      <c r="N2" s="391"/>
      <c r="O2" s="391"/>
      <c r="P2" s="391"/>
      <c r="Q2" s="391"/>
      <c r="R2" s="391"/>
      <c r="S2" s="391"/>
      <c r="T2" s="391"/>
      <c r="U2" s="391"/>
      <c r="V2" s="391"/>
      <c r="AT2" s="23" t="s">
        <v>80</v>
      </c>
    </row>
    <row r="3" spans="1:70" ht="6.95" customHeight="1">
      <c r="B3" s="24"/>
      <c r="C3" s="25"/>
      <c r="D3" s="25"/>
      <c r="E3" s="25"/>
      <c r="F3" s="25"/>
      <c r="G3" s="25"/>
      <c r="H3" s="25"/>
      <c r="I3" s="99"/>
      <c r="J3" s="25"/>
      <c r="K3" s="26"/>
      <c r="AT3" s="23" t="s">
        <v>81</v>
      </c>
    </row>
    <row r="4" spans="1:70" ht="36.950000000000003" customHeight="1">
      <c r="B4" s="27"/>
      <c r="C4" s="28"/>
      <c r="D4" s="29" t="s">
        <v>87</v>
      </c>
      <c r="E4" s="28"/>
      <c r="F4" s="28"/>
      <c r="G4" s="28"/>
      <c r="H4" s="28"/>
      <c r="I4" s="100"/>
      <c r="J4" s="28"/>
      <c r="K4" s="30"/>
      <c r="M4" s="31" t="s">
        <v>13</v>
      </c>
      <c r="AT4" s="23" t="s">
        <v>6</v>
      </c>
    </row>
    <row r="5" spans="1:70" ht="6.95" customHeight="1">
      <c r="B5" s="27"/>
      <c r="C5" s="28"/>
      <c r="D5" s="28"/>
      <c r="E5" s="28"/>
      <c r="F5" s="28"/>
      <c r="G5" s="28"/>
      <c r="H5" s="28"/>
      <c r="I5" s="100"/>
      <c r="J5" s="28"/>
      <c r="K5" s="30"/>
    </row>
    <row r="6" spans="1:70" ht="15">
      <c r="B6" s="27"/>
      <c r="C6" s="28"/>
      <c r="D6" s="36" t="s">
        <v>19</v>
      </c>
      <c r="E6" s="28"/>
      <c r="F6" s="28"/>
      <c r="G6" s="28"/>
      <c r="H6" s="28"/>
      <c r="I6" s="100"/>
      <c r="J6" s="28"/>
      <c r="K6" s="30"/>
    </row>
    <row r="7" spans="1:70" ht="16.5" customHeight="1">
      <c r="B7" s="27"/>
      <c r="C7" s="28"/>
      <c r="D7" s="28"/>
      <c r="E7" s="412" t="str">
        <f>'Rekapitulace stavby'!K6</f>
        <v>Stavební úpravy MK v ulici Potoční, Břilice - změna 2/2018</v>
      </c>
      <c r="F7" s="413"/>
      <c r="G7" s="413"/>
      <c r="H7" s="413"/>
      <c r="I7" s="100"/>
      <c r="J7" s="28"/>
      <c r="K7" s="30"/>
    </row>
    <row r="8" spans="1:70" s="1" customFormat="1" ht="15">
      <c r="B8" s="40"/>
      <c r="C8" s="41"/>
      <c r="D8" s="36" t="s">
        <v>88</v>
      </c>
      <c r="E8" s="41"/>
      <c r="F8" s="41"/>
      <c r="G8" s="41"/>
      <c r="H8" s="41"/>
      <c r="I8" s="101"/>
      <c r="J8" s="41"/>
      <c r="K8" s="44"/>
    </row>
    <row r="9" spans="1:70" s="1" customFormat="1" ht="36.950000000000003" customHeight="1">
      <c r="B9" s="40"/>
      <c r="C9" s="41"/>
      <c r="D9" s="41"/>
      <c r="E9" s="414" t="s">
        <v>89</v>
      </c>
      <c r="F9" s="415"/>
      <c r="G9" s="415"/>
      <c r="H9" s="415"/>
      <c r="I9" s="101"/>
      <c r="J9" s="41"/>
      <c r="K9" s="44"/>
    </row>
    <row r="10" spans="1:70" s="1" customFormat="1">
      <c r="B10" s="40"/>
      <c r="C10" s="41"/>
      <c r="D10" s="41"/>
      <c r="E10" s="41"/>
      <c r="F10" s="41"/>
      <c r="G10" s="41"/>
      <c r="H10" s="41"/>
      <c r="I10" s="101"/>
      <c r="J10" s="41"/>
      <c r="K10" s="44"/>
    </row>
    <row r="11" spans="1:70" s="1" customFormat="1" ht="14.45" customHeight="1">
      <c r="B11" s="40"/>
      <c r="C11" s="41"/>
      <c r="D11" s="36" t="s">
        <v>21</v>
      </c>
      <c r="E11" s="41"/>
      <c r="F11" s="34" t="s">
        <v>5</v>
      </c>
      <c r="G11" s="41"/>
      <c r="H11" s="41"/>
      <c r="I11" s="102" t="s">
        <v>22</v>
      </c>
      <c r="J11" s="34" t="s">
        <v>5</v>
      </c>
      <c r="K11" s="44"/>
    </row>
    <row r="12" spans="1:70" s="1" customFormat="1" ht="14.45" customHeight="1">
      <c r="B12" s="40"/>
      <c r="C12" s="41"/>
      <c r="D12" s="36" t="s">
        <v>23</v>
      </c>
      <c r="E12" s="41"/>
      <c r="F12" s="34" t="s">
        <v>24</v>
      </c>
      <c r="G12" s="41"/>
      <c r="H12" s="41"/>
      <c r="I12" s="102" t="s">
        <v>25</v>
      </c>
      <c r="J12" s="103" t="str">
        <f>'Rekapitulace stavby'!AN8</f>
        <v>27. 3. 2018</v>
      </c>
      <c r="K12" s="44"/>
    </row>
    <row r="13" spans="1:70" s="1" customFormat="1" ht="10.9" customHeight="1">
      <c r="B13" s="40"/>
      <c r="C13" s="41"/>
      <c r="D13" s="41"/>
      <c r="E13" s="41"/>
      <c r="F13" s="41"/>
      <c r="G13" s="41"/>
      <c r="H13" s="41"/>
      <c r="I13" s="101"/>
      <c r="J13" s="41"/>
      <c r="K13" s="44"/>
    </row>
    <row r="14" spans="1:70" s="1" customFormat="1" ht="14.45" customHeight="1">
      <c r="B14" s="40"/>
      <c r="C14" s="41"/>
      <c r="D14" s="36" t="s">
        <v>27</v>
      </c>
      <c r="E14" s="41"/>
      <c r="F14" s="41"/>
      <c r="G14" s="41"/>
      <c r="H14" s="41"/>
      <c r="I14" s="102" t="s">
        <v>28</v>
      </c>
      <c r="J14" s="34" t="s">
        <v>5</v>
      </c>
      <c r="K14" s="44"/>
    </row>
    <row r="15" spans="1:70" s="1" customFormat="1" ht="18" customHeight="1">
      <c r="B15" s="40"/>
      <c r="C15" s="41"/>
      <c r="D15" s="41"/>
      <c r="E15" s="34" t="s">
        <v>29</v>
      </c>
      <c r="F15" s="41"/>
      <c r="G15" s="41"/>
      <c r="H15" s="41"/>
      <c r="I15" s="102" t="s">
        <v>30</v>
      </c>
      <c r="J15" s="34" t="s">
        <v>5</v>
      </c>
      <c r="K15" s="44"/>
    </row>
    <row r="16" spans="1:70" s="1" customFormat="1" ht="6.95" customHeight="1">
      <c r="B16" s="40"/>
      <c r="C16" s="41"/>
      <c r="D16" s="41"/>
      <c r="E16" s="41"/>
      <c r="F16" s="41"/>
      <c r="G16" s="41"/>
      <c r="H16" s="41"/>
      <c r="I16" s="101"/>
      <c r="J16" s="41"/>
      <c r="K16" s="44"/>
    </row>
    <row r="17" spans="2:11" s="1" customFormat="1" ht="14.45" customHeight="1">
      <c r="B17" s="40"/>
      <c r="C17" s="41"/>
      <c r="D17" s="36" t="s">
        <v>31</v>
      </c>
      <c r="E17" s="41"/>
      <c r="F17" s="41"/>
      <c r="G17" s="41"/>
      <c r="H17" s="41"/>
      <c r="I17" s="102"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2" t="s">
        <v>30</v>
      </c>
      <c r="J18" s="34" t="str">
        <f>IF('Rekapitulace stavby'!AN14="Vyplň údaj","",IF('Rekapitulace stavby'!AN14="","",'Rekapitulace stavby'!AN14))</f>
        <v/>
      </c>
      <c r="K18" s="44"/>
    </row>
    <row r="19" spans="2:11" s="1" customFormat="1" ht="6.95" customHeight="1">
      <c r="B19" s="40"/>
      <c r="C19" s="41"/>
      <c r="D19" s="41"/>
      <c r="E19" s="41"/>
      <c r="F19" s="41"/>
      <c r="G19" s="41"/>
      <c r="H19" s="41"/>
      <c r="I19" s="101"/>
      <c r="J19" s="41"/>
      <c r="K19" s="44"/>
    </row>
    <row r="20" spans="2:11" s="1" customFormat="1" ht="14.45" customHeight="1">
      <c r="B20" s="40"/>
      <c r="C20" s="41"/>
      <c r="D20" s="36" t="s">
        <v>33</v>
      </c>
      <c r="E20" s="41"/>
      <c r="F20" s="41"/>
      <c r="G20" s="41"/>
      <c r="H20" s="41"/>
      <c r="I20" s="102" t="s">
        <v>28</v>
      </c>
      <c r="J20" s="34" t="s">
        <v>90</v>
      </c>
      <c r="K20" s="44"/>
    </row>
    <row r="21" spans="2:11" s="1" customFormat="1" ht="18" customHeight="1">
      <c r="B21" s="40"/>
      <c r="C21" s="41"/>
      <c r="D21" s="41"/>
      <c r="E21" s="34" t="s">
        <v>34</v>
      </c>
      <c r="F21" s="41"/>
      <c r="G21" s="41"/>
      <c r="H21" s="41"/>
      <c r="I21" s="102" t="s">
        <v>30</v>
      </c>
      <c r="J21" s="34" t="s">
        <v>91</v>
      </c>
      <c r="K21" s="44"/>
    </row>
    <row r="22" spans="2:11" s="1" customFormat="1" ht="6.95" customHeight="1">
      <c r="B22" s="40"/>
      <c r="C22" s="41"/>
      <c r="D22" s="41"/>
      <c r="E22" s="41"/>
      <c r="F22" s="41"/>
      <c r="G22" s="41"/>
      <c r="H22" s="41"/>
      <c r="I22" s="101"/>
      <c r="J22" s="41"/>
      <c r="K22" s="44"/>
    </row>
    <row r="23" spans="2:11" s="1" customFormat="1" ht="14.45" customHeight="1">
      <c r="B23" s="40"/>
      <c r="C23" s="41"/>
      <c r="D23" s="36" t="s">
        <v>36</v>
      </c>
      <c r="E23" s="41"/>
      <c r="F23" s="41"/>
      <c r="G23" s="41"/>
      <c r="H23" s="41"/>
      <c r="I23" s="101"/>
      <c r="J23" s="41"/>
      <c r="K23" s="44"/>
    </row>
    <row r="24" spans="2:11" s="6" customFormat="1" ht="16.5" customHeight="1">
      <c r="B24" s="104"/>
      <c r="C24" s="105"/>
      <c r="D24" s="105"/>
      <c r="E24" s="382" t="s">
        <v>5</v>
      </c>
      <c r="F24" s="382"/>
      <c r="G24" s="382"/>
      <c r="H24" s="382"/>
      <c r="I24" s="106"/>
      <c r="J24" s="105"/>
      <c r="K24" s="107"/>
    </row>
    <row r="25" spans="2:11" s="1" customFormat="1" ht="6.95" customHeight="1">
      <c r="B25" s="40"/>
      <c r="C25" s="41"/>
      <c r="D25" s="41"/>
      <c r="E25" s="41"/>
      <c r="F25" s="41"/>
      <c r="G25" s="41"/>
      <c r="H25" s="41"/>
      <c r="I25" s="101"/>
      <c r="J25" s="41"/>
      <c r="K25" s="44"/>
    </row>
    <row r="26" spans="2:11" s="1" customFormat="1" ht="6.95" customHeight="1">
      <c r="B26" s="40"/>
      <c r="C26" s="41"/>
      <c r="D26" s="67"/>
      <c r="E26" s="67"/>
      <c r="F26" s="67"/>
      <c r="G26" s="67"/>
      <c r="H26" s="67"/>
      <c r="I26" s="108"/>
      <c r="J26" s="67"/>
      <c r="K26" s="109"/>
    </row>
    <row r="27" spans="2:11" s="1" customFormat="1" ht="25.35" customHeight="1">
      <c r="B27" s="40"/>
      <c r="C27" s="41"/>
      <c r="D27" s="110" t="s">
        <v>37</v>
      </c>
      <c r="E27" s="41"/>
      <c r="F27" s="41"/>
      <c r="G27" s="41"/>
      <c r="H27" s="41"/>
      <c r="I27" s="101"/>
      <c r="J27" s="111">
        <f>ROUND(J86,2)</f>
        <v>0</v>
      </c>
      <c r="K27" s="44"/>
    </row>
    <row r="28" spans="2:11" s="1" customFormat="1" ht="6.95" customHeight="1">
      <c r="B28" s="40"/>
      <c r="C28" s="41"/>
      <c r="D28" s="67"/>
      <c r="E28" s="67"/>
      <c r="F28" s="67"/>
      <c r="G28" s="67"/>
      <c r="H28" s="67"/>
      <c r="I28" s="108"/>
      <c r="J28" s="67"/>
      <c r="K28" s="109"/>
    </row>
    <row r="29" spans="2:11" s="1" customFormat="1" ht="14.45" customHeight="1">
      <c r="B29" s="40"/>
      <c r="C29" s="41"/>
      <c r="D29" s="41"/>
      <c r="E29" s="41"/>
      <c r="F29" s="45" t="s">
        <v>39</v>
      </c>
      <c r="G29" s="41"/>
      <c r="H29" s="41"/>
      <c r="I29" s="112" t="s">
        <v>38</v>
      </c>
      <c r="J29" s="45" t="s">
        <v>40</v>
      </c>
      <c r="K29" s="44"/>
    </row>
    <row r="30" spans="2:11" s="1" customFormat="1" ht="14.45" customHeight="1">
      <c r="B30" s="40"/>
      <c r="C30" s="41"/>
      <c r="D30" s="48" t="s">
        <v>41</v>
      </c>
      <c r="E30" s="48" t="s">
        <v>42</v>
      </c>
      <c r="F30" s="113">
        <f>ROUND(SUM(BE86:BE547), 2)</f>
        <v>0</v>
      </c>
      <c r="G30" s="41"/>
      <c r="H30" s="41"/>
      <c r="I30" s="114">
        <v>0.21</v>
      </c>
      <c r="J30" s="113">
        <f>ROUND(ROUND((SUM(BE86:BE547)), 2)*I30, 2)</f>
        <v>0</v>
      </c>
      <c r="K30" s="44"/>
    </row>
    <row r="31" spans="2:11" s="1" customFormat="1" ht="14.45" customHeight="1">
      <c r="B31" s="40"/>
      <c r="C31" s="41"/>
      <c r="D31" s="41"/>
      <c r="E31" s="48" t="s">
        <v>43</v>
      </c>
      <c r="F31" s="113">
        <f>ROUND(SUM(BF86:BF547), 2)</f>
        <v>0</v>
      </c>
      <c r="G31" s="41"/>
      <c r="H31" s="41"/>
      <c r="I31" s="114">
        <v>0.15</v>
      </c>
      <c r="J31" s="113">
        <f>ROUND(ROUND((SUM(BF86:BF547)), 2)*I31, 2)</f>
        <v>0</v>
      </c>
      <c r="K31" s="44"/>
    </row>
    <row r="32" spans="2:11" s="1" customFormat="1" ht="14.45" hidden="1" customHeight="1">
      <c r="B32" s="40"/>
      <c r="C32" s="41"/>
      <c r="D32" s="41"/>
      <c r="E32" s="48" t="s">
        <v>44</v>
      </c>
      <c r="F32" s="113">
        <f>ROUND(SUM(BG86:BG547), 2)</f>
        <v>0</v>
      </c>
      <c r="G32" s="41"/>
      <c r="H32" s="41"/>
      <c r="I32" s="114">
        <v>0.21</v>
      </c>
      <c r="J32" s="113">
        <v>0</v>
      </c>
      <c r="K32" s="44"/>
    </row>
    <row r="33" spans="2:11" s="1" customFormat="1" ht="14.45" hidden="1" customHeight="1">
      <c r="B33" s="40"/>
      <c r="C33" s="41"/>
      <c r="D33" s="41"/>
      <c r="E33" s="48" t="s">
        <v>45</v>
      </c>
      <c r="F33" s="113">
        <f>ROUND(SUM(BH86:BH547), 2)</f>
        <v>0</v>
      </c>
      <c r="G33" s="41"/>
      <c r="H33" s="41"/>
      <c r="I33" s="114">
        <v>0.15</v>
      </c>
      <c r="J33" s="113">
        <v>0</v>
      </c>
      <c r="K33" s="44"/>
    </row>
    <row r="34" spans="2:11" s="1" customFormat="1" ht="14.45" hidden="1" customHeight="1">
      <c r="B34" s="40"/>
      <c r="C34" s="41"/>
      <c r="D34" s="41"/>
      <c r="E34" s="48" t="s">
        <v>46</v>
      </c>
      <c r="F34" s="113">
        <f>ROUND(SUM(BI86:BI547), 2)</f>
        <v>0</v>
      </c>
      <c r="G34" s="41"/>
      <c r="H34" s="41"/>
      <c r="I34" s="114">
        <v>0</v>
      </c>
      <c r="J34" s="113">
        <v>0</v>
      </c>
      <c r="K34" s="44"/>
    </row>
    <row r="35" spans="2:11" s="1" customFormat="1" ht="6.95" customHeight="1">
      <c r="B35" s="40"/>
      <c r="C35" s="41"/>
      <c r="D35" s="41"/>
      <c r="E35" s="41"/>
      <c r="F35" s="41"/>
      <c r="G35" s="41"/>
      <c r="H35" s="41"/>
      <c r="I35" s="101"/>
      <c r="J35" s="41"/>
      <c r="K35" s="44"/>
    </row>
    <row r="36" spans="2:11" s="1" customFormat="1" ht="25.35" customHeight="1">
      <c r="B36" s="40"/>
      <c r="C36" s="115"/>
      <c r="D36" s="116" t="s">
        <v>47</v>
      </c>
      <c r="E36" s="70"/>
      <c r="F36" s="70"/>
      <c r="G36" s="117" t="s">
        <v>48</v>
      </c>
      <c r="H36" s="118" t="s">
        <v>49</v>
      </c>
      <c r="I36" s="119"/>
      <c r="J36" s="120">
        <f>SUM(J27:J34)</f>
        <v>0</v>
      </c>
      <c r="K36" s="121"/>
    </row>
    <row r="37" spans="2:11" s="1" customFormat="1" ht="14.45" customHeight="1">
      <c r="B37" s="55"/>
      <c r="C37" s="56"/>
      <c r="D37" s="56"/>
      <c r="E37" s="56"/>
      <c r="F37" s="56"/>
      <c r="G37" s="56"/>
      <c r="H37" s="56"/>
      <c r="I37" s="122"/>
      <c r="J37" s="56"/>
      <c r="K37" s="57"/>
    </row>
    <row r="41" spans="2:11" s="1" customFormat="1" ht="6.95" customHeight="1">
      <c r="B41" s="58"/>
      <c r="C41" s="59"/>
      <c r="D41" s="59"/>
      <c r="E41" s="59"/>
      <c r="F41" s="59"/>
      <c r="G41" s="59"/>
      <c r="H41" s="59"/>
      <c r="I41" s="123"/>
      <c r="J41" s="59"/>
      <c r="K41" s="124"/>
    </row>
    <row r="42" spans="2:11" s="1" customFormat="1" ht="36.950000000000003" customHeight="1">
      <c r="B42" s="40"/>
      <c r="C42" s="29" t="s">
        <v>92</v>
      </c>
      <c r="D42" s="41"/>
      <c r="E42" s="41"/>
      <c r="F42" s="41"/>
      <c r="G42" s="41"/>
      <c r="H42" s="41"/>
      <c r="I42" s="101"/>
      <c r="J42" s="41"/>
      <c r="K42" s="44"/>
    </row>
    <row r="43" spans="2:11" s="1" customFormat="1" ht="6.95" customHeight="1">
      <c r="B43" s="40"/>
      <c r="C43" s="41"/>
      <c r="D43" s="41"/>
      <c r="E43" s="41"/>
      <c r="F43" s="41"/>
      <c r="G43" s="41"/>
      <c r="H43" s="41"/>
      <c r="I43" s="101"/>
      <c r="J43" s="41"/>
      <c r="K43" s="44"/>
    </row>
    <row r="44" spans="2:11" s="1" customFormat="1" ht="14.45" customHeight="1">
      <c r="B44" s="40"/>
      <c r="C44" s="36" t="s">
        <v>19</v>
      </c>
      <c r="D44" s="41"/>
      <c r="E44" s="41"/>
      <c r="F44" s="41"/>
      <c r="G44" s="41"/>
      <c r="H44" s="41"/>
      <c r="I44" s="101"/>
      <c r="J44" s="41"/>
      <c r="K44" s="44"/>
    </row>
    <row r="45" spans="2:11" s="1" customFormat="1" ht="16.5" customHeight="1">
      <c r="B45" s="40"/>
      <c r="C45" s="41"/>
      <c r="D45" s="41"/>
      <c r="E45" s="412" t="str">
        <f>E7</f>
        <v>Stavební úpravy MK v ulici Potoční, Břilice - změna 2/2018</v>
      </c>
      <c r="F45" s="413"/>
      <c r="G45" s="413"/>
      <c r="H45" s="413"/>
      <c r="I45" s="101"/>
      <c r="J45" s="41"/>
      <c r="K45" s="44"/>
    </row>
    <row r="46" spans="2:11" s="1" customFormat="1" ht="14.45" customHeight="1">
      <c r="B46" s="40"/>
      <c r="C46" s="36" t="s">
        <v>88</v>
      </c>
      <c r="D46" s="41"/>
      <c r="E46" s="41"/>
      <c r="F46" s="41"/>
      <c r="G46" s="41"/>
      <c r="H46" s="41"/>
      <c r="I46" s="101"/>
      <c r="J46" s="41"/>
      <c r="K46" s="44"/>
    </row>
    <row r="47" spans="2:11" s="1" customFormat="1" ht="17.25" customHeight="1">
      <c r="B47" s="40"/>
      <c r="C47" s="41"/>
      <c r="D47" s="41"/>
      <c r="E47" s="414" t="str">
        <f>E9</f>
        <v>101a - Vozovka - I.etapa</v>
      </c>
      <c r="F47" s="415"/>
      <c r="G47" s="415"/>
      <c r="H47" s="415"/>
      <c r="I47" s="101"/>
      <c r="J47" s="41"/>
      <c r="K47" s="44"/>
    </row>
    <row r="48" spans="2:11" s="1" customFormat="1" ht="6.95" customHeight="1">
      <c r="B48" s="40"/>
      <c r="C48" s="41"/>
      <c r="D48" s="41"/>
      <c r="E48" s="41"/>
      <c r="F48" s="41"/>
      <c r="G48" s="41"/>
      <c r="H48" s="41"/>
      <c r="I48" s="101"/>
      <c r="J48" s="41"/>
      <c r="K48" s="44"/>
    </row>
    <row r="49" spans="2:47" s="1" customFormat="1" ht="18" customHeight="1">
      <c r="B49" s="40"/>
      <c r="C49" s="36" t="s">
        <v>23</v>
      </c>
      <c r="D49" s="41"/>
      <c r="E49" s="41"/>
      <c r="F49" s="34" t="str">
        <f>F12</f>
        <v>Třeboň, místní část Břilice</v>
      </c>
      <c r="G49" s="41"/>
      <c r="H49" s="41"/>
      <c r="I49" s="102" t="s">
        <v>25</v>
      </c>
      <c r="J49" s="103" t="str">
        <f>IF(J12="","",J12)</f>
        <v>27. 3. 2018</v>
      </c>
      <c r="K49" s="44"/>
    </row>
    <row r="50" spans="2:47" s="1" customFormat="1" ht="6.95" customHeight="1">
      <c r="B50" s="40"/>
      <c r="C50" s="41"/>
      <c r="D50" s="41"/>
      <c r="E50" s="41"/>
      <c r="F50" s="41"/>
      <c r="G50" s="41"/>
      <c r="H50" s="41"/>
      <c r="I50" s="101"/>
      <c r="J50" s="41"/>
      <c r="K50" s="44"/>
    </row>
    <row r="51" spans="2:47" s="1" customFormat="1" ht="15">
      <c r="B51" s="40"/>
      <c r="C51" s="36" t="s">
        <v>27</v>
      </c>
      <c r="D51" s="41"/>
      <c r="E51" s="41"/>
      <c r="F51" s="34" t="str">
        <f>E15</f>
        <v>Město Třeboň</v>
      </c>
      <c r="G51" s="41"/>
      <c r="H51" s="41"/>
      <c r="I51" s="102" t="s">
        <v>33</v>
      </c>
      <c r="J51" s="382" t="str">
        <f>E21</f>
        <v>WAY project s.r.o.</v>
      </c>
      <c r="K51" s="44"/>
    </row>
    <row r="52" spans="2:47" s="1" customFormat="1" ht="14.45" customHeight="1">
      <c r="B52" s="40"/>
      <c r="C52" s="36" t="s">
        <v>31</v>
      </c>
      <c r="D52" s="41"/>
      <c r="E52" s="41"/>
      <c r="F52" s="34" t="str">
        <f>IF(E18="","",E18)</f>
        <v/>
      </c>
      <c r="G52" s="41"/>
      <c r="H52" s="41"/>
      <c r="I52" s="101"/>
      <c r="J52" s="407"/>
      <c r="K52" s="44"/>
    </row>
    <row r="53" spans="2:47" s="1" customFormat="1" ht="10.35" customHeight="1">
      <c r="B53" s="40"/>
      <c r="C53" s="41"/>
      <c r="D53" s="41"/>
      <c r="E53" s="41"/>
      <c r="F53" s="41"/>
      <c r="G53" s="41"/>
      <c r="H53" s="41"/>
      <c r="I53" s="101"/>
      <c r="J53" s="41"/>
      <c r="K53" s="44"/>
    </row>
    <row r="54" spans="2:47" s="1" customFormat="1" ht="29.25" customHeight="1">
      <c r="B54" s="40"/>
      <c r="C54" s="125" t="s">
        <v>93</v>
      </c>
      <c r="D54" s="115"/>
      <c r="E54" s="115"/>
      <c r="F54" s="115"/>
      <c r="G54" s="115"/>
      <c r="H54" s="115"/>
      <c r="I54" s="126"/>
      <c r="J54" s="127" t="s">
        <v>94</v>
      </c>
      <c r="K54" s="128"/>
    </row>
    <row r="55" spans="2:47" s="1" customFormat="1" ht="10.35" customHeight="1">
      <c r="B55" s="40"/>
      <c r="C55" s="41"/>
      <c r="D55" s="41"/>
      <c r="E55" s="41"/>
      <c r="F55" s="41"/>
      <c r="G55" s="41"/>
      <c r="H55" s="41"/>
      <c r="I55" s="101"/>
      <c r="J55" s="41"/>
      <c r="K55" s="44"/>
    </row>
    <row r="56" spans="2:47" s="1" customFormat="1" ht="29.25" customHeight="1">
      <c r="B56" s="40"/>
      <c r="C56" s="129" t="s">
        <v>95</v>
      </c>
      <c r="D56" s="41"/>
      <c r="E56" s="41"/>
      <c r="F56" s="41"/>
      <c r="G56" s="41"/>
      <c r="H56" s="41"/>
      <c r="I56" s="101"/>
      <c r="J56" s="111">
        <f>J86</f>
        <v>0</v>
      </c>
      <c r="K56" s="44"/>
      <c r="AU56" s="23" t="s">
        <v>96</v>
      </c>
    </row>
    <row r="57" spans="2:47" s="7" customFormat="1" ht="24.95" customHeight="1">
      <c r="B57" s="130"/>
      <c r="C57" s="131"/>
      <c r="D57" s="132" t="s">
        <v>97</v>
      </c>
      <c r="E57" s="133"/>
      <c r="F57" s="133"/>
      <c r="G57" s="133"/>
      <c r="H57" s="133"/>
      <c r="I57" s="134"/>
      <c r="J57" s="135">
        <f>J87</f>
        <v>0</v>
      </c>
      <c r="K57" s="136"/>
    </row>
    <row r="58" spans="2:47" s="8" customFormat="1" ht="19.899999999999999" customHeight="1">
      <c r="B58" s="137"/>
      <c r="C58" s="138"/>
      <c r="D58" s="139" t="s">
        <v>98</v>
      </c>
      <c r="E58" s="140"/>
      <c r="F58" s="140"/>
      <c r="G58" s="140"/>
      <c r="H58" s="140"/>
      <c r="I58" s="141"/>
      <c r="J58" s="142">
        <f>J88</f>
        <v>0</v>
      </c>
      <c r="K58" s="143"/>
    </row>
    <row r="59" spans="2:47" s="8" customFormat="1" ht="19.899999999999999" customHeight="1">
      <c r="B59" s="137"/>
      <c r="C59" s="138"/>
      <c r="D59" s="139" t="s">
        <v>99</v>
      </c>
      <c r="E59" s="140"/>
      <c r="F59" s="140"/>
      <c r="G59" s="140"/>
      <c r="H59" s="140"/>
      <c r="I59" s="141"/>
      <c r="J59" s="142">
        <f>J282</f>
        <v>0</v>
      </c>
      <c r="K59" s="143"/>
    </row>
    <row r="60" spans="2:47" s="8" customFormat="1" ht="19.899999999999999" customHeight="1">
      <c r="B60" s="137"/>
      <c r="C60" s="138"/>
      <c r="D60" s="139" t="s">
        <v>100</v>
      </c>
      <c r="E60" s="140"/>
      <c r="F60" s="140"/>
      <c r="G60" s="140"/>
      <c r="H60" s="140"/>
      <c r="I60" s="141"/>
      <c r="J60" s="142">
        <f>J289</f>
        <v>0</v>
      </c>
      <c r="K60" s="143"/>
    </row>
    <row r="61" spans="2:47" s="8" customFormat="1" ht="19.899999999999999" customHeight="1">
      <c r="B61" s="137"/>
      <c r="C61" s="138"/>
      <c r="D61" s="139" t="s">
        <v>101</v>
      </c>
      <c r="E61" s="140"/>
      <c r="F61" s="140"/>
      <c r="G61" s="140"/>
      <c r="H61" s="140"/>
      <c r="I61" s="141"/>
      <c r="J61" s="142">
        <f>J295</f>
        <v>0</v>
      </c>
      <c r="K61" s="143"/>
    </row>
    <row r="62" spans="2:47" s="8" customFormat="1" ht="19.899999999999999" customHeight="1">
      <c r="B62" s="137"/>
      <c r="C62" s="138"/>
      <c r="D62" s="139" t="s">
        <v>102</v>
      </c>
      <c r="E62" s="140"/>
      <c r="F62" s="140"/>
      <c r="G62" s="140"/>
      <c r="H62" s="140"/>
      <c r="I62" s="141"/>
      <c r="J62" s="142">
        <f>J309</f>
        <v>0</v>
      </c>
      <c r="K62" s="143"/>
    </row>
    <row r="63" spans="2:47" s="8" customFormat="1" ht="19.899999999999999" customHeight="1">
      <c r="B63" s="137"/>
      <c r="C63" s="138"/>
      <c r="D63" s="139" t="s">
        <v>103</v>
      </c>
      <c r="E63" s="140"/>
      <c r="F63" s="140"/>
      <c r="G63" s="140"/>
      <c r="H63" s="140"/>
      <c r="I63" s="141"/>
      <c r="J63" s="142">
        <f>J386</f>
        <v>0</v>
      </c>
      <c r="K63" s="143"/>
    </row>
    <row r="64" spans="2:47" s="8" customFormat="1" ht="19.899999999999999" customHeight="1">
      <c r="B64" s="137"/>
      <c r="C64" s="138"/>
      <c r="D64" s="139" t="s">
        <v>104</v>
      </c>
      <c r="E64" s="140"/>
      <c r="F64" s="140"/>
      <c r="G64" s="140"/>
      <c r="H64" s="140"/>
      <c r="I64" s="141"/>
      <c r="J64" s="142">
        <f>J430</f>
        <v>0</v>
      </c>
      <c r="K64" s="143"/>
    </row>
    <row r="65" spans="2:12" s="8" customFormat="1" ht="19.899999999999999" customHeight="1">
      <c r="B65" s="137"/>
      <c r="C65" s="138"/>
      <c r="D65" s="139" t="s">
        <v>105</v>
      </c>
      <c r="E65" s="140"/>
      <c r="F65" s="140"/>
      <c r="G65" s="140"/>
      <c r="H65" s="140"/>
      <c r="I65" s="141"/>
      <c r="J65" s="142">
        <f>J476</f>
        <v>0</v>
      </c>
      <c r="K65" s="143"/>
    </row>
    <row r="66" spans="2:12" s="8" customFormat="1" ht="19.899999999999999" customHeight="1">
      <c r="B66" s="137"/>
      <c r="C66" s="138"/>
      <c r="D66" s="139" t="s">
        <v>106</v>
      </c>
      <c r="E66" s="140"/>
      <c r="F66" s="140"/>
      <c r="G66" s="140"/>
      <c r="H66" s="140"/>
      <c r="I66" s="141"/>
      <c r="J66" s="142">
        <f>J542</f>
        <v>0</v>
      </c>
      <c r="K66" s="143"/>
    </row>
    <row r="67" spans="2:12" s="1" customFormat="1" ht="21.75" customHeight="1">
      <c r="B67" s="40"/>
      <c r="C67" s="41"/>
      <c r="D67" s="41"/>
      <c r="E67" s="41"/>
      <c r="F67" s="41"/>
      <c r="G67" s="41"/>
      <c r="H67" s="41"/>
      <c r="I67" s="101"/>
      <c r="J67" s="41"/>
      <c r="K67" s="44"/>
    </row>
    <row r="68" spans="2:12" s="1" customFormat="1" ht="6.95" customHeight="1">
      <c r="B68" s="55"/>
      <c r="C68" s="56"/>
      <c r="D68" s="56"/>
      <c r="E68" s="56"/>
      <c r="F68" s="56"/>
      <c r="G68" s="56"/>
      <c r="H68" s="56"/>
      <c r="I68" s="122"/>
      <c r="J68" s="56"/>
      <c r="K68" s="57"/>
    </row>
    <row r="72" spans="2:12" s="1" customFormat="1" ht="6.95" customHeight="1">
      <c r="B72" s="58"/>
      <c r="C72" s="59"/>
      <c r="D72" s="59"/>
      <c r="E72" s="59"/>
      <c r="F72" s="59"/>
      <c r="G72" s="59"/>
      <c r="H72" s="59"/>
      <c r="I72" s="123"/>
      <c r="J72" s="59"/>
      <c r="K72" s="59"/>
      <c r="L72" s="40"/>
    </row>
    <row r="73" spans="2:12" s="1" customFormat="1" ht="36.950000000000003" customHeight="1">
      <c r="B73" s="40"/>
      <c r="C73" s="60" t="s">
        <v>107</v>
      </c>
      <c r="L73" s="40"/>
    </row>
    <row r="74" spans="2:12" s="1" customFormat="1" ht="6.95" customHeight="1">
      <c r="B74" s="40"/>
      <c r="L74" s="40"/>
    </row>
    <row r="75" spans="2:12" s="1" customFormat="1" ht="14.45" customHeight="1">
      <c r="B75" s="40"/>
      <c r="C75" s="62" t="s">
        <v>19</v>
      </c>
      <c r="L75" s="40"/>
    </row>
    <row r="76" spans="2:12" s="1" customFormat="1" ht="16.5" customHeight="1">
      <c r="B76" s="40"/>
      <c r="E76" s="408" t="str">
        <f>E7</f>
        <v>Stavební úpravy MK v ulici Potoční, Břilice - změna 2/2018</v>
      </c>
      <c r="F76" s="409"/>
      <c r="G76" s="409"/>
      <c r="H76" s="409"/>
      <c r="L76" s="40"/>
    </row>
    <row r="77" spans="2:12" s="1" customFormat="1" ht="14.45" customHeight="1">
      <c r="B77" s="40"/>
      <c r="C77" s="62" t="s">
        <v>88</v>
      </c>
      <c r="L77" s="40"/>
    </row>
    <row r="78" spans="2:12" s="1" customFormat="1" ht="17.25" customHeight="1">
      <c r="B78" s="40"/>
      <c r="E78" s="395" t="str">
        <f>E9</f>
        <v>101a - Vozovka - I.etapa</v>
      </c>
      <c r="F78" s="410"/>
      <c r="G78" s="410"/>
      <c r="H78" s="410"/>
      <c r="L78" s="40"/>
    </row>
    <row r="79" spans="2:12" s="1" customFormat="1" ht="6.95" customHeight="1">
      <c r="B79" s="40"/>
      <c r="L79" s="40"/>
    </row>
    <row r="80" spans="2:12" s="1" customFormat="1" ht="18" customHeight="1">
      <c r="B80" s="40"/>
      <c r="C80" s="62" t="s">
        <v>23</v>
      </c>
      <c r="F80" s="144" t="str">
        <f>F12</f>
        <v>Třeboň, místní část Břilice</v>
      </c>
      <c r="I80" s="145" t="s">
        <v>25</v>
      </c>
      <c r="J80" s="66" t="str">
        <f>IF(J12="","",J12)</f>
        <v>27. 3. 2018</v>
      </c>
      <c r="L80" s="40"/>
    </row>
    <row r="81" spans="2:65" s="1" customFormat="1" ht="6.95" customHeight="1">
      <c r="B81" s="40"/>
      <c r="L81" s="40"/>
    </row>
    <row r="82" spans="2:65" s="1" customFormat="1" ht="15">
      <c r="B82" s="40"/>
      <c r="C82" s="62" t="s">
        <v>27</v>
      </c>
      <c r="F82" s="144" t="str">
        <f>E15</f>
        <v>Město Třeboň</v>
      </c>
      <c r="I82" s="145" t="s">
        <v>33</v>
      </c>
      <c r="J82" s="144" t="str">
        <f>E21</f>
        <v>WAY project s.r.o.</v>
      </c>
      <c r="L82" s="40"/>
    </row>
    <row r="83" spans="2:65" s="1" customFormat="1" ht="14.45" customHeight="1">
      <c r="B83" s="40"/>
      <c r="C83" s="62" t="s">
        <v>31</v>
      </c>
      <c r="F83" s="144" t="str">
        <f>IF(E18="","",E18)</f>
        <v/>
      </c>
      <c r="L83" s="40"/>
    </row>
    <row r="84" spans="2:65" s="1" customFormat="1" ht="10.35" customHeight="1">
      <c r="B84" s="40"/>
      <c r="L84" s="40"/>
    </row>
    <row r="85" spans="2:65" s="9" customFormat="1" ht="29.25" customHeight="1">
      <c r="B85" s="146"/>
      <c r="C85" s="147" t="s">
        <v>108</v>
      </c>
      <c r="D85" s="148" t="s">
        <v>56</v>
      </c>
      <c r="E85" s="148" t="s">
        <v>52</v>
      </c>
      <c r="F85" s="148" t="s">
        <v>109</v>
      </c>
      <c r="G85" s="148" t="s">
        <v>110</v>
      </c>
      <c r="H85" s="148" t="s">
        <v>111</v>
      </c>
      <c r="I85" s="149" t="s">
        <v>112</v>
      </c>
      <c r="J85" s="148" t="s">
        <v>94</v>
      </c>
      <c r="K85" s="150" t="s">
        <v>113</v>
      </c>
      <c r="L85" s="146"/>
      <c r="M85" s="72" t="s">
        <v>114</v>
      </c>
      <c r="N85" s="73" t="s">
        <v>41</v>
      </c>
      <c r="O85" s="73" t="s">
        <v>115</v>
      </c>
      <c r="P85" s="73" t="s">
        <v>116</v>
      </c>
      <c r="Q85" s="73" t="s">
        <v>117</v>
      </c>
      <c r="R85" s="73" t="s">
        <v>118</v>
      </c>
      <c r="S85" s="73" t="s">
        <v>119</v>
      </c>
      <c r="T85" s="74" t="s">
        <v>120</v>
      </c>
    </row>
    <row r="86" spans="2:65" s="1" customFormat="1" ht="29.25" customHeight="1">
      <c r="B86" s="40"/>
      <c r="C86" s="76" t="s">
        <v>95</v>
      </c>
      <c r="J86" s="151">
        <f>BK86</f>
        <v>0</v>
      </c>
      <c r="L86" s="40"/>
      <c r="M86" s="75"/>
      <c r="N86" s="67"/>
      <c r="O86" s="67"/>
      <c r="P86" s="152">
        <f>P87</f>
        <v>0</v>
      </c>
      <c r="Q86" s="67"/>
      <c r="R86" s="152">
        <f>R87</f>
        <v>413.76005031000005</v>
      </c>
      <c r="S86" s="67"/>
      <c r="T86" s="153">
        <f>T87</f>
        <v>223.47901999999999</v>
      </c>
      <c r="AT86" s="23" t="s">
        <v>70</v>
      </c>
      <c r="AU86" s="23" t="s">
        <v>96</v>
      </c>
      <c r="BK86" s="154">
        <f>BK87</f>
        <v>0</v>
      </c>
    </row>
    <row r="87" spans="2:65" s="10" customFormat="1" ht="37.35" customHeight="1">
      <c r="B87" s="155"/>
      <c r="D87" s="156" t="s">
        <v>70</v>
      </c>
      <c r="E87" s="157" t="s">
        <v>121</v>
      </c>
      <c r="F87" s="157" t="s">
        <v>122</v>
      </c>
      <c r="I87" s="158"/>
      <c r="J87" s="159">
        <f>BK87</f>
        <v>0</v>
      </c>
      <c r="L87" s="155"/>
      <c r="M87" s="160"/>
      <c r="N87" s="161"/>
      <c r="O87" s="161"/>
      <c r="P87" s="162">
        <f>P88+P282+P289+P295+P309+P386+P430+P476+P542</f>
        <v>0</v>
      </c>
      <c r="Q87" s="161"/>
      <c r="R87" s="162">
        <f>R88+R282+R289+R295+R309+R386+R430+R476+R542</f>
        <v>413.76005031000005</v>
      </c>
      <c r="S87" s="161"/>
      <c r="T87" s="163">
        <f>T88+T282+T289+T295+T309+T386+T430+T476+T542</f>
        <v>223.47901999999999</v>
      </c>
      <c r="AR87" s="156" t="s">
        <v>79</v>
      </c>
      <c r="AT87" s="164" t="s">
        <v>70</v>
      </c>
      <c r="AU87" s="164" t="s">
        <v>71</v>
      </c>
      <c r="AY87" s="156" t="s">
        <v>123</v>
      </c>
      <c r="BK87" s="165">
        <f>BK88+BK282+BK289+BK295+BK309+BK386+BK430+BK476+BK542</f>
        <v>0</v>
      </c>
    </row>
    <row r="88" spans="2:65" s="10" customFormat="1" ht="19.899999999999999" customHeight="1">
      <c r="B88" s="155"/>
      <c r="D88" s="156" t="s">
        <v>70</v>
      </c>
      <c r="E88" s="166" t="s">
        <v>79</v>
      </c>
      <c r="F88" s="166" t="s">
        <v>124</v>
      </c>
      <c r="I88" s="158"/>
      <c r="J88" s="167">
        <f>BK88</f>
        <v>0</v>
      </c>
      <c r="L88" s="155"/>
      <c r="M88" s="160"/>
      <c r="N88" s="161"/>
      <c r="O88" s="161"/>
      <c r="P88" s="162">
        <f>SUM(P89:P281)</f>
        <v>0</v>
      </c>
      <c r="Q88" s="161"/>
      <c r="R88" s="162">
        <f>SUM(R89:R281)</f>
        <v>287.91626695000002</v>
      </c>
      <c r="S88" s="161"/>
      <c r="T88" s="163">
        <f>SUM(T89:T281)</f>
        <v>220.07901999999999</v>
      </c>
      <c r="AR88" s="156" t="s">
        <v>79</v>
      </c>
      <c r="AT88" s="164" t="s">
        <v>70</v>
      </c>
      <c r="AU88" s="164" t="s">
        <v>79</v>
      </c>
      <c r="AY88" s="156" t="s">
        <v>123</v>
      </c>
      <c r="BK88" s="165">
        <f>SUM(BK89:BK281)</f>
        <v>0</v>
      </c>
    </row>
    <row r="89" spans="2:65" s="1" customFormat="1" ht="51" customHeight="1">
      <c r="B89" s="168"/>
      <c r="C89" s="169" t="s">
        <v>79</v>
      </c>
      <c r="D89" s="169" t="s">
        <v>125</v>
      </c>
      <c r="E89" s="170" t="s">
        <v>126</v>
      </c>
      <c r="F89" s="171" t="s">
        <v>127</v>
      </c>
      <c r="G89" s="172" t="s">
        <v>128</v>
      </c>
      <c r="H89" s="173">
        <v>7.07</v>
      </c>
      <c r="I89" s="174"/>
      <c r="J89" s="175">
        <f>ROUND(I89*H89,2)</f>
        <v>0</v>
      </c>
      <c r="K89" s="171" t="s">
        <v>129</v>
      </c>
      <c r="L89" s="40"/>
      <c r="M89" s="176" t="s">
        <v>5</v>
      </c>
      <c r="N89" s="177" t="s">
        <v>42</v>
      </c>
      <c r="O89" s="41"/>
      <c r="P89" s="178">
        <f>O89*H89</f>
        <v>0</v>
      </c>
      <c r="Q89" s="178">
        <v>0</v>
      </c>
      <c r="R89" s="178">
        <f>Q89*H89</f>
        <v>0</v>
      </c>
      <c r="S89" s="178">
        <v>0.255</v>
      </c>
      <c r="T89" s="179">
        <f>S89*H89</f>
        <v>1.8028500000000001</v>
      </c>
      <c r="AR89" s="23" t="s">
        <v>130</v>
      </c>
      <c r="AT89" s="23" t="s">
        <v>125</v>
      </c>
      <c r="AU89" s="23" t="s">
        <v>81</v>
      </c>
      <c r="AY89" s="23" t="s">
        <v>123</v>
      </c>
      <c r="BE89" s="180">
        <f>IF(N89="základní",J89,0)</f>
        <v>0</v>
      </c>
      <c r="BF89" s="180">
        <f>IF(N89="snížená",J89,0)</f>
        <v>0</v>
      </c>
      <c r="BG89" s="180">
        <f>IF(N89="zákl. přenesená",J89,0)</f>
        <v>0</v>
      </c>
      <c r="BH89" s="180">
        <f>IF(N89="sníž. přenesená",J89,0)</f>
        <v>0</v>
      </c>
      <c r="BI89" s="180">
        <f>IF(N89="nulová",J89,0)</f>
        <v>0</v>
      </c>
      <c r="BJ89" s="23" t="s">
        <v>79</v>
      </c>
      <c r="BK89" s="180">
        <f>ROUND(I89*H89,2)</f>
        <v>0</v>
      </c>
      <c r="BL89" s="23" t="s">
        <v>130</v>
      </c>
      <c r="BM89" s="23" t="s">
        <v>131</v>
      </c>
    </row>
    <row r="90" spans="2:65" s="11" customFormat="1">
      <c r="B90" s="181"/>
      <c r="D90" s="182" t="s">
        <v>132</v>
      </c>
      <c r="E90" s="183" t="s">
        <v>5</v>
      </c>
      <c r="F90" s="184" t="s">
        <v>133</v>
      </c>
      <c r="H90" s="185">
        <v>7.07</v>
      </c>
      <c r="I90" s="186"/>
      <c r="L90" s="181"/>
      <c r="M90" s="187"/>
      <c r="N90" s="188"/>
      <c r="O90" s="188"/>
      <c r="P90" s="188"/>
      <c r="Q90" s="188"/>
      <c r="R90" s="188"/>
      <c r="S90" s="188"/>
      <c r="T90" s="189"/>
      <c r="AT90" s="183" t="s">
        <v>132</v>
      </c>
      <c r="AU90" s="183" t="s">
        <v>81</v>
      </c>
      <c r="AV90" s="11" t="s">
        <v>81</v>
      </c>
      <c r="AW90" s="11" t="s">
        <v>35</v>
      </c>
      <c r="AX90" s="11" t="s">
        <v>79</v>
      </c>
      <c r="AY90" s="183" t="s">
        <v>123</v>
      </c>
    </row>
    <row r="91" spans="2:65" s="1" customFormat="1" ht="51" customHeight="1">
      <c r="B91" s="168"/>
      <c r="C91" s="169" t="s">
        <v>81</v>
      </c>
      <c r="D91" s="169" t="s">
        <v>125</v>
      </c>
      <c r="E91" s="170" t="s">
        <v>134</v>
      </c>
      <c r="F91" s="171" t="s">
        <v>135</v>
      </c>
      <c r="G91" s="172" t="s">
        <v>128</v>
      </c>
      <c r="H91" s="173">
        <v>27.86</v>
      </c>
      <c r="I91" s="174"/>
      <c r="J91" s="175">
        <f>ROUND(I91*H91,2)</f>
        <v>0</v>
      </c>
      <c r="K91" s="171" t="s">
        <v>129</v>
      </c>
      <c r="L91" s="40"/>
      <c r="M91" s="176" t="s">
        <v>5</v>
      </c>
      <c r="N91" s="177" t="s">
        <v>42</v>
      </c>
      <c r="O91" s="41"/>
      <c r="P91" s="178">
        <f>O91*H91</f>
        <v>0</v>
      </c>
      <c r="Q91" s="178">
        <v>0</v>
      </c>
      <c r="R91" s="178">
        <f>Q91*H91</f>
        <v>0</v>
      </c>
      <c r="S91" s="178">
        <v>0.26</v>
      </c>
      <c r="T91" s="179">
        <f>S91*H91</f>
        <v>7.2435999999999998</v>
      </c>
      <c r="AR91" s="23" t="s">
        <v>130</v>
      </c>
      <c r="AT91" s="23" t="s">
        <v>125</v>
      </c>
      <c r="AU91" s="23" t="s">
        <v>81</v>
      </c>
      <c r="AY91" s="23" t="s">
        <v>123</v>
      </c>
      <c r="BE91" s="180">
        <f>IF(N91="základní",J91,0)</f>
        <v>0</v>
      </c>
      <c r="BF91" s="180">
        <f>IF(N91="snížená",J91,0)</f>
        <v>0</v>
      </c>
      <c r="BG91" s="180">
        <f>IF(N91="zákl. přenesená",J91,0)</f>
        <v>0</v>
      </c>
      <c r="BH91" s="180">
        <f>IF(N91="sníž. přenesená",J91,0)</f>
        <v>0</v>
      </c>
      <c r="BI91" s="180">
        <f>IF(N91="nulová",J91,0)</f>
        <v>0</v>
      </c>
      <c r="BJ91" s="23" t="s">
        <v>79</v>
      </c>
      <c r="BK91" s="180">
        <f>ROUND(I91*H91,2)</f>
        <v>0</v>
      </c>
      <c r="BL91" s="23" t="s">
        <v>130</v>
      </c>
      <c r="BM91" s="23" t="s">
        <v>136</v>
      </c>
    </row>
    <row r="92" spans="2:65" s="11" customFormat="1">
      <c r="B92" s="181"/>
      <c r="D92" s="182" t="s">
        <v>132</v>
      </c>
      <c r="E92" s="183" t="s">
        <v>5</v>
      </c>
      <c r="F92" s="184" t="s">
        <v>137</v>
      </c>
      <c r="H92" s="185">
        <v>27.86</v>
      </c>
      <c r="I92" s="186"/>
      <c r="L92" s="181"/>
      <c r="M92" s="187"/>
      <c r="N92" s="188"/>
      <c r="O92" s="188"/>
      <c r="P92" s="188"/>
      <c r="Q92" s="188"/>
      <c r="R92" s="188"/>
      <c r="S92" s="188"/>
      <c r="T92" s="189"/>
      <c r="AT92" s="183" t="s">
        <v>132</v>
      </c>
      <c r="AU92" s="183" t="s">
        <v>81</v>
      </c>
      <c r="AV92" s="11" t="s">
        <v>81</v>
      </c>
      <c r="AW92" s="11" t="s">
        <v>35</v>
      </c>
      <c r="AX92" s="11" t="s">
        <v>79</v>
      </c>
      <c r="AY92" s="183" t="s">
        <v>123</v>
      </c>
    </row>
    <row r="93" spans="2:65" s="1" customFormat="1" ht="38.25" customHeight="1">
      <c r="B93" s="168"/>
      <c r="C93" s="169" t="s">
        <v>138</v>
      </c>
      <c r="D93" s="169" t="s">
        <v>125</v>
      </c>
      <c r="E93" s="170" t="s">
        <v>139</v>
      </c>
      <c r="F93" s="171" t="s">
        <v>140</v>
      </c>
      <c r="G93" s="172" t="s">
        <v>128</v>
      </c>
      <c r="H93" s="173">
        <v>60.56</v>
      </c>
      <c r="I93" s="174"/>
      <c r="J93" s="175">
        <f>ROUND(I93*H93,2)</f>
        <v>0</v>
      </c>
      <c r="K93" s="171" t="s">
        <v>129</v>
      </c>
      <c r="L93" s="40"/>
      <c r="M93" s="176" t="s">
        <v>5</v>
      </c>
      <c r="N93" s="177" t="s">
        <v>42</v>
      </c>
      <c r="O93" s="41"/>
      <c r="P93" s="178">
        <f>O93*H93</f>
        <v>0</v>
      </c>
      <c r="Q93" s="178">
        <v>0</v>
      </c>
      <c r="R93" s="178">
        <f>Q93*H93</f>
        <v>0</v>
      </c>
      <c r="S93" s="178">
        <v>0.17</v>
      </c>
      <c r="T93" s="179">
        <f>S93*H93</f>
        <v>10.295200000000001</v>
      </c>
      <c r="AR93" s="23" t="s">
        <v>130</v>
      </c>
      <c r="AT93" s="23" t="s">
        <v>125</v>
      </c>
      <c r="AU93" s="23" t="s">
        <v>81</v>
      </c>
      <c r="AY93" s="23" t="s">
        <v>123</v>
      </c>
      <c r="BE93" s="180">
        <f>IF(N93="základní",J93,0)</f>
        <v>0</v>
      </c>
      <c r="BF93" s="180">
        <f>IF(N93="snížená",J93,0)</f>
        <v>0</v>
      </c>
      <c r="BG93" s="180">
        <f>IF(N93="zákl. přenesená",J93,0)</f>
        <v>0</v>
      </c>
      <c r="BH93" s="180">
        <f>IF(N93="sníž. přenesená",J93,0)</f>
        <v>0</v>
      </c>
      <c r="BI93" s="180">
        <f>IF(N93="nulová",J93,0)</f>
        <v>0</v>
      </c>
      <c r="BJ93" s="23" t="s">
        <v>79</v>
      </c>
      <c r="BK93" s="180">
        <f>ROUND(I93*H93,2)</f>
        <v>0</v>
      </c>
      <c r="BL93" s="23" t="s">
        <v>130</v>
      </c>
      <c r="BM93" s="23" t="s">
        <v>141</v>
      </c>
    </row>
    <row r="94" spans="2:65" s="11" customFormat="1">
      <c r="B94" s="181"/>
      <c r="D94" s="182" t="s">
        <v>132</v>
      </c>
      <c r="E94" s="183" t="s">
        <v>5</v>
      </c>
      <c r="F94" s="184" t="s">
        <v>133</v>
      </c>
      <c r="H94" s="185">
        <v>7.07</v>
      </c>
      <c r="I94" s="186"/>
      <c r="L94" s="181"/>
      <c r="M94" s="187"/>
      <c r="N94" s="188"/>
      <c r="O94" s="188"/>
      <c r="P94" s="188"/>
      <c r="Q94" s="188"/>
      <c r="R94" s="188"/>
      <c r="S94" s="188"/>
      <c r="T94" s="189"/>
      <c r="AT94" s="183" t="s">
        <v>132</v>
      </c>
      <c r="AU94" s="183" t="s">
        <v>81</v>
      </c>
      <c r="AV94" s="11" t="s">
        <v>81</v>
      </c>
      <c r="AW94" s="11" t="s">
        <v>35</v>
      </c>
      <c r="AX94" s="11" t="s">
        <v>71</v>
      </c>
      <c r="AY94" s="183" t="s">
        <v>123</v>
      </c>
    </row>
    <row r="95" spans="2:65" s="11" customFormat="1">
      <c r="B95" s="181"/>
      <c r="D95" s="182" t="s">
        <v>132</v>
      </c>
      <c r="E95" s="183" t="s">
        <v>5</v>
      </c>
      <c r="F95" s="184" t="s">
        <v>142</v>
      </c>
      <c r="H95" s="185">
        <v>25.63</v>
      </c>
      <c r="I95" s="186"/>
      <c r="L95" s="181"/>
      <c r="M95" s="187"/>
      <c r="N95" s="188"/>
      <c r="O95" s="188"/>
      <c r="P95" s="188"/>
      <c r="Q95" s="188"/>
      <c r="R95" s="188"/>
      <c r="S95" s="188"/>
      <c r="T95" s="189"/>
      <c r="AT95" s="183" t="s">
        <v>132</v>
      </c>
      <c r="AU95" s="183" t="s">
        <v>81</v>
      </c>
      <c r="AV95" s="11" t="s">
        <v>81</v>
      </c>
      <c r="AW95" s="11" t="s">
        <v>35</v>
      </c>
      <c r="AX95" s="11" t="s">
        <v>71</v>
      </c>
      <c r="AY95" s="183" t="s">
        <v>123</v>
      </c>
    </row>
    <row r="96" spans="2:65" s="11" customFormat="1">
      <c r="B96" s="181"/>
      <c r="D96" s="182" t="s">
        <v>132</v>
      </c>
      <c r="E96" s="183" t="s">
        <v>5</v>
      </c>
      <c r="F96" s="184" t="s">
        <v>143</v>
      </c>
      <c r="H96" s="185">
        <v>27.86</v>
      </c>
      <c r="I96" s="186"/>
      <c r="L96" s="181"/>
      <c r="M96" s="187"/>
      <c r="N96" s="188"/>
      <c r="O96" s="188"/>
      <c r="P96" s="188"/>
      <c r="Q96" s="188"/>
      <c r="R96" s="188"/>
      <c r="S96" s="188"/>
      <c r="T96" s="189"/>
      <c r="AT96" s="183" t="s">
        <v>132</v>
      </c>
      <c r="AU96" s="183" t="s">
        <v>81</v>
      </c>
      <c r="AV96" s="11" t="s">
        <v>81</v>
      </c>
      <c r="AW96" s="11" t="s">
        <v>35</v>
      </c>
      <c r="AX96" s="11" t="s">
        <v>71</v>
      </c>
      <c r="AY96" s="183" t="s">
        <v>123</v>
      </c>
    </row>
    <row r="97" spans="2:65" s="12" customFormat="1">
      <c r="B97" s="190"/>
      <c r="D97" s="182" t="s">
        <v>132</v>
      </c>
      <c r="E97" s="191" t="s">
        <v>5</v>
      </c>
      <c r="F97" s="192" t="s">
        <v>144</v>
      </c>
      <c r="H97" s="193">
        <v>60.56</v>
      </c>
      <c r="I97" s="194"/>
      <c r="L97" s="190"/>
      <c r="M97" s="195"/>
      <c r="N97" s="196"/>
      <c r="O97" s="196"/>
      <c r="P97" s="196"/>
      <c r="Q97" s="196"/>
      <c r="R97" s="196"/>
      <c r="S97" s="196"/>
      <c r="T97" s="197"/>
      <c r="AT97" s="191" t="s">
        <v>132</v>
      </c>
      <c r="AU97" s="191" t="s">
        <v>81</v>
      </c>
      <c r="AV97" s="12" t="s">
        <v>130</v>
      </c>
      <c r="AW97" s="12" t="s">
        <v>35</v>
      </c>
      <c r="AX97" s="12" t="s">
        <v>79</v>
      </c>
      <c r="AY97" s="191" t="s">
        <v>123</v>
      </c>
    </row>
    <row r="98" spans="2:65" s="1" customFormat="1" ht="38.25" customHeight="1">
      <c r="B98" s="168"/>
      <c r="C98" s="169" t="s">
        <v>130</v>
      </c>
      <c r="D98" s="169" t="s">
        <v>125</v>
      </c>
      <c r="E98" s="170" t="s">
        <v>145</v>
      </c>
      <c r="F98" s="171" t="s">
        <v>146</v>
      </c>
      <c r="G98" s="172" t="s">
        <v>128</v>
      </c>
      <c r="H98" s="173">
        <v>25.63</v>
      </c>
      <c r="I98" s="174"/>
      <c r="J98" s="175">
        <f>ROUND(I98*H98,2)</f>
        <v>0</v>
      </c>
      <c r="K98" s="171" t="s">
        <v>129</v>
      </c>
      <c r="L98" s="40"/>
      <c r="M98" s="176" t="s">
        <v>5</v>
      </c>
      <c r="N98" s="177" t="s">
        <v>42</v>
      </c>
      <c r="O98" s="41"/>
      <c r="P98" s="178">
        <f>O98*H98</f>
        <v>0</v>
      </c>
      <c r="Q98" s="178">
        <v>0</v>
      </c>
      <c r="R98" s="178">
        <f>Q98*H98</f>
        <v>0</v>
      </c>
      <c r="S98" s="178">
        <v>0.24</v>
      </c>
      <c r="T98" s="179">
        <f>S98*H98</f>
        <v>6.1511999999999993</v>
      </c>
      <c r="AR98" s="23" t="s">
        <v>130</v>
      </c>
      <c r="AT98" s="23" t="s">
        <v>125</v>
      </c>
      <c r="AU98" s="23" t="s">
        <v>81</v>
      </c>
      <c r="AY98" s="23" t="s">
        <v>123</v>
      </c>
      <c r="BE98" s="180">
        <f>IF(N98="základní",J98,0)</f>
        <v>0</v>
      </c>
      <c r="BF98" s="180">
        <f>IF(N98="snížená",J98,0)</f>
        <v>0</v>
      </c>
      <c r="BG98" s="180">
        <f>IF(N98="zákl. přenesená",J98,0)</f>
        <v>0</v>
      </c>
      <c r="BH98" s="180">
        <f>IF(N98="sníž. přenesená",J98,0)</f>
        <v>0</v>
      </c>
      <c r="BI98" s="180">
        <f>IF(N98="nulová",J98,0)</f>
        <v>0</v>
      </c>
      <c r="BJ98" s="23" t="s">
        <v>79</v>
      </c>
      <c r="BK98" s="180">
        <f>ROUND(I98*H98,2)</f>
        <v>0</v>
      </c>
      <c r="BL98" s="23" t="s">
        <v>130</v>
      </c>
      <c r="BM98" s="23" t="s">
        <v>147</v>
      </c>
    </row>
    <row r="99" spans="2:65" s="11" customFormat="1">
      <c r="B99" s="181"/>
      <c r="D99" s="182" t="s">
        <v>132</v>
      </c>
      <c r="E99" s="183" t="s">
        <v>5</v>
      </c>
      <c r="F99" s="184" t="s">
        <v>142</v>
      </c>
      <c r="H99" s="185">
        <v>25.63</v>
      </c>
      <c r="I99" s="186"/>
      <c r="L99" s="181"/>
      <c r="M99" s="187"/>
      <c r="N99" s="188"/>
      <c r="O99" s="188"/>
      <c r="P99" s="188"/>
      <c r="Q99" s="188"/>
      <c r="R99" s="188"/>
      <c r="S99" s="188"/>
      <c r="T99" s="189"/>
      <c r="AT99" s="183" t="s">
        <v>132</v>
      </c>
      <c r="AU99" s="183" t="s">
        <v>81</v>
      </c>
      <c r="AV99" s="11" t="s">
        <v>81</v>
      </c>
      <c r="AW99" s="11" t="s">
        <v>35</v>
      </c>
      <c r="AX99" s="11" t="s">
        <v>79</v>
      </c>
      <c r="AY99" s="183" t="s">
        <v>123</v>
      </c>
    </row>
    <row r="100" spans="2:65" s="1" customFormat="1" ht="51" customHeight="1">
      <c r="B100" s="168"/>
      <c r="C100" s="169" t="s">
        <v>148</v>
      </c>
      <c r="D100" s="169" t="s">
        <v>125</v>
      </c>
      <c r="E100" s="170" t="s">
        <v>149</v>
      </c>
      <c r="F100" s="171" t="s">
        <v>150</v>
      </c>
      <c r="G100" s="172" t="s">
        <v>128</v>
      </c>
      <c r="H100" s="173">
        <v>362.02</v>
      </c>
      <c r="I100" s="174"/>
      <c r="J100" s="175">
        <f>ROUND(I100*H100,2)</f>
        <v>0</v>
      </c>
      <c r="K100" s="171" t="s">
        <v>129</v>
      </c>
      <c r="L100" s="40"/>
      <c r="M100" s="176" t="s">
        <v>5</v>
      </c>
      <c r="N100" s="177" t="s">
        <v>42</v>
      </c>
      <c r="O100" s="41"/>
      <c r="P100" s="178">
        <f>O100*H100</f>
        <v>0</v>
      </c>
      <c r="Q100" s="178">
        <v>0</v>
      </c>
      <c r="R100" s="178">
        <f>Q100*H100</f>
        <v>0</v>
      </c>
      <c r="S100" s="178">
        <v>0.28999999999999998</v>
      </c>
      <c r="T100" s="179">
        <f>S100*H100</f>
        <v>104.98579999999998</v>
      </c>
      <c r="AR100" s="23" t="s">
        <v>130</v>
      </c>
      <c r="AT100" s="23" t="s">
        <v>125</v>
      </c>
      <c r="AU100" s="23" t="s">
        <v>81</v>
      </c>
      <c r="AY100" s="23" t="s">
        <v>123</v>
      </c>
      <c r="BE100" s="180">
        <f>IF(N100="základní",J100,0)</f>
        <v>0</v>
      </c>
      <c r="BF100" s="180">
        <f>IF(N100="snížená",J100,0)</f>
        <v>0</v>
      </c>
      <c r="BG100" s="180">
        <f>IF(N100="zákl. přenesená",J100,0)</f>
        <v>0</v>
      </c>
      <c r="BH100" s="180">
        <f>IF(N100="sníž. přenesená",J100,0)</f>
        <v>0</v>
      </c>
      <c r="BI100" s="180">
        <f>IF(N100="nulová",J100,0)</f>
        <v>0</v>
      </c>
      <c r="BJ100" s="23" t="s">
        <v>79</v>
      </c>
      <c r="BK100" s="180">
        <f>ROUND(I100*H100,2)</f>
        <v>0</v>
      </c>
      <c r="BL100" s="23" t="s">
        <v>130</v>
      </c>
      <c r="BM100" s="23" t="s">
        <v>151</v>
      </c>
    </row>
    <row r="101" spans="2:65" s="1" customFormat="1" ht="175.5">
      <c r="B101" s="40"/>
      <c r="D101" s="182" t="s">
        <v>152</v>
      </c>
      <c r="F101" s="198" t="s">
        <v>153</v>
      </c>
      <c r="I101" s="199"/>
      <c r="L101" s="40"/>
      <c r="M101" s="200"/>
      <c r="N101" s="41"/>
      <c r="O101" s="41"/>
      <c r="P101" s="41"/>
      <c r="Q101" s="41"/>
      <c r="R101" s="41"/>
      <c r="S101" s="41"/>
      <c r="T101" s="69"/>
      <c r="AT101" s="23" t="s">
        <v>152</v>
      </c>
      <c r="AU101" s="23" t="s">
        <v>81</v>
      </c>
    </row>
    <row r="102" spans="2:65" s="11" customFormat="1">
      <c r="B102" s="181"/>
      <c r="D102" s="182" t="s">
        <v>132</v>
      </c>
      <c r="E102" s="183" t="s">
        <v>5</v>
      </c>
      <c r="F102" s="184" t="s">
        <v>154</v>
      </c>
      <c r="H102" s="185">
        <v>362.02</v>
      </c>
      <c r="I102" s="186"/>
      <c r="L102" s="181"/>
      <c r="M102" s="187"/>
      <c r="N102" s="188"/>
      <c r="O102" s="188"/>
      <c r="P102" s="188"/>
      <c r="Q102" s="188"/>
      <c r="R102" s="188"/>
      <c r="S102" s="188"/>
      <c r="T102" s="189"/>
      <c r="AT102" s="183" t="s">
        <v>132</v>
      </c>
      <c r="AU102" s="183" t="s">
        <v>81</v>
      </c>
      <c r="AV102" s="11" t="s">
        <v>81</v>
      </c>
      <c r="AW102" s="11" t="s">
        <v>35</v>
      </c>
      <c r="AX102" s="11" t="s">
        <v>79</v>
      </c>
      <c r="AY102" s="183" t="s">
        <v>123</v>
      </c>
    </row>
    <row r="103" spans="2:65" s="1" customFormat="1" ht="38.25" customHeight="1">
      <c r="B103" s="168"/>
      <c r="C103" s="169" t="s">
        <v>155</v>
      </c>
      <c r="D103" s="169" t="s">
        <v>125</v>
      </c>
      <c r="E103" s="170" t="s">
        <v>156</v>
      </c>
      <c r="F103" s="171" t="s">
        <v>157</v>
      </c>
      <c r="G103" s="172" t="s">
        <v>128</v>
      </c>
      <c r="H103" s="173">
        <v>362.02</v>
      </c>
      <c r="I103" s="174"/>
      <c r="J103" s="175">
        <f>ROUND(I103*H103,2)</f>
        <v>0</v>
      </c>
      <c r="K103" s="171" t="s">
        <v>129</v>
      </c>
      <c r="L103" s="40"/>
      <c r="M103" s="176" t="s">
        <v>5</v>
      </c>
      <c r="N103" s="177" t="s">
        <v>42</v>
      </c>
      <c r="O103" s="41"/>
      <c r="P103" s="178">
        <f>O103*H103</f>
        <v>0</v>
      </c>
      <c r="Q103" s="178">
        <v>0</v>
      </c>
      <c r="R103" s="178">
        <f>Q103*H103</f>
        <v>0</v>
      </c>
      <c r="S103" s="178">
        <v>9.8000000000000004E-2</v>
      </c>
      <c r="T103" s="179">
        <f>S103*H103</f>
        <v>35.477960000000003</v>
      </c>
      <c r="AR103" s="23" t="s">
        <v>130</v>
      </c>
      <c r="AT103" s="23" t="s">
        <v>125</v>
      </c>
      <c r="AU103" s="23" t="s">
        <v>81</v>
      </c>
      <c r="AY103" s="23" t="s">
        <v>123</v>
      </c>
      <c r="BE103" s="180">
        <f>IF(N103="základní",J103,0)</f>
        <v>0</v>
      </c>
      <c r="BF103" s="180">
        <f>IF(N103="snížená",J103,0)</f>
        <v>0</v>
      </c>
      <c r="BG103" s="180">
        <f>IF(N103="zákl. přenesená",J103,0)</f>
        <v>0</v>
      </c>
      <c r="BH103" s="180">
        <f>IF(N103="sníž. přenesená",J103,0)</f>
        <v>0</v>
      </c>
      <c r="BI103" s="180">
        <f>IF(N103="nulová",J103,0)</f>
        <v>0</v>
      </c>
      <c r="BJ103" s="23" t="s">
        <v>79</v>
      </c>
      <c r="BK103" s="180">
        <f>ROUND(I103*H103,2)</f>
        <v>0</v>
      </c>
      <c r="BL103" s="23" t="s">
        <v>130</v>
      </c>
      <c r="BM103" s="23" t="s">
        <v>158</v>
      </c>
    </row>
    <row r="104" spans="2:65" s="1" customFormat="1" ht="175.5">
      <c r="B104" s="40"/>
      <c r="D104" s="182" t="s">
        <v>152</v>
      </c>
      <c r="F104" s="198" t="s">
        <v>153</v>
      </c>
      <c r="I104" s="199"/>
      <c r="L104" s="40"/>
      <c r="M104" s="200"/>
      <c r="N104" s="41"/>
      <c r="O104" s="41"/>
      <c r="P104" s="41"/>
      <c r="Q104" s="41"/>
      <c r="R104" s="41"/>
      <c r="S104" s="41"/>
      <c r="T104" s="69"/>
      <c r="AT104" s="23" t="s">
        <v>152</v>
      </c>
      <c r="AU104" s="23" t="s">
        <v>81</v>
      </c>
    </row>
    <row r="105" spans="2:65" s="11" customFormat="1">
      <c r="B105" s="181"/>
      <c r="D105" s="182" t="s">
        <v>132</v>
      </c>
      <c r="E105" s="183" t="s">
        <v>5</v>
      </c>
      <c r="F105" s="184" t="s">
        <v>154</v>
      </c>
      <c r="H105" s="185">
        <v>362.02</v>
      </c>
      <c r="I105" s="186"/>
      <c r="L105" s="181"/>
      <c r="M105" s="187"/>
      <c r="N105" s="188"/>
      <c r="O105" s="188"/>
      <c r="P105" s="188"/>
      <c r="Q105" s="188"/>
      <c r="R105" s="188"/>
      <c r="S105" s="188"/>
      <c r="T105" s="189"/>
      <c r="AT105" s="183" t="s">
        <v>132</v>
      </c>
      <c r="AU105" s="183" t="s">
        <v>81</v>
      </c>
      <c r="AV105" s="11" t="s">
        <v>81</v>
      </c>
      <c r="AW105" s="11" t="s">
        <v>35</v>
      </c>
      <c r="AX105" s="11" t="s">
        <v>79</v>
      </c>
      <c r="AY105" s="183" t="s">
        <v>123</v>
      </c>
    </row>
    <row r="106" spans="2:65" s="1" customFormat="1" ht="38.25" customHeight="1">
      <c r="B106" s="168"/>
      <c r="C106" s="169" t="s">
        <v>159</v>
      </c>
      <c r="D106" s="169" t="s">
        <v>125</v>
      </c>
      <c r="E106" s="170" t="s">
        <v>160</v>
      </c>
      <c r="F106" s="171" t="s">
        <v>161</v>
      </c>
      <c r="G106" s="172" t="s">
        <v>128</v>
      </c>
      <c r="H106" s="173">
        <v>362.02</v>
      </c>
      <c r="I106" s="174"/>
      <c r="J106" s="175">
        <f>ROUND(I106*H106,2)</f>
        <v>0</v>
      </c>
      <c r="K106" s="171" t="s">
        <v>129</v>
      </c>
      <c r="L106" s="40"/>
      <c r="M106" s="176" t="s">
        <v>5</v>
      </c>
      <c r="N106" s="177" t="s">
        <v>42</v>
      </c>
      <c r="O106" s="41"/>
      <c r="P106" s="178">
        <f>O106*H106</f>
        <v>0</v>
      </c>
      <c r="Q106" s="178">
        <v>6.0000000000000002E-5</v>
      </c>
      <c r="R106" s="178">
        <f>Q106*H106</f>
        <v>2.17212E-2</v>
      </c>
      <c r="S106" s="178">
        <v>0.128</v>
      </c>
      <c r="T106" s="179">
        <f>S106*H106</f>
        <v>46.338560000000001</v>
      </c>
      <c r="AR106" s="23" t="s">
        <v>130</v>
      </c>
      <c r="AT106" s="23" t="s">
        <v>125</v>
      </c>
      <c r="AU106" s="23" t="s">
        <v>81</v>
      </c>
      <c r="AY106" s="23" t="s">
        <v>123</v>
      </c>
      <c r="BE106" s="180">
        <f>IF(N106="základní",J106,0)</f>
        <v>0</v>
      </c>
      <c r="BF106" s="180">
        <f>IF(N106="snížená",J106,0)</f>
        <v>0</v>
      </c>
      <c r="BG106" s="180">
        <f>IF(N106="zákl. přenesená",J106,0)</f>
        <v>0</v>
      </c>
      <c r="BH106" s="180">
        <f>IF(N106="sníž. přenesená",J106,0)</f>
        <v>0</v>
      </c>
      <c r="BI106" s="180">
        <f>IF(N106="nulová",J106,0)</f>
        <v>0</v>
      </c>
      <c r="BJ106" s="23" t="s">
        <v>79</v>
      </c>
      <c r="BK106" s="180">
        <f>ROUND(I106*H106,2)</f>
        <v>0</v>
      </c>
      <c r="BL106" s="23" t="s">
        <v>130</v>
      </c>
      <c r="BM106" s="23" t="s">
        <v>162</v>
      </c>
    </row>
    <row r="107" spans="2:65" s="1" customFormat="1" ht="175.5">
      <c r="B107" s="40"/>
      <c r="D107" s="182" t="s">
        <v>152</v>
      </c>
      <c r="F107" s="198" t="s">
        <v>163</v>
      </c>
      <c r="I107" s="199"/>
      <c r="L107" s="40"/>
      <c r="M107" s="200"/>
      <c r="N107" s="41"/>
      <c r="O107" s="41"/>
      <c r="P107" s="41"/>
      <c r="Q107" s="41"/>
      <c r="R107" s="41"/>
      <c r="S107" s="41"/>
      <c r="T107" s="69"/>
      <c r="AT107" s="23" t="s">
        <v>152</v>
      </c>
      <c r="AU107" s="23" t="s">
        <v>81</v>
      </c>
    </row>
    <row r="108" spans="2:65" s="11" customFormat="1">
      <c r="B108" s="181"/>
      <c r="D108" s="182" t="s">
        <v>132</v>
      </c>
      <c r="E108" s="183" t="s">
        <v>5</v>
      </c>
      <c r="F108" s="184" t="s">
        <v>154</v>
      </c>
      <c r="H108" s="185">
        <v>362.02</v>
      </c>
      <c r="I108" s="186"/>
      <c r="L108" s="181"/>
      <c r="M108" s="187"/>
      <c r="N108" s="188"/>
      <c r="O108" s="188"/>
      <c r="P108" s="188"/>
      <c r="Q108" s="188"/>
      <c r="R108" s="188"/>
      <c r="S108" s="188"/>
      <c r="T108" s="189"/>
      <c r="AT108" s="183" t="s">
        <v>132</v>
      </c>
      <c r="AU108" s="183" t="s">
        <v>81</v>
      </c>
      <c r="AV108" s="11" t="s">
        <v>81</v>
      </c>
      <c r="AW108" s="11" t="s">
        <v>35</v>
      </c>
      <c r="AX108" s="11" t="s">
        <v>79</v>
      </c>
      <c r="AY108" s="183" t="s">
        <v>123</v>
      </c>
    </row>
    <row r="109" spans="2:65" s="1" customFormat="1" ht="38.25" customHeight="1">
      <c r="B109" s="168"/>
      <c r="C109" s="169" t="s">
        <v>164</v>
      </c>
      <c r="D109" s="169" t="s">
        <v>125</v>
      </c>
      <c r="E109" s="170" t="s">
        <v>165</v>
      </c>
      <c r="F109" s="171" t="s">
        <v>166</v>
      </c>
      <c r="G109" s="172" t="s">
        <v>167</v>
      </c>
      <c r="H109" s="173">
        <v>37.97</v>
      </c>
      <c r="I109" s="174"/>
      <c r="J109" s="175">
        <f>ROUND(I109*H109,2)</f>
        <v>0</v>
      </c>
      <c r="K109" s="171" t="s">
        <v>129</v>
      </c>
      <c r="L109" s="40"/>
      <c r="M109" s="176" t="s">
        <v>5</v>
      </c>
      <c r="N109" s="177" t="s">
        <v>42</v>
      </c>
      <c r="O109" s="41"/>
      <c r="P109" s="178">
        <f>O109*H109</f>
        <v>0</v>
      </c>
      <c r="Q109" s="178">
        <v>0</v>
      </c>
      <c r="R109" s="178">
        <f>Q109*H109</f>
        <v>0</v>
      </c>
      <c r="S109" s="178">
        <v>0.20499999999999999</v>
      </c>
      <c r="T109" s="179">
        <f>S109*H109</f>
        <v>7.7838499999999993</v>
      </c>
      <c r="AR109" s="23" t="s">
        <v>130</v>
      </c>
      <c r="AT109" s="23" t="s">
        <v>125</v>
      </c>
      <c r="AU109" s="23" t="s">
        <v>81</v>
      </c>
      <c r="AY109" s="23" t="s">
        <v>123</v>
      </c>
      <c r="BE109" s="180">
        <f>IF(N109="základní",J109,0)</f>
        <v>0</v>
      </c>
      <c r="BF109" s="180">
        <f>IF(N109="snížená",J109,0)</f>
        <v>0</v>
      </c>
      <c r="BG109" s="180">
        <f>IF(N109="zákl. přenesená",J109,0)</f>
        <v>0</v>
      </c>
      <c r="BH109" s="180">
        <f>IF(N109="sníž. přenesená",J109,0)</f>
        <v>0</v>
      </c>
      <c r="BI109" s="180">
        <f>IF(N109="nulová",J109,0)</f>
        <v>0</v>
      </c>
      <c r="BJ109" s="23" t="s">
        <v>79</v>
      </c>
      <c r="BK109" s="180">
        <f>ROUND(I109*H109,2)</f>
        <v>0</v>
      </c>
      <c r="BL109" s="23" t="s">
        <v>130</v>
      </c>
      <c r="BM109" s="23" t="s">
        <v>168</v>
      </c>
    </row>
    <row r="110" spans="2:65" s="1" customFormat="1" ht="148.5">
      <c r="B110" s="40"/>
      <c r="D110" s="182" t="s">
        <v>152</v>
      </c>
      <c r="F110" s="198" t="s">
        <v>169</v>
      </c>
      <c r="I110" s="199"/>
      <c r="L110" s="40"/>
      <c r="M110" s="200"/>
      <c r="N110" s="41"/>
      <c r="O110" s="41"/>
      <c r="P110" s="41"/>
      <c r="Q110" s="41"/>
      <c r="R110" s="41"/>
      <c r="S110" s="41"/>
      <c r="T110" s="69"/>
      <c r="AT110" s="23" t="s">
        <v>152</v>
      </c>
      <c r="AU110" s="23" t="s">
        <v>81</v>
      </c>
    </row>
    <row r="111" spans="2:65" s="11" customFormat="1">
      <c r="B111" s="181"/>
      <c r="D111" s="182" t="s">
        <v>132</v>
      </c>
      <c r="E111" s="183" t="s">
        <v>5</v>
      </c>
      <c r="F111" s="184" t="s">
        <v>170</v>
      </c>
      <c r="H111" s="185">
        <v>32.270000000000003</v>
      </c>
      <c r="I111" s="186"/>
      <c r="L111" s="181"/>
      <c r="M111" s="187"/>
      <c r="N111" s="188"/>
      <c r="O111" s="188"/>
      <c r="P111" s="188"/>
      <c r="Q111" s="188"/>
      <c r="R111" s="188"/>
      <c r="S111" s="188"/>
      <c r="T111" s="189"/>
      <c r="AT111" s="183" t="s">
        <v>132</v>
      </c>
      <c r="AU111" s="183" t="s">
        <v>81</v>
      </c>
      <c r="AV111" s="11" t="s">
        <v>81</v>
      </c>
      <c r="AW111" s="11" t="s">
        <v>35</v>
      </c>
      <c r="AX111" s="11" t="s">
        <v>71</v>
      </c>
      <c r="AY111" s="183" t="s">
        <v>123</v>
      </c>
    </row>
    <row r="112" spans="2:65" s="11" customFormat="1">
      <c r="B112" s="181"/>
      <c r="D112" s="182" t="s">
        <v>132</v>
      </c>
      <c r="E112" s="183" t="s">
        <v>5</v>
      </c>
      <c r="F112" s="184" t="s">
        <v>171</v>
      </c>
      <c r="H112" s="185">
        <v>5.7</v>
      </c>
      <c r="I112" s="186"/>
      <c r="L112" s="181"/>
      <c r="M112" s="187"/>
      <c r="N112" s="188"/>
      <c r="O112" s="188"/>
      <c r="P112" s="188"/>
      <c r="Q112" s="188"/>
      <c r="R112" s="188"/>
      <c r="S112" s="188"/>
      <c r="T112" s="189"/>
      <c r="AT112" s="183" t="s">
        <v>132</v>
      </c>
      <c r="AU112" s="183" t="s">
        <v>81</v>
      </c>
      <c r="AV112" s="11" t="s">
        <v>81</v>
      </c>
      <c r="AW112" s="11" t="s">
        <v>35</v>
      </c>
      <c r="AX112" s="11" t="s">
        <v>71</v>
      </c>
      <c r="AY112" s="183" t="s">
        <v>123</v>
      </c>
    </row>
    <row r="113" spans="2:65" s="12" customFormat="1">
      <c r="B113" s="190"/>
      <c r="D113" s="182" t="s">
        <v>132</v>
      </c>
      <c r="E113" s="191" t="s">
        <v>5</v>
      </c>
      <c r="F113" s="192" t="s">
        <v>144</v>
      </c>
      <c r="H113" s="193">
        <v>37.97</v>
      </c>
      <c r="I113" s="194"/>
      <c r="L113" s="190"/>
      <c r="M113" s="195"/>
      <c r="N113" s="196"/>
      <c r="O113" s="196"/>
      <c r="P113" s="196"/>
      <c r="Q113" s="196"/>
      <c r="R113" s="196"/>
      <c r="S113" s="196"/>
      <c r="T113" s="197"/>
      <c r="AT113" s="191" t="s">
        <v>132</v>
      </c>
      <c r="AU113" s="191" t="s">
        <v>81</v>
      </c>
      <c r="AV113" s="12" t="s">
        <v>130</v>
      </c>
      <c r="AW113" s="12" t="s">
        <v>35</v>
      </c>
      <c r="AX113" s="12" t="s">
        <v>79</v>
      </c>
      <c r="AY113" s="191" t="s">
        <v>123</v>
      </c>
    </row>
    <row r="114" spans="2:65" s="1" customFormat="1" ht="25.5" customHeight="1">
      <c r="B114" s="168"/>
      <c r="C114" s="169" t="s">
        <v>172</v>
      </c>
      <c r="D114" s="169" t="s">
        <v>125</v>
      </c>
      <c r="E114" s="170" t="s">
        <v>173</v>
      </c>
      <c r="F114" s="171" t="s">
        <v>174</v>
      </c>
      <c r="G114" s="172" t="s">
        <v>175</v>
      </c>
      <c r="H114" s="173">
        <v>70.599000000000004</v>
      </c>
      <c r="I114" s="174"/>
      <c r="J114" s="175">
        <f>ROUND(I114*H114,2)</f>
        <v>0</v>
      </c>
      <c r="K114" s="171" t="s">
        <v>129</v>
      </c>
      <c r="L114" s="40"/>
      <c r="M114" s="176" t="s">
        <v>5</v>
      </c>
      <c r="N114" s="177" t="s">
        <v>42</v>
      </c>
      <c r="O114" s="41"/>
      <c r="P114" s="178">
        <f>O114*H114</f>
        <v>0</v>
      </c>
      <c r="Q114" s="178">
        <v>0</v>
      </c>
      <c r="R114" s="178">
        <f>Q114*H114</f>
        <v>0</v>
      </c>
      <c r="S114" s="178">
        <v>0</v>
      </c>
      <c r="T114" s="179">
        <f>S114*H114</f>
        <v>0</v>
      </c>
      <c r="AR114" s="23" t="s">
        <v>130</v>
      </c>
      <c r="AT114" s="23" t="s">
        <v>125</v>
      </c>
      <c r="AU114" s="23" t="s">
        <v>81</v>
      </c>
      <c r="AY114" s="23" t="s">
        <v>123</v>
      </c>
      <c r="BE114" s="180">
        <f>IF(N114="základní",J114,0)</f>
        <v>0</v>
      </c>
      <c r="BF114" s="180">
        <f>IF(N114="snížená",J114,0)</f>
        <v>0</v>
      </c>
      <c r="BG114" s="180">
        <f>IF(N114="zákl. přenesená",J114,0)</f>
        <v>0</v>
      </c>
      <c r="BH114" s="180">
        <f>IF(N114="sníž. přenesená",J114,0)</f>
        <v>0</v>
      </c>
      <c r="BI114" s="180">
        <f>IF(N114="nulová",J114,0)</f>
        <v>0</v>
      </c>
      <c r="BJ114" s="23" t="s">
        <v>79</v>
      </c>
      <c r="BK114" s="180">
        <f>ROUND(I114*H114,2)</f>
        <v>0</v>
      </c>
      <c r="BL114" s="23" t="s">
        <v>130</v>
      </c>
      <c r="BM114" s="23" t="s">
        <v>176</v>
      </c>
    </row>
    <row r="115" spans="2:65" s="1" customFormat="1" ht="175.5">
      <c r="B115" s="40"/>
      <c r="D115" s="182" t="s">
        <v>152</v>
      </c>
      <c r="F115" s="198" t="s">
        <v>177</v>
      </c>
      <c r="I115" s="199"/>
      <c r="L115" s="40"/>
      <c r="M115" s="200"/>
      <c r="N115" s="41"/>
      <c r="O115" s="41"/>
      <c r="P115" s="41"/>
      <c r="Q115" s="41"/>
      <c r="R115" s="41"/>
      <c r="S115" s="41"/>
      <c r="T115" s="69"/>
      <c r="AT115" s="23" t="s">
        <v>152</v>
      </c>
      <c r="AU115" s="23" t="s">
        <v>81</v>
      </c>
    </row>
    <row r="116" spans="2:65" s="11" customFormat="1">
      <c r="B116" s="181"/>
      <c r="D116" s="182" t="s">
        <v>132</v>
      </c>
      <c r="E116" s="183" t="s">
        <v>5</v>
      </c>
      <c r="F116" s="184" t="s">
        <v>178</v>
      </c>
      <c r="H116" s="185">
        <v>70.599000000000004</v>
      </c>
      <c r="I116" s="186"/>
      <c r="L116" s="181"/>
      <c r="M116" s="187"/>
      <c r="N116" s="188"/>
      <c r="O116" s="188"/>
      <c r="P116" s="188"/>
      <c r="Q116" s="188"/>
      <c r="R116" s="188"/>
      <c r="S116" s="188"/>
      <c r="T116" s="189"/>
      <c r="AT116" s="183" t="s">
        <v>132</v>
      </c>
      <c r="AU116" s="183" t="s">
        <v>81</v>
      </c>
      <c r="AV116" s="11" t="s">
        <v>81</v>
      </c>
      <c r="AW116" s="11" t="s">
        <v>35</v>
      </c>
      <c r="AX116" s="11" t="s">
        <v>79</v>
      </c>
      <c r="AY116" s="183" t="s">
        <v>123</v>
      </c>
    </row>
    <row r="117" spans="2:65" s="1" customFormat="1" ht="51" customHeight="1">
      <c r="B117" s="168"/>
      <c r="C117" s="169" t="s">
        <v>179</v>
      </c>
      <c r="D117" s="169" t="s">
        <v>125</v>
      </c>
      <c r="E117" s="170" t="s">
        <v>180</v>
      </c>
      <c r="F117" s="171" t="s">
        <v>181</v>
      </c>
      <c r="G117" s="172" t="s">
        <v>175</v>
      </c>
      <c r="H117" s="173">
        <v>0.3</v>
      </c>
      <c r="I117" s="174"/>
      <c r="J117" s="175">
        <f>ROUND(I117*H117,2)</f>
        <v>0</v>
      </c>
      <c r="K117" s="171" t="s">
        <v>129</v>
      </c>
      <c r="L117" s="40"/>
      <c r="M117" s="176" t="s">
        <v>5</v>
      </c>
      <c r="N117" s="177" t="s">
        <v>42</v>
      </c>
      <c r="O117" s="41"/>
      <c r="P117" s="178">
        <f>O117*H117</f>
        <v>0</v>
      </c>
      <c r="Q117" s="178">
        <v>0</v>
      </c>
      <c r="R117" s="178">
        <f>Q117*H117</f>
        <v>0</v>
      </c>
      <c r="S117" s="178">
        <v>0</v>
      </c>
      <c r="T117" s="179">
        <f>S117*H117</f>
        <v>0</v>
      </c>
      <c r="AR117" s="23" t="s">
        <v>130</v>
      </c>
      <c r="AT117" s="23" t="s">
        <v>125</v>
      </c>
      <c r="AU117" s="23" t="s">
        <v>81</v>
      </c>
      <c r="AY117" s="23" t="s">
        <v>123</v>
      </c>
      <c r="BE117" s="180">
        <f>IF(N117="základní",J117,0)</f>
        <v>0</v>
      </c>
      <c r="BF117" s="180">
        <f>IF(N117="snížená",J117,0)</f>
        <v>0</v>
      </c>
      <c r="BG117" s="180">
        <f>IF(N117="zákl. přenesená",J117,0)</f>
        <v>0</v>
      </c>
      <c r="BH117" s="180">
        <f>IF(N117="sníž. přenesená",J117,0)</f>
        <v>0</v>
      </c>
      <c r="BI117" s="180">
        <f>IF(N117="nulová",J117,0)</f>
        <v>0</v>
      </c>
      <c r="BJ117" s="23" t="s">
        <v>79</v>
      </c>
      <c r="BK117" s="180">
        <f>ROUND(I117*H117,2)</f>
        <v>0</v>
      </c>
      <c r="BL117" s="23" t="s">
        <v>130</v>
      </c>
      <c r="BM117" s="23" t="s">
        <v>182</v>
      </c>
    </row>
    <row r="118" spans="2:65" s="1" customFormat="1" ht="175.5">
      <c r="B118" s="40"/>
      <c r="D118" s="182" t="s">
        <v>152</v>
      </c>
      <c r="F118" s="198" t="s">
        <v>183</v>
      </c>
      <c r="I118" s="199"/>
      <c r="L118" s="40"/>
      <c r="M118" s="200"/>
      <c r="N118" s="41"/>
      <c r="O118" s="41"/>
      <c r="P118" s="41"/>
      <c r="Q118" s="41"/>
      <c r="R118" s="41"/>
      <c r="S118" s="41"/>
      <c r="T118" s="69"/>
      <c r="AT118" s="23" t="s">
        <v>152</v>
      </c>
      <c r="AU118" s="23" t="s">
        <v>81</v>
      </c>
    </row>
    <row r="119" spans="2:65" s="11" customFormat="1">
      <c r="B119" s="181"/>
      <c r="D119" s="182" t="s">
        <v>132</v>
      </c>
      <c r="E119" s="183" t="s">
        <v>5</v>
      </c>
      <c r="F119" s="184" t="s">
        <v>184</v>
      </c>
      <c r="H119" s="185">
        <v>0.3</v>
      </c>
      <c r="I119" s="186"/>
      <c r="L119" s="181"/>
      <c r="M119" s="187"/>
      <c r="N119" s="188"/>
      <c r="O119" s="188"/>
      <c r="P119" s="188"/>
      <c r="Q119" s="188"/>
      <c r="R119" s="188"/>
      <c r="S119" s="188"/>
      <c r="T119" s="189"/>
      <c r="AT119" s="183" t="s">
        <v>132</v>
      </c>
      <c r="AU119" s="183" t="s">
        <v>81</v>
      </c>
      <c r="AV119" s="11" t="s">
        <v>81</v>
      </c>
      <c r="AW119" s="11" t="s">
        <v>35</v>
      </c>
      <c r="AX119" s="11" t="s">
        <v>79</v>
      </c>
      <c r="AY119" s="183" t="s">
        <v>123</v>
      </c>
    </row>
    <row r="120" spans="2:65" s="1" customFormat="1" ht="38.25" customHeight="1">
      <c r="B120" s="168"/>
      <c r="C120" s="169" t="s">
        <v>185</v>
      </c>
      <c r="D120" s="169" t="s">
        <v>125</v>
      </c>
      <c r="E120" s="170" t="s">
        <v>186</v>
      </c>
      <c r="F120" s="171" t="s">
        <v>187</v>
      </c>
      <c r="G120" s="172" t="s">
        <v>175</v>
      </c>
      <c r="H120" s="173">
        <v>13.454000000000001</v>
      </c>
      <c r="I120" s="174"/>
      <c r="J120" s="175">
        <f>ROUND(I120*H120,2)</f>
        <v>0</v>
      </c>
      <c r="K120" s="171" t="s">
        <v>129</v>
      </c>
      <c r="L120" s="40"/>
      <c r="M120" s="176" t="s">
        <v>5</v>
      </c>
      <c r="N120" s="177" t="s">
        <v>42</v>
      </c>
      <c r="O120" s="41"/>
      <c r="P120" s="178">
        <f>O120*H120</f>
        <v>0</v>
      </c>
      <c r="Q120" s="178">
        <v>0</v>
      </c>
      <c r="R120" s="178">
        <f>Q120*H120</f>
        <v>0</v>
      </c>
      <c r="S120" s="178">
        <v>0</v>
      </c>
      <c r="T120" s="179">
        <f>S120*H120</f>
        <v>0</v>
      </c>
      <c r="AR120" s="23" t="s">
        <v>130</v>
      </c>
      <c r="AT120" s="23" t="s">
        <v>125</v>
      </c>
      <c r="AU120" s="23" t="s">
        <v>81</v>
      </c>
      <c r="AY120" s="23" t="s">
        <v>123</v>
      </c>
      <c r="BE120" s="180">
        <f>IF(N120="základní",J120,0)</f>
        <v>0</v>
      </c>
      <c r="BF120" s="180">
        <f>IF(N120="snížená",J120,0)</f>
        <v>0</v>
      </c>
      <c r="BG120" s="180">
        <f>IF(N120="zákl. přenesená",J120,0)</f>
        <v>0</v>
      </c>
      <c r="BH120" s="180">
        <f>IF(N120="sníž. přenesená",J120,0)</f>
        <v>0</v>
      </c>
      <c r="BI120" s="180">
        <f>IF(N120="nulová",J120,0)</f>
        <v>0</v>
      </c>
      <c r="BJ120" s="23" t="s">
        <v>79</v>
      </c>
      <c r="BK120" s="180">
        <f>ROUND(I120*H120,2)</f>
        <v>0</v>
      </c>
      <c r="BL120" s="23" t="s">
        <v>130</v>
      </c>
      <c r="BM120" s="23" t="s">
        <v>188</v>
      </c>
    </row>
    <row r="121" spans="2:65" s="1" customFormat="1" ht="175.5">
      <c r="B121" s="40"/>
      <c r="D121" s="182" t="s">
        <v>152</v>
      </c>
      <c r="F121" s="198" t="s">
        <v>189</v>
      </c>
      <c r="I121" s="199"/>
      <c r="L121" s="40"/>
      <c r="M121" s="200"/>
      <c r="N121" s="41"/>
      <c r="O121" s="41"/>
      <c r="P121" s="41"/>
      <c r="Q121" s="41"/>
      <c r="R121" s="41"/>
      <c r="S121" s="41"/>
      <c r="T121" s="69"/>
      <c r="AT121" s="23" t="s">
        <v>152</v>
      </c>
      <c r="AU121" s="23" t="s">
        <v>81</v>
      </c>
    </row>
    <row r="122" spans="2:65" s="11" customFormat="1">
      <c r="B122" s="181"/>
      <c r="D122" s="182" t="s">
        <v>132</v>
      </c>
      <c r="E122" s="183" t="s">
        <v>5</v>
      </c>
      <c r="F122" s="184" t="s">
        <v>190</v>
      </c>
      <c r="H122" s="185">
        <v>13.454000000000001</v>
      </c>
      <c r="I122" s="186"/>
      <c r="L122" s="181"/>
      <c r="M122" s="187"/>
      <c r="N122" s="188"/>
      <c r="O122" s="188"/>
      <c r="P122" s="188"/>
      <c r="Q122" s="188"/>
      <c r="R122" s="188"/>
      <c r="S122" s="188"/>
      <c r="T122" s="189"/>
      <c r="AT122" s="183" t="s">
        <v>132</v>
      </c>
      <c r="AU122" s="183" t="s">
        <v>81</v>
      </c>
      <c r="AV122" s="11" t="s">
        <v>81</v>
      </c>
      <c r="AW122" s="11" t="s">
        <v>35</v>
      </c>
      <c r="AX122" s="11" t="s">
        <v>79</v>
      </c>
      <c r="AY122" s="183" t="s">
        <v>123</v>
      </c>
    </row>
    <row r="123" spans="2:65" s="1" customFormat="1" ht="38.25" customHeight="1">
      <c r="B123" s="168"/>
      <c r="C123" s="169" t="s">
        <v>191</v>
      </c>
      <c r="D123" s="169" t="s">
        <v>125</v>
      </c>
      <c r="E123" s="170" t="s">
        <v>192</v>
      </c>
      <c r="F123" s="171" t="s">
        <v>193</v>
      </c>
      <c r="G123" s="172" t="s">
        <v>175</v>
      </c>
      <c r="H123" s="173">
        <v>235.33</v>
      </c>
      <c r="I123" s="174"/>
      <c r="J123" s="175">
        <f>ROUND(I123*H123,2)</f>
        <v>0</v>
      </c>
      <c r="K123" s="171" t="s">
        <v>129</v>
      </c>
      <c r="L123" s="40"/>
      <c r="M123" s="176" t="s">
        <v>5</v>
      </c>
      <c r="N123" s="177" t="s">
        <v>42</v>
      </c>
      <c r="O123" s="41"/>
      <c r="P123" s="178">
        <f>O123*H123</f>
        <v>0</v>
      </c>
      <c r="Q123" s="178">
        <v>0</v>
      </c>
      <c r="R123" s="178">
        <f>Q123*H123</f>
        <v>0</v>
      </c>
      <c r="S123" s="178">
        <v>0</v>
      </c>
      <c r="T123" s="179">
        <f>S123*H123</f>
        <v>0</v>
      </c>
      <c r="AR123" s="23" t="s">
        <v>130</v>
      </c>
      <c r="AT123" s="23" t="s">
        <v>125</v>
      </c>
      <c r="AU123" s="23" t="s">
        <v>81</v>
      </c>
      <c r="AY123" s="23" t="s">
        <v>123</v>
      </c>
      <c r="BE123" s="180">
        <f>IF(N123="základní",J123,0)</f>
        <v>0</v>
      </c>
      <c r="BF123" s="180">
        <f>IF(N123="snížená",J123,0)</f>
        <v>0</v>
      </c>
      <c r="BG123" s="180">
        <f>IF(N123="zákl. přenesená",J123,0)</f>
        <v>0</v>
      </c>
      <c r="BH123" s="180">
        <f>IF(N123="sníž. přenesená",J123,0)</f>
        <v>0</v>
      </c>
      <c r="BI123" s="180">
        <f>IF(N123="nulová",J123,0)</f>
        <v>0</v>
      </c>
      <c r="BJ123" s="23" t="s">
        <v>79</v>
      </c>
      <c r="BK123" s="180">
        <f>ROUND(I123*H123,2)</f>
        <v>0</v>
      </c>
      <c r="BL123" s="23" t="s">
        <v>130</v>
      </c>
      <c r="BM123" s="23" t="s">
        <v>194</v>
      </c>
    </row>
    <row r="124" spans="2:65" s="1" customFormat="1" ht="175.5">
      <c r="B124" s="40"/>
      <c r="D124" s="182" t="s">
        <v>152</v>
      </c>
      <c r="F124" s="198" t="s">
        <v>195</v>
      </c>
      <c r="I124" s="199"/>
      <c r="L124" s="40"/>
      <c r="M124" s="200"/>
      <c r="N124" s="41"/>
      <c r="O124" s="41"/>
      <c r="P124" s="41"/>
      <c r="Q124" s="41"/>
      <c r="R124" s="41"/>
      <c r="S124" s="41"/>
      <c r="T124" s="69"/>
      <c r="AT124" s="23" t="s">
        <v>152</v>
      </c>
      <c r="AU124" s="23" t="s">
        <v>81</v>
      </c>
    </row>
    <row r="125" spans="2:65" s="11" customFormat="1">
      <c r="B125" s="181"/>
      <c r="D125" s="182" t="s">
        <v>132</v>
      </c>
      <c r="E125" s="183" t="s">
        <v>5</v>
      </c>
      <c r="F125" s="184" t="s">
        <v>196</v>
      </c>
      <c r="H125" s="185">
        <v>97.76</v>
      </c>
      <c r="I125" s="186"/>
      <c r="L125" s="181"/>
      <c r="M125" s="187"/>
      <c r="N125" s="188"/>
      <c r="O125" s="188"/>
      <c r="P125" s="188"/>
      <c r="Q125" s="188"/>
      <c r="R125" s="188"/>
      <c r="S125" s="188"/>
      <c r="T125" s="189"/>
      <c r="AT125" s="183" t="s">
        <v>132</v>
      </c>
      <c r="AU125" s="183" t="s">
        <v>81</v>
      </c>
      <c r="AV125" s="11" t="s">
        <v>81</v>
      </c>
      <c r="AW125" s="11" t="s">
        <v>35</v>
      </c>
      <c r="AX125" s="11" t="s">
        <v>71</v>
      </c>
      <c r="AY125" s="183" t="s">
        <v>123</v>
      </c>
    </row>
    <row r="126" spans="2:65" s="11" customFormat="1">
      <c r="B126" s="181"/>
      <c r="D126" s="182" t="s">
        <v>132</v>
      </c>
      <c r="E126" s="183" t="s">
        <v>5</v>
      </c>
      <c r="F126" s="184" t="s">
        <v>197</v>
      </c>
      <c r="H126" s="185">
        <v>137.57</v>
      </c>
      <c r="I126" s="186"/>
      <c r="L126" s="181"/>
      <c r="M126" s="187"/>
      <c r="N126" s="188"/>
      <c r="O126" s="188"/>
      <c r="P126" s="188"/>
      <c r="Q126" s="188"/>
      <c r="R126" s="188"/>
      <c r="S126" s="188"/>
      <c r="T126" s="189"/>
      <c r="AT126" s="183" t="s">
        <v>132</v>
      </c>
      <c r="AU126" s="183" t="s">
        <v>81</v>
      </c>
      <c r="AV126" s="11" t="s">
        <v>81</v>
      </c>
      <c r="AW126" s="11" t="s">
        <v>35</v>
      </c>
      <c r="AX126" s="11" t="s">
        <v>71</v>
      </c>
      <c r="AY126" s="183" t="s">
        <v>123</v>
      </c>
    </row>
    <row r="127" spans="2:65" s="12" customFormat="1">
      <c r="B127" s="190"/>
      <c r="D127" s="182" t="s">
        <v>132</v>
      </c>
      <c r="E127" s="191" t="s">
        <v>5</v>
      </c>
      <c r="F127" s="192" t="s">
        <v>144</v>
      </c>
      <c r="H127" s="193">
        <v>235.33</v>
      </c>
      <c r="I127" s="194"/>
      <c r="L127" s="190"/>
      <c r="M127" s="195"/>
      <c r="N127" s="196"/>
      <c r="O127" s="196"/>
      <c r="P127" s="196"/>
      <c r="Q127" s="196"/>
      <c r="R127" s="196"/>
      <c r="S127" s="196"/>
      <c r="T127" s="197"/>
      <c r="AT127" s="191" t="s">
        <v>132</v>
      </c>
      <c r="AU127" s="191" t="s">
        <v>81</v>
      </c>
      <c r="AV127" s="12" t="s">
        <v>130</v>
      </c>
      <c r="AW127" s="12" t="s">
        <v>35</v>
      </c>
      <c r="AX127" s="12" t="s">
        <v>79</v>
      </c>
      <c r="AY127" s="191" t="s">
        <v>123</v>
      </c>
    </row>
    <row r="128" spans="2:65" s="1" customFormat="1" ht="38.25" customHeight="1">
      <c r="B128" s="168"/>
      <c r="C128" s="169" t="s">
        <v>198</v>
      </c>
      <c r="D128" s="169" t="s">
        <v>125</v>
      </c>
      <c r="E128" s="170" t="s">
        <v>199</v>
      </c>
      <c r="F128" s="171" t="s">
        <v>200</v>
      </c>
      <c r="G128" s="172" t="s">
        <v>175</v>
      </c>
      <c r="H128" s="173">
        <v>235.33</v>
      </c>
      <c r="I128" s="174"/>
      <c r="J128" s="175">
        <f>ROUND(I128*H128,2)</f>
        <v>0</v>
      </c>
      <c r="K128" s="171" t="s">
        <v>129</v>
      </c>
      <c r="L128" s="40"/>
      <c r="M128" s="176" t="s">
        <v>5</v>
      </c>
      <c r="N128" s="177" t="s">
        <v>42</v>
      </c>
      <c r="O128" s="41"/>
      <c r="P128" s="178">
        <f>O128*H128</f>
        <v>0</v>
      </c>
      <c r="Q128" s="178">
        <v>0</v>
      </c>
      <c r="R128" s="178">
        <f>Q128*H128</f>
        <v>0</v>
      </c>
      <c r="S128" s="178">
        <v>0</v>
      </c>
      <c r="T128" s="179">
        <f>S128*H128</f>
        <v>0</v>
      </c>
      <c r="AR128" s="23" t="s">
        <v>130</v>
      </c>
      <c r="AT128" s="23" t="s">
        <v>125</v>
      </c>
      <c r="AU128" s="23" t="s">
        <v>81</v>
      </c>
      <c r="AY128" s="23" t="s">
        <v>123</v>
      </c>
      <c r="BE128" s="180">
        <f>IF(N128="základní",J128,0)</f>
        <v>0</v>
      </c>
      <c r="BF128" s="180">
        <f>IF(N128="snížená",J128,0)</f>
        <v>0</v>
      </c>
      <c r="BG128" s="180">
        <f>IF(N128="zákl. přenesená",J128,0)</f>
        <v>0</v>
      </c>
      <c r="BH128" s="180">
        <f>IF(N128="sníž. přenesená",J128,0)</f>
        <v>0</v>
      </c>
      <c r="BI128" s="180">
        <f>IF(N128="nulová",J128,0)</f>
        <v>0</v>
      </c>
      <c r="BJ128" s="23" t="s">
        <v>79</v>
      </c>
      <c r="BK128" s="180">
        <f>ROUND(I128*H128,2)</f>
        <v>0</v>
      </c>
      <c r="BL128" s="23" t="s">
        <v>130</v>
      </c>
      <c r="BM128" s="23" t="s">
        <v>201</v>
      </c>
    </row>
    <row r="129" spans="2:65" s="1" customFormat="1" ht="175.5">
      <c r="B129" s="40"/>
      <c r="D129" s="182" t="s">
        <v>152</v>
      </c>
      <c r="F129" s="198" t="s">
        <v>195</v>
      </c>
      <c r="I129" s="199"/>
      <c r="L129" s="40"/>
      <c r="M129" s="200"/>
      <c r="N129" s="41"/>
      <c r="O129" s="41"/>
      <c r="P129" s="41"/>
      <c r="Q129" s="41"/>
      <c r="R129" s="41"/>
      <c r="S129" s="41"/>
      <c r="T129" s="69"/>
      <c r="AT129" s="23" t="s">
        <v>152</v>
      </c>
      <c r="AU129" s="23" t="s">
        <v>81</v>
      </c>
    </row>
    <row r="130" spans="2:65" s="1" customFormat="1" ht="25.5" customHeight="1">
      <c r="B130" s="168"/>
      <c r="C130" s="169" t="s">
        <v>202</v>
      </c>
      <c r="D130" s="169" t="s">
        <v>125</v>
      </c>
      <c r="E130" s="170" t="s">
        <v>203</v>
      </c>
      <c r="F130" s="171" t="s">
        <v>204</v>
      </c>
      <c r="G130" s="172" t="s">
        <v>175</v>
      </c>
      <c r="H130" s="173">
        <v>13.52</v>
      </c>
      <c r="I130" s="174"/>
      <c r="J130" s="175">
        <f>ROUND(I130*H130,2)</f>
        <v>0</v>
      </c>
      <c r="K130" s="171" t="s">
        <v>129</v>
      </c>
      <c r="L130" s="40"/>
      <c r="M130" s="176" t="s">
        <v>5</v>
      </c>
      <c r="N130" s="177" t="s">
        <v>42</v>
      </c>
      <c r="O130" s="41"/>
      <c r="P130" s="178">
        <f>O130*H130</f>
        <v>0</v>
      </c>
      <c r="Q130" s="178">
        <v>0</v>
      </c>
      <c r="R130" s="178">
        <f>Q130*H130</f>
        <v>0</v>
      </c>
      <c r="S130" s="178">
        <v>0</v>
      </c>
      <c r="T130" s="179">
        <f>S130*H130</f>
        <v>0</v>
      </c>
      <c r="AR130" s="23" t="s">
        <v>130</v>
      </c>
      <c r="AT130" s="23" t="s">
        <v>125</v>
      </c>
      <c r="AU130" s="23" t="s">
        <v>81</v>
      </c>
      <c r="AY130" s="23" t="s">
        <v>123</v>
      </c>
      <c r="BE130" s="180">
        <f>IF(N130="základní",J130,0)</f>
        <v>0</v>
      </c>
      <c r="BF130" s="180">
        <f>IF(N130="snížená",J130,0)</f>
        <v>0</v>
      </c>
      <c r="BG130" s="180">
        <f>IF(N130="zákl. přenesená",J130,0)</f>
        <v>0</v>
      </c>
      <c r="BH130" s="180">
        <f>IF(N130="sníž. přenesená",J130,0)</f>
        <v>0</v>
      </c>
      <c r="BI130" s="180">
        <f>IF(N130="nulová",J130,0)</f>
        <v>0</v>
      </c>
      <c r="BJ130" s="23" t="s">
        <v>79</v>
      </c>
      <c r="BK130" s="180">
        <f>ROUND(I130*H130,2)</f>
        <v>0</v>
      </c>
      <c r="BL130" s="23" t="s">
        <v>130</v>
      </c>
      <c r="BM130" s="23" t="s">
        <v>205</v>
      </c>
    </row>
    <row r="131" spans="2:65" s="1" customFormat="1" ht="94.5">
      <c r="B131" s="40"/>
      <c r="D131" s="182" t="s">
        <v>152</v>
      </c>
      <c r="F131" s="198" t="s">
        <v>206</v>
      </c>
      <c r="I131" s="199"/>
      <c r="L131" s="40"/>
      <c r="M131" s="200"/>
      <c r="N131" s="41"/>
      <c r="O131" s="41"/>
      <c r="P131" s="41"/>
      <c r="Q131" s="41"/>
      <c r="R131" s="41"/>
      <c r="S131" s="41"/>
      <c r="T131" s="69"/>
      <c r="AT131" s="23" t="s">
        <v>152</v>
      </c>
      <c r="AU131" s="23" t="s">
        <v>81</v>
      </c>
    </row>
    <row r="132" spans="2:65" s="11" customFormat="1">
      <c r="B132" s="181"/>
      <c r="D132" s="182" t="s">
        <v>132</v>
      </c>
      <c r="E132" s="183" t="s">
        <v>5</v>
      </c>
      <c r="F132" s="184" t="s">
        <v>207</v>
      </c>
      <c r="H132" s="185">
        <v>13.52</v>
      </c>
      <c r="I132" s="186"/>
      <c r="L132" s="181"/>
      <c r="M132" s="187"/>
      <c r="N132" s="188"/>
      <c r="O132" s="188"/>
      <c r="P132" s="188"/>
      <c r="Q132" s="188"/>
      <c r="R132" s="188"/>
      <c r="S132" s="188"/>
      <c r="T132" s="189"/>
      <c r="AT132" s="183" t="s">
        <v>132</v>
      </c>
      <c r="AU132" s="183" t="s">
        <v>81</v>
      </c>
      <c r="AV132" s="11" t="s">
        <v>81</v>
      </c>
      <c r="AW132" s="11" t="s">
        <v>35</v>
      </c>
      <c r="AX132" s="11" t="s">
        <v>79</v>
      </c>
      <c r="AY132" s="183" t="s">
        <v>123</v>
      </c>
    </row>
    <row r="133" spans="2:65" s="1" customFormat="1" ht="38.25" customHeight="1">
      <c r="B133" s="168"/>
      <c r="C133" s="169" t="s">
        <v>11</v>
      </c>
      <c r="D133" s="169" t="s">
        <v>125</v>
      </c>
      <c r="E133" s="170" t="s">
        <v>208</v>
      </c>
      <c r="F133" s="171" t="s">
        <v>209</v>
      </c>
      <c r="G133" s="172" t="s">
        <v>175</v>
      </c>
      <c r="H133" s="173">
        <v>13.52</v>
      </c>
      <c r="I133" s="174"/>
      <c r="J133" s="175">
        <f>ROUND(I133*H133,2)</f>
        <v>0</v>
      </c>
      <c r="K133" s="171" t="s">
        <v>129</v>
      </c>
      <c r="L133" s="40"/>
      <c r="M133" s="176" t="s">
        <v>5</v>
      </c>
      <c r="N133" s="177" t="s">
        <v>42</v>
      </c>
      <c r="O133" s="41"/>
      <c r="P133" s="178">
        <f>O133*H133</f>
        <v>0</v>
      </c>
      <c r="Q133" s="178">
        <v>0</v>
      </c>
      <c r="R133" s="178">
        <f>Q133*H133</f>
        <v>0</v>
      </c>
      <c r="S133" s="178">
        <v>0</v>
      </c>
      <c r="T133" s="179">
        <f>S133*H133</f>
        <v>0</v>
      </c>
      <c r="AR133" s="23" t="s">
        <v>130</v>
      </c>
      <c r="AT133" s="23" t="s">
        <v>125</v>
      </c>
      <c r="AU133" s="23" t="s">
        <v>81</v>
      </c>
      <c r="AY133" s="23" t="s">
        <v>123</v>
      </c>
      <c r="BE133" s="180">
        <f>IF(N133="základní",J133,0)</f>
        <v>0</v>
      </c>
      <c r="BF133" s="180">
        <f>IF(N133="snížená",J133,0)</f>
        <v>0</v>
      </c>
      <c r="BG133" s="180">
        <f>IF(N133="zákl. přenesená",J133,0)</f>
        <v>0</v>
      </c>
      <c r="BH133" s="180">
        <f>IF(N133="sníž. přenesená",J133,0)</f>
        <v>0</v>
      </c>
      <c r="BI133" s="180">
        <f>IF(N133="nulová",J133,0)</f>
        <v>0</v>
      </c>
      <c r="BJ133" s="23" t="s">
        <v>79</v>
      </c>
      <c r="BK133" s="180">
        <f>ROUND(I133*H133,2)</f>
        <v>0</v>
      </c>
      <c r="BL133" s="23" t="s">
        <v>130</v>
      </c>
      <c r="BM133" s="23" t="s">
        <v>210</v>
      </c>
    </row>
    <row r="134" spans="2:65" s="1" customFormat="1" ht="94.5">
      <c r="B134" s="40"/>
      <c r="D134" s="182" t="s">
        <v>152</v>
      </c>
      <c r="F134" s="198" t="s">
        <v>206</v>
      </c>
      <c r="I134" s="199"/>
      <c r="L134" s="40"/>
      <c r="M134" s="200"/>
      <c r="N134" s="41"/>
      <c r="O134" s="41"/>
      <c r="P134" s="41"/>
      <c r="Q134" s="41"/>
      <c r="R134" s="41"/>
      <c r="S134" s="41"/>
      <c r="T134" s="69"/>
      <c r="AT134" s="23" t="s">
        <v>152</v>
      </c>
      <c r="AU134" s="23" t="s">
        <v>81</v>
      </c>
    </row>
    <row r="135" spans="2:65" s="1" customFormat="1" ht="25.5" customHeight="1">
      <c r="B135" s="168"/>
      <c r="C135" s="169" t="s">
        <v>211</v>
      </c>
      <c r="D135" s="169" t="s">
        <v>125</v>
      </c>
      <c r="E135" s="170" t="s">
        <v>212</v>
      </c>
      <c r="F135" s="171" t="s">
        <v>213</v>
      </c>
      <c r="G135" s="172" t="s">
        <v>175</v>
      </c>
      <c r="H135" s="173">
        <v>10.49</v>
      </c>
      <c r="I135" s="174"/>
      <c r="J135" s="175">
        <f>ROUND(I135*H135,2)</f>
        <v>0</v>
      </c>
      <c r="K135" s="171" t="s">
        <v>129</v>
      </c>
      <c r="L135" s="40"/>
      <c r="M135" s="176" t="s">
        <v>5</v>
      </c>
      <c r="N135" s="177" t="s">
        <v>42</v>
      </c>
      <c r="O135" s="41"/>
      <c r="P135" s="178">
        <f>O135*H135</f>
        <v>0</v>
      </c>
      <c r="Q135" s="178">
        <v>0</v>
      </c>
      <c r="R135" s="178">
        <f>Q135*H135</f>
        <v>0</v>
      </c>
      <c r="S135" s="178">
        <v>0</v>
      </c>
      <c r="T135" s="179">
        <f>S135*H135</f>
        <v>0</v>
      </c>
      <c r="AR135" s="23" t="s">
        <v>130</v>
      </c>
      <c r="AT135" s="23" t="s">
        <v>125</v>
      </c>
      <c r="AU135" s="23" t="s">
        <v>81</v>
      </c>
      <c r="AY135" s="23" t="s">
        <v>123</v>
      </c>
      <c r="BE135" s="180">
        <f>IF(N135="základní",J135,0)</f>
        <v>0</v>
      </c>
      <c r="BF135" s="180">
        <f>IF(N135="snížená",J135,0)</f>
        <v>0</v>
      </c>
      <c r="BG135" s="180">
        <f>IF(N135="zákl. přenesená",J135,0)</f>
        <v>0</v>
      </c>
      <c r="BH135" s="180">
        <f>IF(N135="sníž. přenesená",J135,0)</f>
        <v>0</v>
      </c>
      <c r="BI135" s="180">
        <f>IF(N135="nulová",J135,0)</f>
        <v>0</v>
      </c>
      <c r="BJ135" s="23" t="s">
        <v>79</v>
      </c>
      <c r="BK135" s="180">
        <f>ROUND(I135*H135,2)</f>
        <v>0</v>
      </c>
      <c r="BL135" s="23" t="s">
        <v>130</v>
      </c>
      <c r="BM135" s="23" t="s">
        <v>214</v>
      </c>
    </row>
    <row r="136" spans="2:65" s="1" customFormat="1" ht="175.5">
      <c r="B136" s="40"/>
      <c r="D136" s="182" t="s">
        <v>152</v>
      </c>
      <c r="F136" s="198" t="s">
        <v>215</v>
      </c>
      <c r="I136" s="199"/>
      <c r="L136" s="40"/>
      <c r="M136" s="200"/>
      <c r="N136" s="41"/>
      <c r="O136" s="41"/>
      <c r="P136" s="41"/>
      <c r="Q136" s="41"/>
      <c r="R136" s="41"/>
      <c r="S136" s="41"/>
      <c r="T136" s="69"/>
      <c r="AT136" s="23" t="s">
        <v>152</v>
      </c>
      <c r="AU136" s="23" t="s">
        <v>81</v>
      </c>
    </row>
    <row r="137" spans="2:65" s="13" customFormat="1">
      <c r="B137" s="201"/>
      <c r="D137" s="182" t="s">
        <v>132</v>
      </c>
      <c r="E137" s="202" t="s">
        <v>5</v>
      </c>
      <c r="F137" s="203" t="s">
        <v>216</v>
      </c>
      <c r="H137" s="202" t="s">
        <v>5</v>
      </c>
      <c r="I137" s="204"/>
      <c r="L137" s="201"/>
      <c r="M137" s="205"/>
      <c r="N137" s="206"/>
      <c r="O137" s="206"/>
      <c r="P137" s="206"/>
      <c r="Q137" s="206"/>
      <c r="R137" s="206"/>
      <c r="S137" s="206"/>
      <c r="T137" s="207"/>
      <c r="AT137" s="202" t="s">
        <v>132</v>
      </c>
      <c r="AU137" s="202" t="s">
        <v>81</v>
      </c>
      <c r="AV137" s="13" t="s">
        <v>79</v>
      </c>
      <c r="AW137" s="13" t="s">
        <v>35</v>
      </c>
      <c r="AX137" s="13" t="s">
        <v>71</v>
      </c>
      <c r="AY137" s="202" t="s">
        <v>123</v>
      </c>
    </row>
    <row r="138" spans="2:65" s="11" customFormat="1">
      <c r="B138" s="181"/>
      <c r="D138" s="182" t="s">
        <v>132</v>
      </c>
      <c r="E138" s="183" t="s">
        <v>5</v>
      </c>
      <c r="F138" s="184" t="s">
        <v>217</v>
      </c>
      <c r="H138" s="185">
        <v>10.49</v>
      </c>
      <c r="I138" s="186"/>
      <c r="L138" s="181"/>
      <c r="M138" s="187"/>
      <c r="N138" s="188"/>
      <c r="O138" s="188"/>
      <c r="P138" s="188"/>
      <c r="Q138" s="188"/>
      <c r="R138" s="188"/>
      <c r="S138" s="188"/>
      <c r="T138" s="189"/>
      <c r="AT138" s="183" t="s">
        <v>132</v>
      </c>
      <c r="AU138" s="183" t="s">
        <v>81</v>
      </c>
      <c r="AV138" s="11" t="s">
        <v>81</v>
      </c>
      <c r="AW138" s="11" t="s">
        <v>35</v>
      </c>
      <c r="AX138" s="11" t="s">
        <v>79</v>
      </c>
      <c r="AY138" s="183" t="s">
        <v>123</v>
      </c>
    </row>
    <row r="139" spans="2:65" s="1" customFormat="1" ht="38.25" customHeight="1">
      <c r="B139" s="168"/>
      <c r="C139" s="169" t="s">
        <v>218</v>
      </c>
      <c r="D139" s="169" t="s">
        <v>125</v>
      </c>
      <c r="E139" s="170" t="s">
        <v>219</v>
      </c>
      <c r="F139" s="171" t="s">
        <v>220</v>
      </c>
      <c r="G139" s="172" t="s">
        <v>175</v>
      </c>
      <c r="H139" s="173">
        <v>10.49</v>
      </c>
      <c r="I139" s="174"/>
      <c r="J139" s="175">
        <f>ROUND(I139*H139,2)</f>
        <v>0</v>
      </c>
      <c r="K139" s="171" t="s">
        <v>129</v>
      </c>
      <c r="L139" s="40"/>
      <c r="M139" s="176" t="s">
        <v>5</v>
      </c>
      <c r="N139" s="177" t="s">
        <v>42</v>
      </c>
      <c r="O139" s="41"/>
      <c r="P139" s="178">
        <f>O139*H139</f>
        <v>0</v>
      </c>
      <c r="Q139" s="178">
        <v>0</v>
      </c>
      <c r="R139" s="178">
        <f>Q139*H139</f>
        <v>0</v>
      </c>
      <c r="S139" s="178">
        <v>0</v>
      </c>
      <c r="T139" s="179">
        <f>S139*H139</f>
        <v>0</v>
      </c>
      <c r="AR139" s="23" t="s">
        <v>130</v>
      </c>
      <c r="AT139" s="23" t="s">
        <v>125</v>
      </c>
      <c r="AU139" s="23" t="s">
        <v>81</v>
      </c>
      <c r="AY139" s="23" t="s">
        <v>123</v>
      </c>
      <c r="BE139" s="180">
        <f>IF(N139="základní",J139,0)</f>
        <v>0</v>
      </c>
      <c r="BF139" s="180">
        <f>IF(N139="snížená",J139,0)</f>
        <v>0</v>
      </c>
      <c r="BG139" s="180">
        <f>IF(N139="zákl. přenesená",J139,0)</f>
        <v>0</v>
      </c>
      <c r="BH139" s="180">
        <f>IF(N139="sníž. přenesená",J139,0)</f>
        <v>0</v>
      </c>
      <c r="BI139" s="180">
        <f>IF(N139="nulová",J139,0)</f>
        <v>0</v>
      </c>
      <c r="BJ139" s="23" t="s">
        <v>79</v>
      </c>
      <c r="BK139" s="180">
        <f>ROUND(I139*H139,2)</f>
        <v>0</v>
      </c>
      <c r="BL139" s="23" t="s">
        <v>130</v>
      </c>
      <c r="BM139" s="23" t="s">
        <v>221</v>
      </c>
    </row>
    <row r="140" spans="2:65" s="1" customFormat="1" ht="175.5">
      <c r="B140" s="40"/>
      <c r="D140" s="182" t="s">
        <v>152</v>
      </c>
      <c r="F140" s="198" t="s">
        <v>215</v>
      </c>
      <c r="I140" s="199"/>
      <c r="L140" s="40"/>
      <c r="M140" s="200"/>
      <c r="N140" s="41"/>
      <c r="O140" s="41"/>
      <c r="P140" s="41"/>
      <c r="Q140" s="41"/>
      <c r="R140" s="41"/>
      <c r="S140" s="41"/>
      <c r="T140" s="69"/>
      <c r="AT140" s="23" t="s">
        <v>152</v>
      </c>
      <c r="AU140" s="23" t="s">
        <v>81</v>
      </c>
    </row>
    <row r="141" spans="2:65" s="1" customFormat="1" ht="25.5" customHeight="1">
      <c r="B141" s="168"/>
      <c r="C141" s="169" t="s">
        <v>222</v>
      </c>
      <c r="D141" s="169" t="s">
        <v>125</v>
      </c>
      <c r="E141" s="170" t="s">
        <v>223</v>
      </c>
      <c r="F141" s="171" t="s">
        <v>224</v>
      </c>
      <c r="G141" s="172" t="s">
        <v>175</v>
      </c>
      <c r="H141" s="173">
        <v>4.032</v>
      </c>
      <c r="I141" s="174"/>
      <c r="J141" s="175">
        <f>ROUND(I141*H141,2)</f>
        <v>0</v>
      </c>
      <c r="K141" s="171" t="s">
        <v>129</v>
      </c>
      <c r="L141" s="40"/>
      <c r="M141" s="176" t="s">
        <v>5</v>
      </c>
      <c r="N141" s="177" t="s">
        <v>42</v>
      </c>
      <c r="O141" s="41"/>
      <c r="P141" s="178">
        <f>O141*H141</f>
        <v>0</v>
      </c>
      <c r="Q141" s="178">
        <v>0</v>
      </c>
      <c r="R141" s="178">
        <f>Q141*H141</f>
        <v>0</v>
      </c>
      <c r="S141" s="178">
        <v>0</v>
      </c>
      <c r="T141" s="179">
        <f>S141*H141</f>
        <v>0</v>
      </c>
      <c r="AR141" s="23" t="s">
        <v>130</v>
      </c>
      <c r="AT141" s="23" t="s">
        <v>125</v>
      </c>
      <c r="AU141" s="23" t="s">
        <v>81</v>
      </c>
      <c r="AY141" s="23" t="s">
        <v>123</v>
      </c>
      <c r="BE141" s="180">
        <f>IF(N141="základní",J141,0)</f>
        <v>0</v>
      </c>
      <c r="BF141" s="180">
        <f>IF(N141="snížená",J141,0)</f>
        <v>0</v>
      </c>
      <c r="BG141" s="180">
        <f>IF(N141="zákl. přenesená",J141,0)</f>
        <v>0</v>
      </c>
      <c r="BH141" s="180">
        <f>IF(N141="sníž. přenesená",J141,0)</f>
        <v>0</v>
      </c>
      <c r="BI141" s="180">
        <f>IF(N141="nulová",J141,0)</f>
        <v>0</v>
      </c>
      <c r="BJ141" s="23" t="s">
        <v>79</v>
      </c>
      <c r="BK141" s="180">
        <f>ROUND(I141*H141,2)</f>
        <v>0</v>
      </c>
      <c r="BL141" s="23" t="s">
        <v>130</v>
      </c>
      <c r="BM141" s="23" t="s">
        <v>225</v>
      </c>
    </row>
    <row r="142" spans="2:65" s="1" customFormat="1" ht="175.5">
      <c r="B142" s="40"/>
      <c r="D142" s="182" t="s">
        <v>152</v>
      </c>
      <c r="F142" s="198" t="s">
        <v>226</v>
      </c>
      <c r="I142" s="199"/>
      <c r="L142" s="40"/>
      <c r="M142" s="200"/>
      <c r="N142" s="41"/>
      <c r="O142" s="41"/>
      <c r="P142" s="41"/>
      <c r="Q142" s="41"/>
      <c r="R142" s="41"/>
      <c r="S142" s="41"/>
      <c r="T142" s="69"/>
      <c r="AT142" s="23" t="s">
        <v>152</v>
      </c>
      <c r="AU142" s="23" t="s">
        <v>81</v>
      </c>
    </row>
    <row r="143" spans="2:65" s="11" customFormat="1">
      <c r="B143" s="181"/>
      <c r="D143" s="182" t="s">
        <v>132</v>
      </c>
      <c r="E143" s="183" t="s">
        <v>5</v>
      </c>
      <c r="F143" s="184" t="s">
        <v>227</v>
      </c>
      <c r="H143" s="185">
        <v>4.032</v>
      </c>
      <c r="I143" s="186"/>
      <c r="L143" s="181"/>
      <c r="M143" s="187"/>
      <c r="N143" s="188"/>
      <c r="O143" s="188"/>
      <c r="P143" s="188"/>
      <c r="Q143" s="188"/>
      <c r="R143" s="188"/>
      <c r="S143" s="188"/>
      <c r="T143" s="189"/>
      <c r="AT143" s="183" t="s">
        <v>132</v>
      </c>
      <c r="AU143" s="183" t="s">
        <v>81</v>
      </c>
      <c r="AV143" s="11" t="s">
        <v>81</v>
      </c>
      <c r="AW143" s="11" t="s">
        <v>35</v>
      </c>
      <c r="AX143" s="11" t="s">
        <v>71</v>
      </c>
      <c r="AY143" s="183" t="s">
        <v>123</v>
      </c>
    </row>
    <row r="144" spans="2:65" s="13" customFormat="1">
      <c r="B144" s="201"/>
      <c r="D144" s="182" t="s">
        <v>132</v>
      </c>
      <c r="E144" s="202" t="s">
        <v>5</v>
      </c>
      <c r="F144" s="203" t="s">
        <v>228</v>
      </c>
      <c r="H144" s="202" t="s">
        <v>5</v>
      </c>
      <c r="I144" s="204"/>
      <c r="L144" s="201"/>
      <c r="M144" s="205"/>
      <c r="N144" s="206"/>
      <c r="O144" s="206"/>
      <c r="P144" s="206"/>
      <c r="Q144" s="206"/>
      <c r="R144" s="206"/>
      <c r="S144" s="206"/>
      <c r="T144" s="207"/>
      <c r="AT144" s="202" t="s">
        <v>132</v>
      </c>
      <c r="AU144" s="202" t="s">
        <v>81</v>
      </c>
      <c r="AV144" s="13" t="s">
        <v>79</v>
      </c>
      <c r="AW144" s="13" t="s">
        <v>35</v>
      </c>
      <c r="AX144" s="13" t="s">
        <v>71</v>
      </c>
      <c r="AY144" s="202" t="s">
        <v>123</v>
      </c>
    </row>
    <row r="145" spans="2:65" s="12" customFormat="1">
      <c r="B145" s="190"/>
      <c r="D145" s="182" t="s">
        <v>132</v>
      </c>
      <c r="E145" s="191" t="s">
        <v>5</v>
      </c>
      <c r="F145" s="192" t="s">
        <v>144</v>
      </c>
      <c r="H145" s="193">
        <v>4.032</v>
      </c>
      <c r="I145" s="194"/>
      <c r="L145" s="190"/>
      <c r="M145" s="195"/>
      <c r="N145" s="196"/>
      <c r="O145" s="196"/>
      <c r="P145" s="196"/>
      <c r="Q145" s="196"/>
      <c r="R145" s="196"/>
      <c r="S145" s="196"/>
      <c r="T145" s="197"/>
      <c r="AT145" s="191" t="s">
        <v>132</v>
      </c>
      <c r="AU145" s="191" t="s">
        <v>81</v>
      </c>
      <c r="AV145" s="12" t="s">
        <v>130</v>
      </c>
      <c r="AW145" s="12" t="s">
        <v>35</v>
      </c>
      <c r="AX145" s="12" t="s">
        <v>79</v>
      </c>
      <c r="AY145" s="191" t="s">
        <v>123</v>
      </c>
    </row>
    <row r="146" spans="2:65" s="1" customFormat="1" ht="38.25" customHeight="1">
      <c r="B146" s="168"/>
      <c r="C146" s="169" t="s">
        <v>229</v>
      </c>
      <c r="D146" s="169" t="s">
        <v>125</v>
      </c>
      <c r="E146" s="170" t="s">
        <v>230</v>
      </c>
      <c r="F146" s="171" t="s">
        <v>231</v>
      </c>
      <c r="G146" s="172" t="s">
        <v>175</v>
      </c>
      <c r="H146" s="173">
        <v>4.032</v>
      </c>
      <c r="I146" s="174"/>
      <c r="J146" s="175">
        <f>ROUND(I146*H146,2)</f>
        <v>0</v>
      </c>
      <c r="K146" s="171" t="s">
        <v>129</v>
      </c>
      <c r="L146" s="40"/>
      <c r="M146" s="176" t="s">
        <v>5</v>
      </c>
      <c r="N146" s="177" t="s">
        <v>42</v>
      </c>
      <c r="O146" s="41"/>
      <c r="P146" s="178">
        <f>O146*H146</f>
        <v>0</v>
      </c>
      <c r="Q146" s="178">
        <v>0</v>
      </c>
      <c r="R146" s="178">
        <f>Q146*H146</f>
        <v>0</v>
      </c>
      <c r="S146" s="178">
        <v>0</v>
      </c>
      <c r="T146" s="179">
        <f>S146*H146</f>
        <v>0</v>
      </c>
      <c r="AR146" s="23" t="s">
        <v>130</v>
      </c>
      <c r="AT146" s="23" t="s">
        <v>125</v>
      </c>
      <c r="AU146" s="23" t="s">
        <v>81</v>
      </c>
      <c r="AY146" s="23" t="s">
        <v>123</v>
      </c>
      <c r="BE146" s="180">
        <f>IF(N146="základní",J146,0)</f>
        <v>0</v>
      </c>
      <c r="BF146" s="180">
        <f>IF(N146="snížená",J146,0)</f>
        <v>0</v>
      </c>
      <c r="BG146" s="180">
        <f>IF(N146="zákl. přenesená",J146,0)</f>
        <v>0</v>
      </c>
      <c r="BH146" s="180">
        <f>IF(N146="sníž. přenesená",J146,0)</f>
        <v>0</v>
      </c>
      <c r="BI146" s="180">
        <f>IF(N146="nulová",J146,0)</f>
        <v>0</v>
      </c>
      <c r="BJ146" s="23" t="s">
        <v>79</v>
      </c>
      <c r="BK146" s="180">
        <f>ROUND(I146*H146,2)</f>
        <v>0</v>
      </c>
      <c r="BL146" s="23" t="s">
        <v>130</v>
      </c>
      <c r="BM146" s="23" t="s">
        <v>232</v>
      </c>
    </row>
    <row r="147" spans="2:65" s="1" customFormat="1" ht="175.5">
      <c r="B147" s="40"/>
      <c r="D147" s="182" t="s">
        <v>152</v>
      </c>
      <c r="F147" s="198" t="s">
        <v>226</v>
      </c>
      <c r="I147" s="199"/>
      <c r="L147" s="40"/>
      <c r="M147" s="200"/>
      <c r="N147" s="41"/>
      <c r="O147" s="41"/>
      <c r="P147" s="41"/>
      <c r="Q147" s="41"/>
      <c r="R147" s="41"/>
      <c r="S147" s="41"/>
      <c r="T147" s="69"/>
      <c r="AT147" s="23" t="s">
        <v>152</v>
      </c>
      <c r="AU147" s="23" t="s">
        <v>81</v>
      </c>
    </row>
    <row r="148" spans="2:65" s="1" customFormat="1" ht="25.5" customHeight="1">
      <c r="B148" s="168"/>
      <c r="C148" s="169" t="s">
        <v>233</v>
      </c>
      <c r="D148" s="169" t="s">
        <v>125</v>
      </c>
      <c r="E148" s="170" t="s">
        <v>234</v>
      </c>
      <c r="F148" s="171" t="s">
        <v>235</v>
      </c>
      <c r="G148" s="172" t="s">
        <v>128</v>
      </c>
      <c r="H148" s="173">
        <v>25.094999999999999</v>
      </c>
      <c r="I148" s="174"/>
      <c r="J148" s="175">
        <f>ROUND(I148*H148,2)</f>
        <v>0</v>
      </c>
      <c r="K148" s="171" t="s">
        <v>129</v>
      </c>
      <c r="L148" s="40"/>
      <c r="M148" s="176" t="s">
        <v>5</v>
      </c>
      <c r="N148" s="177" t="s">
        <v>42</v>
      </c>
      <c r="O148" s="41"/>
      <c r="P148" s="178">
        <f>O148*H148</f>
        <v>0</v>
      </c>
      <c r="Q148" s="178">
        <v>8.4999999999999995E-4</v>
      </c>
      <c r="R148" s="178">
        <f>Q148*H148</f>
        <v>2.1330749999999999E-2</v>
      </c>
      <c r="S148" s="178">
        <v>0</v>
      </c>
      <c r="T148" s="179">
        <f>S148*H148</f>
        <v>0</v>
      </c>
      <c r="AR148" s="23" t="s">
        <v>130</v>
      </c>
      <c r="AT148" s="23" t="s">
        <v>125</v>
      </c>
      <c r="AU148" s="23" t="s">
        <v>81</v>
      </c>
      <c r="AY148" s="23" t="s">
        <v>123</v>
      </c>
      <c r="BE148" s="180">
        <f>IF(N148="základní",J148,0)</f>
        <v>0</v>
      </c>
      <c r="BF148" s="180">
        <f>IF(N148="snížená",J148,0)</f>
        <v>0</v>
      </c>
      <c r="BG148" s="180">
        <f>IF(N148="zákl. přenesená",J148,0)</f>
        <v>0</v>
      </c>
      <c r="BH148" s="180">
        <f>IF(N148="sníž. přenesená",J148,0)</f>
        <v>0</v>
      </c>
      <c r="BI148" s="180">
        <f>IF(N148="nulová",J148,0)</f>
        <v>0</v>
      </c>
      <c r="BJ148" s="23" t="s">
        <v>79</v>
      </c>
      <c r="BK148" s="180">
        <f>ROUND(I148*H148,2)</f>
        <v>0</v>
      </c>
      <c r="BL148" s="23" t="s">
        <v>130</v>
      </c>
      <c r="BM148" s="23" t="s">
        <v>236</v>
      </c>
    </row>
    <row r="149" spans="2:65" s="1" customFormat="1" ht="148.5">
      <c r="B149" s="40"/>
      <c r="D149" s="182" t="s">
        <v>152</v>
      </c>
      <c r="F149" s="198" t="s">
        <v>237</v>
      </c>
      <c r="I149" s="199"/>
      <c r="L149" s="40"/>
      <c r="M149" s="200"/>
      <c r="N149" s="41"/>
      <c r="O149" s="41"/>
      <c r="P149" s="41"/>
      <c r="Q149" s="41"/>
      <c r="R149" s="41"/>
      <c r="S149" s="41"/>
      <c r="T149" s="69"/>
      <c r="AT149" s="23" t="s">
        <v>152</v>
      </c>
      <c r="AU149" s="23" t="s">
        <v>81</v>
      </c>
    </row>
    <row r="150" spans="2:65" s="11" customFormat="1">
      <c r="B150" s="181"/>
      <c r="D150" s="182" t="s">
        <v>132</v>
      </c>
      <c r="E150" s="183" t="s">
        <v>5</v>
      </c>
      <c r="F150" s="184" t="s">
        <v>238</v>
      </c>
      <c r="H150" s="185">
        <v>11.654999999999999</v>
      </c>
      <c r="I150" s="186"/>
      <c r="L150" s="181"/>
      <c r="M150" s="187"/>
      <c r="N150" s="188"/>
      <c r="O150" s="188"/>
      <c r="P150" s="188"/>
      <c r="Q150" s="188"/>
      <c r="R150" s="188"/>
      <c r="S150" s="188"/>
      <c r="T150" s="189"/>
      <c r="AT150" s="183" t="s">
        <v>132</v>
      </c>
      <c r="AU150" s="183" t="s">
        <v>81</v>
      </c>
      <c r="AV150" s="11" t="s">
        <v>81</v>
      </c>
      <c r="AW150" s="11" t="s">
        <v>35</v>
      </c>
      <c r="AX150" s="11" t="s">
        <v>71</v>
      </c>
      <c r="AY150" s="183" t="s">
        <v>123</v>
      </c>
    </row>
    <row r="151" spans="2:65" s="11" customFormat="1">
      <c r="B151" s="181"/>
      <c r="D151" s="182" t="s">
        <v>132</v>
      </c>
      <c r="E151" s="183" t="s">
        <v>5</v>
      </c>
      <c r="F151" s="184" t="s">
        <v>239</v>
      </c>
      <c r="H151" s="185">
        <v>13.44</v>
      </c>
      <c r="I151" s="186"/>
      <c r="L151" s="181"/>
      <c r="M151" s="187"/>
      <c r="N151" s="188"/>
      <c r="O151" s="188"/>
      <c r="P151" s="188"/>
      <c r="Q151" s="188"/>
      <c r="R151" s="188"/>
      <c r="S151" s="188"/>
      <c r="T151" s="189"/>
      <c r="AT151" s="183" t="s">
        <v>132</v>
      </c>
      <c r="AU151" s="183" t="s">
        <v>81</v>
      </c>
      <c r="AV151" s="11" t="s">
        <v>81</v>
      </c>
      <c r="AW151" s="11" t="s">
        <v>35</v>
      </c>
      <c r="AX151" s="11" t="s">
        <v>71</v>
      </c>
      <c r="AY151" s="183" t="s">
        <v>123</v>
      </c>
    </row>
    <row r="152" spans="2:65" s="12" customFormat="1">
      <c r="B152" s="190"/>
      <c r="D152" s="182" t="s">
        <v>132</v>
      </c>
      <c r="E152" s="191" t="s">
        <v>5</v>
      </c>
      <c r="F152" s="192" t="s">
        <v>144</v>
      </c>
      <c r="H152" s="193">
        <v>25.094999999999999</v>
      </c>
      <c r="I152" s="194"/>
      <c r="L152" s="190"/>
      <c r="M152" s="195"/>
      <c r="N152" s="196"/>
      <c r="O152" s="196"/>
      <c r="P152" s="196"/>
      <c r="Q152" s="196"/>
      <c r="R152" s="196"/>
      <c r="S152" s="196"/>
      <c r="T152" s="197"/>
      <c r="AT152" s="191" t="s">
        <v>132</v>
      </c>
      <c r="AU152" s="191" t="s">
        <v>81</v>
      </c>
      <c r="AV152" s="12" t="s">
        <v>130</v>
      </c>
      <c r="AW152" s="12" t="s">
        <v>35</v>
      </c>
      <c r="AX152" s="12" t="s">
        <v>79</v>
      </c>
      <c r="AY152" s="191" t="s">
        <v>123</v>
      </c>
    </row>
    <row r="153" spans="2:65" s="1" customFormat="1" ht="38.25" customHeight="1">
      <c r="B153" s="168"/>
      <c r="C153" s="169" t="s">
        <v>10</v>
      </c>
      <c r="D153" s="169" t="s">
        <v>125</v>
      </c>
      <c r="E153" s="170" t="s">
        <v>240</v>
      </c>
      <c r="F153" s="171" t="s">
        <v>241</v>
      </c>
      <c r="G153" s="172" t="s">
        <v>128</v>
      </c>
      <c r="H153" s="173">
        <v>25.094999999999999</v>
      </c>
      <c r="I153" s="174"/>
      <c r="J153" s="175">
        <f>ROUND(I153*H153,2)</f>
        <v>0</v>
      </c>
      <c r="K153" s="171" t="s">
        <v>129</v>
      </c>
      <c r="L153" s="40"/>
      <c r="M153" s="176" t="s">
        <v>5</v>
      </c>
      <c r="N153" s="177" t="s">
        <v>42</v>
      </c>
      <c r="O153" s="41"/>
      <c r="P153" s="178">
        <f>O153*H153</f>
        <v>0</v>
      </c>
      <c r="Q153" s="178">
        <v>0</v>
      </c>
      <c r="R153" s="178">
        <f>Q153*H153</f>
        <v>0</v>
      </c>
      <c r="S153" s="178">
        <v>0</v>
      </c>
      <c r="T153" s="179">
        <f>S153*H153</f>
        <v>0</v>
      </c>
      <c r="AR153" s="23" t="s">
        <v>130</v>
      </c>
      <c r="AT153" s="23" t="s">
        <v>125</v>
      </c>
      <c r="AU153" s="23" t="s">
        <v>81</v>
      </c>
      <c r="AY153" s="23" t="s">
        <v>123</v>
      </c>
      <c r="BE153" s="180">
        <f>IF(N153="základní",J153,0)</f>
        <v>0</v>
      </c>
      <c r="BF153" s="180">
        <f>IF(N153="snížená",J153,0)</f>
        <v>0</v>
      </c>
      <c r="BG153" s="180">
        <f>IF(N153="zákl. přenesená",J153,0)</f>
        <v>0</v>
      </c>
      <c r="BH153" s="180">
        <f>IF(N153="sníž. přenesená",J153,0)</f>
        <v>0</v>
      </c>
      <c r="BI153" s="180">
        <f>IF(N153="nulová",J153,0)</f>
        <v>0</v>
      </c>
      <c r="BJ153" s="23" t="s">
        <v>79</v>
      </c>
      <c r="BK153" s="180">
        <f>ROUND(I153*H153,2)</f>
        <v>0</v>
      </c>
      <c r="BL153" s="23" t="s">
        <v>130</v>
      </c>
      <c r="BM153" s="23" t="s">
        <v>242</v>
      </c>
    </row>
    <row r="154" spans="2:65" s="1" customFormat="1" ht="38.25" customHeight="1">
      <c r="B154" s="168"/>
      <c r="C154" s="169" t="s">
        <v>243</v>
      </c>
      <c r="D154" s="169" t="s">
        <v>125</v>
      </c>
      <c r="E154" s="170" t="s">
        <v>244</v>
      </c>
      <c r="F154" s="171" t="s">
        <v>245</v>
      </c>
      <c r="G154" s="172" t="s">
        <v>175</v>
      </c>
      <c r="H154" s="173">
        <v>7.33</v>
      </c>
      <c r="I154" s="174"/>
      <c r="J154" s="175">
        <f>ROUND(I154*H154,2)</f>
        <v>0</v>
      </c>
      <c r="K154" s="171" t="s">
        <v>129</v>
      </c>
      <c r="L154" s="40"/>
      <c r="M154" s="176" t="s">
        <v>5</v>
      </c>
      <c r="N154" s="177" t="s">
        <v>42</v>
      </c>
      <c r="O154" s="41"/>
      <c r="P154" s="178">
        <f>O154*H154</f>
        <v>0</v>
      </c>
      <c r="Q154" s="178">
        <v>0</v>
      </c>
      <c r="R154" s="178">
        <f>Q154*H154</f>
        <v>0</v>
      </c>
      <c r="S154" s="178">
        <v>0</v>
      </c>
      <c r="T154" s="179">
        <f>S154*H154</f>
        <v>0</v>
      </c>
      <c r="AR154" s="23" t="s">
        <v>130</v>
      </c>
      <c r="AT154" s="23" t="s">
        <v>125</v>
      </c>
      <c r="AU154" s="23" t="s">
        <v>81</v>
      </c>
      <c r="AY154" s="23" t="s">
        <v>123</v>
      </c>
      <c r="BE154" s="180">
        <f>IF(N154="základní",J154,0)</f>
        <v>0</v>
      </c>
      <c r="BF154" s="180">
        <f>IF(N154="snížená",J154,0)</f>
        <v>0</v>
      </c>
      <c r="BG154" s="180">
        <f>IF(N154="zákl. přenesená",J154,0)</f>
        <v>0</v>
      </c>
      <c r="BH154" s="180">
        <f>IF(N154="sníž. přenesená",J154,0)</f>
        <v>0</v>
      </c>
      <c r="BI154" s="180">
        <f>IF(N154="nulová",J154,0)</f>
        <v>0</v>
      </c>
      <c r="BJ154" s="23" t="s">
        <v>79</v>
      </c>
      <c r="BK154" s="180">
        <f>ROUND(I154*H154,2)</f>
        <v>0</v>
      </c>
      <c r="BL154" s="23" t="s">
        <v>130</v>
      </c>
      <c r="BM154" s="23" t="s">
        <v>246</v>
      </c>
    </row>
    <row r="155" spans="2:65" s="1" customFormat="1" ht="175.5">
      <c r="B155" s="40"/>
      <c r="D155" s="182" t="s">
        <v>152</v>
      </c>
      <c r="F155" s="198" t="s">
        <v>247</v>
      </c>
      <c r="I155" s="199"/>
      <c r="L155" s="40"/>
      <c r="M155" s="200"/>
      <c r="N155" s="41"/>
      <c r="O155" s="41"/>
      <c r="P155" s="41"/>
      <c r="Q155" s="41"/>
      <c r="R155" s="41"/>
      <c r="S155" s="41"/>
      <c r="T155" s="69"/>
      <c r="AT155" s="23" t="s">
        <v>152</v>
      </c>
      <c r="AU155" s="23" t="s">
        <v>81</v>
      </c>
    </row>
    <row r="156" spans="2:65" s="13" customFormat="1">
      <c r="B156" s="201"/>
      <c r="D156" s="182" t="s">
        <v>132</v>
      </c>
      <c r="E156" s="202" t="s">
        <v>5</v>
      </c>
      <c r="F156" s="203" t="s">
        <v>248</v>
      </c>
      <c r="H156" s="202" t="s">
        <v>5</v>
      </c>
      <c r="I156" s="204"/>
      <c r="L156" s="201"/>
      <c r="M156" s="205"/>
      <c r="N156" s="206"/>
      <c r="O156" s="206"/>
      <c r="P156" s="206"/>
      <c r="Q156" s="206"/>
      <c r="R156" s="206"/>
      <c r="S156" s="206"/>
      <c r="T156" s="207"/>
      <c r="AT156" s="202" t="s">
        <v>132</v>
      </c>
      <c r="AU156" s="202" t="s">
        <v>81</v>
      </c>
      <c r="AV156" s="13" t="s">
        <v>79</v>
      </c>
      <c r="AW156" s="13" t="s">
        <v>35</v>
      </c>
      <c r="AX156" s="13" t="s">
        <v>71</v>
      </c>
      <c r="AY156" s="202" t="s">
        <v>123</v>
      </c>
    </row>
    <row r="157" spans="2:65" s="11" customFormat="1">
      <c r="B157" s="181"/>
      <c r="D157" s="182" t="s">
        <v>132</v>
      </c>
      <c r="E157" s="183" t="s">
        <v>5</v>
      </c>
      <c r="F157" s="184" t="s">
        <v>249</v>
      </c>
      <c r="H157" s="185">
        <v>7.33</v>
      </c>
      <c r="I157" s="186"/>
      <c r="L157" s="181"/>
      <c r="M157" s="187"/>
      <c r="N157" s="188"/>
      <c r="O157" s="188"/>
      <c r="P157" s="188"/>
      <c r="Q157" s="188"/>
      <c r="R157" s="188"/>
      <c r="S157" s="188"/>
      <c r="T157" s="189"/>
      <c r="AT157" s="183" t="s">
        <v>132</v>
      </c>
      <c r="AU157" s="183" t="s">
        <v>81</v>
      </c>
      <c r="AV157" s="11" t="s">
        <v>81</v>
      </c>
      <c r="AW157" s="11" t="s">
        <v>35</v>
      </c>
      <c r="AX157" s="11" t="s">
        <v>79</v>
      </c>
      <c r="AY157" s="183" t="s">
        <v>123</v>
      </c>
    </row>
    <row r="158" spans="2:65" s="1" customFormat="1" ht="38.25" customHeight="1">
      <c r="B158" s="168"/>
      <c r="C158" s="169" t="s">
        <v>250</v>
      </c>
      <c r="D158" s="169" t="s">
        <v>125</v>
      </c>
      <c r="E158" s="170" t="s">
        <v>251</v>
      </c>
      <c r="F158" s="171" t="s">
        <v>252</v>
      </c>
      <c r="G158" s="172" t="s">
        <v>175</v>
      </c>
      <c r="H158" s="173">
        <v>250.19499999999999</v>
      </c>
      <c r="I158" s="174"/>
      <c r="J158" s="175">
        <f>ROUND(I158*H158,2)</f>
        <v>0</v>
      </c>
      <c r="K158" s="171" t="s">
        <v>129</v>
      </c>
      <c r="L158" s="40"/>
      <c r="M158" s="176" t="s">
        <v>5</v>
      </c>
      <c r="N158" s="177" t="s">
        <v>42</v>
      </c>
      <c r="O158" s="41"/>
      <c r="P158" s="178">
        <f>O158*H158</f>
        <v>0</v>
      </c>
      <c r="Q158" s="178">
        <v>0</v>
      </c>
      <c r="R158" s="178">
        <f>Q158*H158</f>
        <v>0</v>
      </c>
      <c r="S158" s="178">
        <v>0</v>
      </c>
      <c r="T158" s="179">
        <f>S158*H158</f>
        <v>0</v>
      </c>
      <c r="AR158" s="23" t="s">
        <v>130</v>
      </c>
      <c r="AT158" s="23" t="s">
        <v>125</v>
      </c>
      <c r="AU158" s="23" t="s">
        <v>81</v>
      </c>
      <c r="AY158" s="23" t="s">
        <v>123</v>
      </c>
      <c r="BE158" s="180">
        <f>IF(N158="základní",J158,0)</f>
        <v>0</v>
      </c>
      <c r="BF158" s="180">
        <f>IF(N158="snížená",J158,0)</f>
        <v>0</v>
      </c>
      <c r="BG158" s="180">
        <f>IF(N158="zákl. přenesená",J158,0)</f>
        <v>0</v>
      </c>
      <c r="BH158" s="180">
        <f>IF(N158="sníž. přenesená",J158,0)</f>
        <v>0</v>
      </c>
      <c r="BI158" s="180">
        <f>IF(N158="nulová",J158,0)</f>
        <v>0</v>
      </c>
      <c r="BJ158" s="23" t="s">
        <v>79</v>
      </c>
      <c r="BK158" s="180">
        <f>ROUND(I158*H158,2)</f>
        <v>0</v>
      </c>
      <c r="BL158" s="23" t="s">
        <v>130</v>
      </c>
      <c r="BM158" s="23" t="s">
        <v>253</v>
      </c>
    </row>
    <row r="159" spans="2:65" s="1" customFormat="1" ht="175.5">
      <c r="B159" s="40"/>
      <c r="D159" s="182" t="s">
        <v>152</v>
      </c>
      <c r="F159" s="198" t="s">
        <v>247</v>
      </c>
      <c r="I159" s="199"/>
      <c r="L159" s="40"/>
      <c r="M159" s="200"/>
      <c r="N159" s="41"/>
      <c r="O159" s="41"/>
      <c r="P159" s="41"/>
      <c r="Q159" s="41"/>
      <c r="R159" s="41"/>
      <c r="S159" s="41"/>
      <c r="T159" s="69"/>
      <c r="AT159" s="23" t="s">
        <v>152</v>
      </c>
      <c r="AU159" s="23" t="s">
        <v>81</v>
      </c>
    </row>
    <row r="160" spans="2:65" s="13" customFormat="1">
      <c r="B160" s="201"/>
      <c r="D160" s="182" t="s">
        <v>132</v>
      </c>
      <c r="E160" s="202" t="s">
        <v>5</v>
      </c>
      <c r="F160" s="203" t="s">
        <v>254</v>
      </c>
      <c r="H160" s="202" t="s">
        <v>5</v>
      </c>
      <c r="I160" s="204"/>
      <c r="L160" s="201"/>
      <c r="M160" s="205"/>
      <c r="N160" s="206"/>
      <c r="O160" s="206"/>
      <c r="P160" s="206"/>
      <c r="Q160" s="206"/>
      <c r="R160" s="206"/>
      <c r="S160" s="206"/>
      <c r="T160" s="207"/>
      <c r="AT160" s="202" t="s">
        <v>132</v>
      </c>
      <c r="AU160" s="202" t="s">
        <v>81</v>
      </c>
      <c r="AV160" s="13" t="s">
        <v>79</v>
      </c>
      <c r="AW160" s="13" t="s">
        <v>35</v>
      </c>
      <c r="AX160" s="13" t="s">
        <v>71</v>
      </c>
      <c r="AY160" s="202" t="s">
        <v>123</v>
      </c>
    </row>
    <row r="161" spans="2:65" s="11" customFormat="1">
      <c r="B161" s="181"/>
      <c r="D161" s="182" t="s">
        <v>132</v>
      </c>
      <c r="E161" s="183" t="s">
        <v>5</v>
      </c>
      <c r="F161" s="184" t="s">
        <v>255</v>
      </c>
      <c r="H161" s="185">
        <v>235.33</v>
      </c>
      <c r="I161" s="186"/>
      <c r="L161" s="181"/>
      <c r="M161" s="187"/>
      <c r="N161" s="188"/>
      <c r="O161" s="188"/>
      <c r="P161" s="188"/>
      <c r="Q161" s="188"/>
      <c r="R161" s="188"/>
      <c r="S161" s="188"/>
      <c r="T161" s="189"/>
      <c r="AT161" s="183" t="s">
        <v>132</v>
      </c>
      <c r="AU161" s="183" t="s">
        <v>81</v>
      </c>
      <c r="AV161" s="11" t="s">
        <v>81</v>
      </c>
      <c r="AW161" s="11" t="s">
        <v>35</v>
      </c>
      <c r="AX161" s="11" t="s">
        <v>71</v>
      </c>
      <c r="AY161" s="183" t="s">
        <v>123</v>
      </c>
    </row>
    <row r="162" spans="2:65" s="11" customFormat="1">
      <c r="B162" s="181"/>
      <c r="D162" s="182" t="s">
        <v>132</v>
      </c>
      <c r="E162" s="183" t="s">
        <v>5</v>
      </c>
      <c r="F162" s="184" t="s">
        <v>256</v>
      </c>
      <c r="H162" s="185">
        <v>28.042000000000002</v>
      </c>
      <c r="I162" s="186"/>
      <c r="L162" s="181"/>
      <c r="M162" s="187"/>
      <c r="N162" s="188"/>
      <c r="O162" s="188"/>
      <c r="P162" s="188"/>
      <c r="Q162" s="188"/>
      <c r="R162" s="188"/>
      <c r="S162" s="188"/>
      <c r="T162" s="189"/>
      <c r="AT162" s="183" t="s">
        <v>132</v>
      </c>
      <c r="AU162" s="183" t="s">
        <v>81</v>
      </c>
      <c r="AV162" s="11" t="s">
        <v>81</v>
      </c>
      <c r="AW162" s="11" t="s">
        <v>35</v>
      </c>
      <c r="AX162" s="11" t="s">
        <v>71</v>
      </c>
      <c r="AY162" s="183" t="s">
        <v>123</v>
      </c>
    </row>
    <row r="163" spans="2:65" s="11" customFormat="1">
      <c r="B163" s="181"/>
      <c r="D163" s="182" t="s">
        <v>132</v>
      </c>
      <c r="E163" s="183" t="s">
        <v>5</v>
      </c>
      <c r="F163" s="184" t="s">
        <v>257</v>
      </c>
      <c r="H163" s="185">
        <v>-7.5369999999999999</v>
      </c>
      <c r="I163" s="186"/>
      <c r="L163" s="181"/>
      <c r="M163" s="187"/>
      <c r="N163" s="188"/>
      <c r="O163" s="188"/>
      <c r="P163" s="188"/>
      <c r="Q163" s="188"/>
      <c r="R163" s="188"/>
      <c r="S163" s="188"/>
      <c r="T163" s="189"/>
      <c r="AT163" s="183" t="s">
        <v>132</v>
      </c>
      <c r="AU163" s="183" t="s">
        <v>81</v>
      </c>
      <c r="AV163" s="11" t="s">
        <v>81</v>
      </c>
      <c r="AW163" s="11" t="s">
        <v>35</v>
      </c>
      <c r="AX163" s="11" t="s">
        <v>71</v>
      </c>
      <c r="AY163" s="183" t="s">
        <v>123</v>
      </c>
    </row>
    <row r="164" spans="2:65" s="11" customFormat="1">
      <c r="B164" s="181"/>
      <c r="D164" s="182" t="s">
        <v>132</v>
      </c>
      <c r="E164" s="183" t="s">
        <v>5</v>
      </c>
      <c r="F164" s="184" t="s">
        <v>258</v>
      </c>
      <c r="H164" s="185">
        <v>-5.64</v>
      </c>
      <c r="I164" s="186"/>
      <c r="L164" s="181"/>
      <c r="M164" s="187"/>
      <c r="N164" s="188"/>
      <c r="O164" s="188"/>
      <c r="P164" s="188"/>
      <c r="Q164" s="188"/>
      <c r="R164" s="188"/>
      <c r="S164" s="188"/>
      <c r="T164" s="189"/>
      <c r="AT164" s="183" t="s">
        <v>132</v>
      </c>
      <c r="AU164" s="183" t="s">
        <v>81</v>
      </c>
      <c r="AV164" s="11" t="s">
        <v>81</v>
      </c>
      <c r="AW164" s="11" t="s">
        <v>35</v>
      </c>
      <c r="AX164" s="11" t="s">
        <v>71</v>
      </c>
      <c r="AY164" s="183" t="s">
        <v>123</v>
      </c>
    </row>
    <row r="165" spans="2:65" s="12" customFormat="1">
      <c r="B165" s="190"/>
      <c r="D165" s="182" t="s">
        <v>132</v>
      </c>
      <c r="E165" s="191" t="s">
        <v>5</v>
      </c>
      <c r="F165" s="192" t="s">
        <v>144</v>
      </c>
      <c r="H165" s="193">
        <v>250.19499999999999</v>
      </c>
      <c r="I165" s="194"/>
      <c r="L165" s="190"/>
      <c r="M165" s="195"/>
      <c r="N165" s="196"/>
      <c r="O165" s="196"/>
      <c r="P165" s="196"/>
      <c r="Q165" s="196"/>
      <c r="R165" s="196"/>
      <c r="S165" s="196"/>
      <c r="T165" s="197"/>
      <c r="AT165" s="191" t="s">
        <v>132</v>
      </c>
      <c r="AU165" s="191" t="s">
        <v>81</v>
      </c>
      <c r="AV165" s="12" t="s">
        <v>130</v>
      </c>
      <c r="AW165" s="12" t="s">
        <v>35</v>
      </c>
      <c r="AX165" s="12" t="s">
        <v>79</v>
      </c>
      <c r="AY165" s="191" t="s">
        <v>123</v>
      </c>
    </row>
    <row r="166" spans="2:65" s="1" customFormat="1" ht="51" customHeight="1">
      <c r="B166" s="168"/>
      <c r="C166" s="169" t="s">
        <v>259</v>
      </c>
      <c r="D166" s="169" t="s">
        <v>125</v>
      </c>
      <c r="E166" s="170" t="s">
        <v>260</v>
      </c>
      <c r="F166" s="171" t="s">
        <v>261</v>
      </c>
      <c r="G166" s="172" t="s">
        <v>175</v>
      </c>
      <c r="H166" s="173">
        <v>1501.17</v>
      </c>
      <c r="I166" s="174"/>
      <c r="J166" s="175">
        <f>ROUND(I166*H166,2)</f>
        <v>0</v>
      </c>
      <c r="K166" s="171" t="s">
        <v>129</v>
      </c>
      <c r="L166" s="40"/>
      <c r="M166" s="176" t="s">
        <v>5</v>
      </c>
      <c r="N166" s="177" t="s">
        <v>42</v>
      </c>
      <c r="O166" s="41"/>
      <c r="P166" s="178">
        <f>O166*H166</f>
        <v>0</v>
      </c>
      <c r="Q166" s="178">
        <v>0</v>
      </c>
      <c r="R166" s="178">
        <f>Q166*H166</f>
        <v>0</v>
      </c>
      <c r="S166" s="178">
        <v>0</v>
      </c>
      <c r="T166" s="179">
        <f>S166*H166</f>
        <v>0</v>
      </c>
      <c r="AR166" s="23" t="s">
        <v>130</v>
      </c>
      <c r="AT166" s="23" t="s">
        <v>125</v>
      </c>
      <c r="AU166" s="23" t="s">
        <v>81</v>
      </c>
      <c r="AY166" s="23" t="s">
        <v>123</v>
      </c>
      <c r="BE166" s="180">
        <f>IF(N166="základní",J166,0)</f>
        <v>0</v>
      </c>
      <c r="BF166" s="180">
        <f>IF(N166="snížená",J166,0)</f>
        <v>0</v>
      </c>
      <c r="BG166" s="180">
        <f>IF(N166="zákl. přenesená",J166,0)</f>
        <v>0</v>
      </c>
      <c r="BH166" s="180">
        <f>IF(N166="sníž. přenesená",J166,0)</f>
        <v>0</v>
      </c>
      <c r="BI166" s="180">
        <f>IF(N166="nulová",J166,0)</f>
        <v>0</v>
      </c>
      <c r="BJ166" s="23" t="s">
        <v>79</v>
      </c>
      <c r="BK166" s="180">
        <f>ROUND(I166*H166,2)</f>
        <v>0</v>
      </c>
      <c r="BL166" s="23" t="s">
        <v>130</v>
      </c>
      <c r="BM166" s="23" t="s">
        <v>262</v>
      </c>
    </row>
    <row r="167" spans="2:65" s="1" customFormat="1" ht="175.5">
      <c r="B167" s="40"/>
      <c r="D167" s="182" t="s">
        <v>152</v>
      </c>
      <c r="F167" s="198" t="s">
        <v>247</v>
      </c>
      <c r="I167" s="199"/>
      <c r="L167" s="40"/>
      <c r="M167" s="200"/>
      <c r="N167" s="41"/>
      <c r="O167" s="41"/>
      <c r="P167" s="41"/>
      <c r="Q167" s="41"/>
      <c r="R167" s="41"/>
      <c r="S167" s="41"/>
      <c r="T167" s="69"/>
      <c r="AT167" s="23" t="s">
        <v>152</v>
      </c>
      <c r="AU167" s="23" t="s">
        <v>81</v>
      </c>
    </row>
    <row r="168" spans="2:65" s="13" customFormat="1">
      <c r="B168" s="201"/>
      <c r="D168" s="182" t="s">
        <v>132</v>
      </c>
      <c r="E168" s="202" t="s">
        <v>5</v>
      </c>
      <c r="F168" s="203" t="s">
        <v>263</v>
      </c>
      <c r="H168" s="202" t="s">
        <v>5</v>
      </c>
      <c r="I168" s="204"/>
      <c r="L168" s="201"/>
      <c r="M168" s="205"/>
      <c r="N168" s="206"/>
      <c r="O168" s="206"/>
      <c r="P168" s="206"/>
      <c r="Q168" s="206"/>
      <c r="R168" s="206"/>
      <c r="S168" s="206"/>
      <c r="T168" s="207"/>
      <c r="AT168" s="202" t="s">
        <v>132</v>
      </c>
      <c r="AU168" s="202" t="s">
        <v>81</v>
      </c>
      <c r="AV168" s="13" t="s">
        <v>79</v>
      </c>
      <c r="AW168" s="13" t="s">
        <v>35</v>
      </c>
      <c r="AX168" s="13" t="s">
        <v>71</v>
      </c>
      <c r="AY168" s="202" t="s">
        <v>123</v>
      </c>
    </row>
    <row r="169" spans="2:65" s="11" customFormat="1">
      <c r="B169" s="181"/>
      <c r="D169" s="182" t="s">
        <v>132</v>
      </c>
      <c r="E169" s="183" t="s">
        <v>5</v>
      </c>
      <c r="F169" s="184" t="s">
        <v>264</v>
      </c>
      <c r="H169" s="185">
        <v>1501.17</v>
      </c>
      <c r="I169" s="186"/>
      <c r="L169" s="181"/>
      <c r="M169" s="187"/>
      <c r="N169" s="188"/>
      <c r="O169" s="188"/>
      <c r="P169" s="188"/>
      <c r="Q169" s="188"/>
      <c r="R169" s="188"/>
      <c r="S169" s="188"/>
      <c r="T169" s="189"/>
      <c r="AT169" s="183" t="s">
        <v>132</v>
      </c>
      <c r="AU169" s="183" t="s">
        <v>81</v>
      </c>
      <c r="AV169" s="11" t="s">
        <v>81</v>
      </c>
      <c r="AW169" s="11" t="s">
        <v>35</v>
      </c>
      <c r="AX169" s="11" t="s">
        <v>79</v>
      </c>
      <c r="AY169" s="183" t="s">
        <v>123</v>
      </c>
    </row>
    <row r="170" spans="2:65" s="1" customFormat="1" ht="25.5" customHeight="1">
      <c r="B170" s="168"/>
      <c r="C170" s="169" t="s">
        <v>265</v>
      </c>
      <c r="D170" s="169" t="s">
        <v>125</v>
      </c>
      <c r="E170" s="170" t="s">
        <v>266</v>
      </c>
      <c r="F170" s="171" t="s">
        <v>267</v>
      </c>
      <c r="G170" s="172" t="s">
        <v>268</v>
      </c>
      <c r="H170" s="173">
        <v>450.351</v>
      </c>
      <c r="I170" s="174"/>
      <c r="J170" s="175">
        <f>ROUND(I170*H170,2)</f>
        <v>0</v>
      </c>
      <c r="K170" s="171" t="s">
        <v>129</v>
      </c>
      <c r="L170" s="40"/>
      <c r="M170" s="176" t="s">
        <v>5</v>
      </c>
      <c r="N170" s="177" t="s">
        <v>42</v>
      </c>
      <c r="O170" s="41"/>
      <c r="P170" s="178">
        <f>O170*H170</f>
        <v>0</v>
      </c>
      <c r="Q170" s="178">
        <v>0</v>
      </c>
      <c r="R170" s="178">
        <f>Q170*H170</f>
        <v>0</v>
      </c>
      <c r="S170" s="178">
        <v>0</v>
      </c>
      <c r="T170" s="179">
        <f>S170*H170</f>
        <v>0</v>
      </c>
      <c r="AR170" s="23" t="s">
        <v>130</v>
      </c>
      <c r="AT170" s="23" t="s">
        <v>125</v>
      </c>
      <c r="AU170" s="23" t="s">
        <v>81</v>
      </c>
      <c r="AY170" s="23" t="s">
        <v>123</v>
      </c>
      <c r="BE170" s="180">
        <f>IF(N170="základní",J170,0)</f>
        <v>0</v>
      </c>
      <c r="BF170" s="180">
        <f>IF(N170="snížená",J170,0)</f>
        <v>0</v>
      </c>
      <c r="BG170" s="180">
        <f>IF(N170="zákl. přenesená",J170,0)</f>
        <v>0</v>
      </c>
      <c r="BH170" s="180">
        <f>IF(N170="sníž. přenesená",J170,0)</f>
        <v>0</v>
      </c>
      <c r="BI170" s="180">
        <f>IF(N170="nulová",J170,0)</f>
        <v>0</v>
      </c>
      <c r="BJ170" s="23" t="s">
        <v>79</v>
      </c>
      <c r="BK170" s="180">
        <f>ROUND(I170*H170,2)</f>
        <v>0</v>
      </c>
      <c r="BL170" s="23" t="s">
        <v>130</v>
      </c>
      <c r="BM170" s="23" t="s">
        <v>269</v>
      </c>
    </row>
    <row r="171" spans="2:65" s="1" customFormat="1" ht="27">
      <c r="B171" s="40"/>
      <c r="D171" s="182" t="s">
        <v>152</v>
      </c>
      <c r="F171" s="198" t="s">
        <v>270</v>
      </c>
      <c r="I171" s="199"/>
      <c r="L171" s="40"/>
      <c r="M171" s="200"/>
      <c r="N171" s="41"/>
      <c r="O171" s="41"/>
      <c r="P171" s="41"/>
      <c r="Q171" s="41"/>
      <c r="R171" s="41"/>
      <c r="S171" s="41"/>
      <c r="T171" s="69"/>
      <c r="AT171" s="23" t="s">
        <v>152</v>
      </c>
      <c r="AU171" s="23" t="s">
        <v>81</v>
      </c>
    </row>
    <row r="172" spans="2:65" s="11" customFormat="1">
      <c r="B172" s="181"/>
      <c r="D172" s="182" t="s">
        <v>132</v>
      </c>
      <c r="E172" s="183" t="s">
        <v>5</v>
      </c>
      <c r="F172" s="184" t="s">
        <v>271</v>
      </c>
      <c r="H172" s="185">
        <v>450.351</v>
      </c>
      <c r="I172" s="186"/>
      <c r="L172" s="181"/>
      <c r="M172" s="187"/>
      <c r="N172" s="188"/>
      <c r="O172" s="188"/>
      <c r="P172" s="188"/>
      <c r="Q172" s="188"/>
      <c r="R172" s="188"/>
      <c r="S172" s="188"/>
      <c r="T172" s="189"/>
      <c r="AT172" s="183" t="s">
        <v>132</v>
      </c>
      <c r="AU172" s="183" t="s">
        <v>81</v>
      </c>
      <c r="AV172" s="11" t="s">
        <v>81</v>
      </c>
      <c r="AW172" s="11" t="s">
        <v>35</v>
      </c>
      <c r="AX172" s="11" t="s">
        <v>79</v>
      </c>
      <c r="AY172" s="183" t="s">
        <v>123</v>
      </c>
    </row>
    <row r="173" spans="2:65" s="1" customFormat="1" ht="38.25" customHeight="1">
      <c r="B173" s="168"/>
      <c r="C173" s="169" t="s">
        <v>272</v>
      </c>
      <c r="D173" s="169" t="s">
        <v>125</v>
      </c>
      <c r="E173" s="170" t="s">
        <v>273</v>
      </c>
      <c r="F173" s="171" t="s">
        <v>274</v>
      </c>
      <c r="G173" s="172" t="s">
        <v>175</v>
      </c>
      <c r="H173" s="173">
        <v>0.3</v>
      </c>
      <c r="I173" s="174"/>
      <c r="J173" s="175">
        <f>ROUND(I173*H173,2)</f>
        <v>0</v>
      </c>
      <c r="K173" s="171" t="s">
        <v>129</v>
      </c>
      <c r="L173" s="40"/>
      <c r="M173" s="176" t="s">
        <v>5</v>
      </c>
      <c r="N173" s="177" t="s">
        <v>42</v>
      </c>
      <c r="O173" s="41"/>
      <c r="P173" s="178">
        <f>O173*H173</f>
        <v>0</v>
      </c>
      <c r="Q173" s="178">
        <v>0</v>
      </c>
      <c r="R173" s="178">
        <f>Q173*H173</f>
        <v>0</v>
      </c>
      <c r="S173" s="178">
        <v>0</v>
      </c>
      <c r="T173" s="179">
        <f>S173*H173</f>
        <v>0</v>
      </c>
      <c r="AR173" s="23" t="s">
        <v>130</v>
      </c>
      <c r="AT173" s="23" t="s">
        <v>125</v>
      </c>
      <c r="AU173" s="23" t="s">
        <v>81</v>
      </c>
      <c r="AY173" s="23" t="s">
        <v>123</v>
      </c>
      <c r="BE173" s="180">
        <f>IF(N173="základní",J173,0)</f>
        <v>0</v>
      </c>
      <c r="BF173" s="180">
        <f>IF(N173="snížená",J173,0)</f>
        <v>0</v>
      </c>
      <c r="BG173" s="180">
        <f>IF(N173="zákl. přenesená",J173,0)</f>
        <v>0</v>
      </c>
      <c r="BH173" s="180">
        <f>IF(N173="sníž. přenesená",J173,0)</f>
        <v>0</v>
      </c>
      <c r="BI173" s="180">
        <f>IF(N173="nulová",J173,0)</f>
        <v>0</v>
      </c>
      <c r="BJ173" s="23" t="s">
        <v>79</v>
      </c>
      <c r="BK173" s="180">
        <f>ROUND(I173*H173,2)</f>
        <v>0</v>
      </c>
      <c r="BL173" s="23" t="s">
        <v>130</v>
      </c>
      <c r="BM173" s="23" t="s">
        <v>275</v>
      </c>
    </row>
    <row r="174" spans="2:65" s="1" customFormat="1" ht="175.5">
      <c r="B174" s="40"/>
      <c r="D174" s="182" t="s">
        <v>152</v>
      </c>
      <c r="F174" s="198" t="s">
        <v>247</v>
      </c>
      <c r="I174" s="199"/>
      <c r="L174" s="40"/>
      <c r="M174" s="200"/>
      <c r="N174" s="41"/>
      <c r="O174" s="41"/>
      <c r="P174" s="41"/>
      <c r="Q174" s="41"/>
      <c r="R174" s="41"/>
      <c r="S174" s="41"/>
      <c r="T174" s="69"/>
      <c r="AT174" s="23" t="s">
        <v>152</v>
      </c>
      <c r="AU174" s="23" t="s">
        <v>81</v>
      </c>
    </row>
    <row r="175" spans="2:65" s="11" customFormat="1">
      <c r="B175" s="181"/>
      <c r="D175" s="182" t="s">
        <v>132</v>
      </c>
      <c r="E175" s="183" t="s">
        <v>5</v>
      </c>
      <c r="F175" s="184" t="s">
        <v>276</v>
      </c>
      <c r="H175" s="185">
        <v>0.3</v>
      </c>
      <c r="I175" s="186"/>
      <c r="L175" s="181"/>
      <c r="M175" s="187"/>
      <c r="N175" s="188"/>
      <c r="O175" s="188"/>
      <c r="P175" s="188"/>
      <c r="Q175" s="188"/>
      <c r="R175" s="188"/>
      <c r="S175" s="188"/>
      <c r="T175" s="189"/>
      <c r="AT175" s="183" t="s">
        <v>132</v>
      </c>
      <c r="AU175" s="183" t="s">
        <v>81</v>
      </c>
      <c r="AV175" s="11" t="s">
        <v>81</v>
      </c>
      <c r="AW175" s="11" t="s">
        <v>35</v>
      </c>
      <c r="AX175" s="11" t="s">
        <v>79</v>
      </c>
      <c r="AY175" s="183" t="s">
        <v>123</v>
      </c>
    </row>
    <row r="176" spans="2:65" s="1" customFormat="1" ht="51" customHeight="1">
      <c r="B176" s="168"/>
      <c r="C176" s="169" t="s">
        <v>277</v>
      </c>
      <c r="D176" s="169" t="s">
        <v>125</v>
      </c>
      <c r="E176" s="170" t="s">
        <v>278</v>
      </c>
      <c r="F176" s="171" t="s">
        <v>279</v>
      </c>
      <c r="G176" s="172" t="s">
        <v>175</v>
      </c>
      <c r="H176" s="173">
        <v>1.8</v>
      </c>
      <c r="I176" s="174"/>
      <c r="J176" s="175">
        <f>ROUND(I176*H176,2)</f>
        <v>0</v>
      </c>
      <c r="K176" s="171" t="s">
        <v>129</v>
      </c>
      <c r="L176" s="40"/>
      <c r="M176" s="176" t="s">
        <v>5</v>
      </c>
      <c r="N176" s="177" t="s">
        <v>42</v>
      </c>
      <c r="O176" s="41"/>
      <c r="P176" s="178">
        <f>O176*H176</f>
        <v>0</v>
      </c>
      <c r="Q176" s="178">
        <v>0</v>
      </c>
      <c r="R176" s="178">
        <f>Q176*H176</f>
        <v>0</v>
      </c>
      <c r="S176" s="178">
        <v>0</v>
      </c>
      <c r="T176" s="179">
        <f>S176*H176</f>
        <v>0</v>
      </c>
      <c r="AR176" s="23" t="s">
        <v>130</v>
      </c>
      <c r="AT176" s="23" t="s">
        <v>125</v>
      </c>
      <c r="AU176" s="23" t="s">
        <v>81</v>
      </c>
      <c r="AY176" s="23" t="s">
        <v>123</v>
      </c>
      <c r="BE176" s="180">
        <f>IF(N176="základní",J176,0)</f>
        <v>0</v>
      </c>
      <c r="BF176" s="180">
        <f>IF(N176="snížená",J176,0)</f>
        <v>0</v>
      </c>
      <c r="BG176" s="180">
        <f>IF(N176="zákl. přenesená",J176,0)</f>
        <v>0</v>
      </c>
      <c r="BH176" s="180">
        <f>IF(N176="sníž. přenesená",J176,0)</f>
        <v>0</v>
      </c>
      <c r="BI176" s="180">
        <f>IF(N176="nulová",J176,0)</f>
        <v>0</v>
      </c>
      <c r="BJ176" s="23" t="s">
        <v>79</v>
      </c>
      <c r="BK176" s="180">
        <f>ROUND(I176*H176,2)</f>
        <v>0</v>
      </c>
      <c r="BL176" s="23" t="s">
        <v>130</v>
      </c>
      <c r="BM176" s="23" t="s">
        <v>280</v>
      </c>
    </row>
    <row r="177" spans="2:65" s="1" customFormat="1" ht="175.5">
      <c r="B177" s="40"/>
      <c r="D177" s="182" t="s">
        <v>152</v>
      </c>
      <c r="F177" s="198" t="s">
        <v>247</v>
      </c>
      <c r="I177" s="199"/>
      <c r="L177" s="40"/>
      <c r="M177" s="200"/>
      <c r="N177" s="41"/>
      <c r="O177" s="41"/>
      <c r="P177" s="41"/>
      <c r="Q177" s="41"/>
      <c r="R177" s="41"/>
      <c r="S177" s="41"/>
      <c r="T177" s="69"/>
      <c r="AT177" s="23" t="s">
        <v>152</v>
      </c>
      <c r="AU177" s="23" t="s">
        <v>81</v>
      </c>
    </row>
    <row r="178" spans="2:65" s="13" customFormat="1">
      <c r="B178" s="201"/>
      <c r="D178" s="182" t="s">
        <v>132</v>
      </c>
      <c r="E178" s="202" t="s">
        <v>5</v>
      </c>
      <c r="F178" s="203" t="s">
        <v>263</v>
      </c>
      <c r="H178" s="202" t="s">
        <v>5</v>
      </c>
      <c r="I178" s="204"/>
      <c r="L178" s="201"/>
      <c r="M178" s="205"/>
      <c r="N178" s="206"/>
      <c r="O178" s="206"/>
      <c r="P178" s="206"/>
      <c r="Q178" s="206"/>
      <c r="R178" s="206"/>
      <c r="S178" s="206"/>
      <c r="T178" s="207"/>
      <c r="AT178" s="202" t="s">
        <v>132</v>
      </c>
      <c r="AU178" s="202" t="s">
        <v>81</v>
      </c>
      <c r="AV178" s="13" t="s">
        <v>79</v>
      </c>
      <c r="AW178" s="13" t="s">
        <v>35</v>
      </c>
      <c r="AX178" s="13" t="s">
        <v>71</v>
      </c>
      <c r="AY178" s="202" t="s">
        <v>123</v>
      </c>
    </row>
    <row r="179" spans="2:65" s="11" customFormat="1">
      <c r="B179" s="181"/>
      <c r="D179" s="182" t="s">
        <v>132</v>
      </c>
      <c r="E179" s="183" t="s">
        <v>5</v>
      </c>
      <c r="F179" s="184" t="s">
        <v>281</v>
      </c>
      <c r="H179" s="185">
        <v>1.8</v>
      </c>
      <c r="I179" s="186"/>
      <c r="L179" s="181"/>
      <c r="M179" s="187"/>
      <c r="N179" s="188"/>
      <c r="O179" s="188"/>
      <c r="P179" s="188"/>
      <c r="Q179" s="188"/>
      <c r="R179" s="188"/>
      <c r="S179" s="188"/>
      <c r="T179" s="189"/>
      <c r="AT179" s="183" t="s">
        <v>132</v>
      </c>
      <c r="AU179" s="183" t="s">
        <v>81</v>
      </c>
      <c r="AV179" s="11" t="s">
        <v>81</v>
      </c>
      <c r="AW179" s="11" t="s">
        <v>35</v>
      </c>
      <c r="AX179" s="11" t="s">
        <v>79</v>
      </c>
      <c r="AY179" s="183" t="s">
        <v>123</v>
      </c>
    </row>
    <row r="180" spans="2:65" s="1" customFormat="1" ht="51" customHeight="1">
      <c r="B180" s="168"/>
      <c r="C180" s="169" t="s">
        <v>282</v>
      </c>
      <c r="D180" s="169" t="s">
        <v>125</v>
      </c>
      <c r="E180" s="170" t="s">
        <v>283</v>
      </c>
      <c r="F180" s="171" t="s">
        <v>284</v>
      </c>
      <c r="G180" s="172" t="s">
        <v>175</v>
      </c>
      <c r="H180" s="173">
        <v>5.38</v>
      </c>
      <c r="I180" s="174"/>
      <c r="J180" s="175">
        <f>ROUND(I180*H180,2)</f>
        <v>0</v>
      </c>
      <c r="K180" s="171" t="s">
        <v>129</v>
      </c>
      <c r="L180" s="40"/>
      <c r="M180" s="176" t="s">
        <v>5</v>
      </c>
      <c r="N180" s="177" t="s">
        <v>42</v>
      </c>
      <c r="O180" s="41"/>
      <c r="P180" s="178">
        <f>O180*H180</f>
        <v>0</v>
      </c>
      <c r="Q180" s="178">
        <v>0</v>
      </c>
      <c r="R180" s="178">
        <f>Q180*H180</f>
        <v>0</v>
      </c>
      <c r="S180" s="178">
        <v>0</v>
      </c>
      <c r="T180" s="179">
        <f>S180*H180</f>
        <v>0</v>
      </c>
      <c r="AR180" s="23" t="s">
        <v>130</v>
      </c>
      <c r="AT180" s="23" t="s">
        <v>125</v>
      </c>
      <c r="AU180" s="23" t="s">
        <v>81</v>
      </c>
      <c r="AY180" s="23" t="s">
        <v>123</v>
      </c>
      <c r="BE180" s="180">
        <f>IF(N180="základní",J180,0)</f>
        <v>0</v>
      </c>
      <c r="BF180" s="180">
        <f>IF(N180="snížená",J180,0)</f>
        <v>0</v>
      </c>
      <c r="BG180" s="180">
        <f>IF(N180="zákl. přenesená",J180,0)</f>
        <v>0</v>
      </c>
      <c r="BH180" s="180">
        <f>IF(N180="sníž. přenesená",J180,0)</f>
        <v>0</v>
      </c>
      <c r="BI180" s="180">
        <f>IF(N180="nulová",J180,0)</f>
        <v>0</v>
      </c>
      <c r="BJ180" s="23" t="s">
        <v>79</v>
      </c>
      <c r="BK180" s="180">
        <f>ROUND(I180*H180,2)</f>
        <v>0</v>
      </c>
      <c r="BL180" s="23" t="s">
        <v>130</v>
      </c>
      <c r="BM180" s="23" t="s">
        <v>285</v>
      </c>
    </row>
    <row r="181" spans="2:65" s="1" customFormat="1" ht="175.5">
      <c r="B181" s="40"/>
      <c r="D181" s="182" t="s">
        <v>152</v>
      </c>
      <c r="F181" s="198" t="s">
        <v>286</v>
      </c>
      <c r="I181" s="199"/>
      <c r="L181" s="40"/>
      <c r="M181" s="200"/>
      <c r="N181" s="41"/>
      <c r="O181" s="41"/>
      <c r="P181" s="41"/>
      <c r="Q181" s="41"/>
      <c r="R181" s="41"/>
      <c r="S181" s="41"/>
      <c r="T181" s="69"/>
      <c r="AT181" s="23" t="s">
        <v>152</v>
      </c>
      <c r="AU181" s="23" t="s">
        <v>81</v>
      </c>
    </row>
    <row r="182" spans="2:65" s="11" customFormat="1">
      <c r="B182" s="181"/>
      <c r="D182" s="182" t="s">
        <v>132</v>
      </c>
      <c r="E182" s="183" t="s">
        <v>5</v>
      </c>
      <c r="F182" s="184" t="s">
        <v>287</v>
      </c>
      <c r="H182" s="185">
        <v>5.38</v>
      </c>
      <c r="I182" s="186"/>
      <c r="L182" s="181"/>
      <c r="M182" s="187"/>
      <c r="N182" s="188"/>
      <c r="O182" s="188"/>
      <c r="P182" s="188"/>
      <c r="Q182" s="188"/>
      <c r="R182" s="188"/>
      <c r="S182" s="188"/>
      <c r="T182" s="189"/>
      <c r="AT182" s="183" t="s">
        <v>132</v>
      </c>
      <c r="AU182" s="183" t="s">
        <v>81</v>
      </c>
      <c r="AV182" s="11" t="s">
        <v>81</v>
      </c>
      <c r="AW182" s="11" t="s">
        <v>35</v>
      </c>
      <c r="AX182" s="11" t="s">
        <v>79</v>
      </c>
      <c r="AY182" s="183" t="s">
        <v>123</v>
      </c>
    </row>
    <row r="183" spans="2:65" s="1" customFormat="1" ht="51" customHeight="1">
      <c r="B183" s="168"/>
      <c r="C183" s="169" t="s">
        <v>288</v>
      </c>
      <c r="D183" s="169" t="s">
        <v>125</v>
      </c>
      <c r="E183" s="170" t="s">
        <v>289</v>
      </c>
      <c r="F183" s="171" t="s">
        <v>290</v>
      </c>
      <c r="G183" s="172" t="s">
        <v>175</v>
      </c>
      <c r="H183" s="173">
        <v>137.83000000000001</v>
      </c>
      <c r="I183" s="174"/>
      <c r="J183" s="175">
        <f>ROUND(I183*H183,2)</f>
        <v>0</v>
      </c>
      <c r="K183" s="171" t="s">
        <v>129</v>
      </c>
      <c r="L183" s="40"/>
      <c r="M183" s="176" t="s">
        <v>5</v>
      </c>
      <c r="N183" s="177" t="s">
        <v>42</v>
      </c>
      <c r="O183" s="41"/>
      <c r="P183" s="178">
        <f>O183*H183</f>
        <v>0</v>
      </c>
      <c r="Q183" s="178">
        <v>0</v>
      </c>
      <c r="R183" s="178">
        <f>Q183*H183</f>
        <v>0</v>
      </c>
      <c r="S183" s="178">
        <v>0</v>
      </c>
      <c r="T183" s="179">
        <f>S183*H183</f>
        <v>0</v>
      </c>
      <c r="AR183" s="23" t="s">
        <v>130</v>
      </c>
      <c r="AT183" s="23" t="s">
        <v>125</v>
      </c>
      <c r="AU183" s="23" t="s">
        <v>81</v>
      </c>
      <c r="AY183" s="23" t="s">
        <v>123</v>
      </c>
      <c r="BE183" s="180">
        <f>IF(N183="základní",J183,0)</f>
        <v>0</v>
      </c>
      <c r="BF183" s="180">
        <f>IF(N183="snížená",J183,0)</f>
        <v>0</v>
      </c>
      <c r="BG183" s="180">
        <f>IF(N183="zákl. přenesená",J183,0)</f>
        <v>0</v>
      </c>
      <c r="BH183" s="180">
        <f>IF(N183="sníž. přenesená",J183,0)</f>
        <v>0</v>
      </c>
      <c r="BI183" s="180">
        <f>IF(N183="nulová",J183,0)</f>
        <v>0</v>
      </c>
      <c r="BJ183" s="23" t="s">
        <v>79</v>
      </c>
      <c r="BK183" s="180">
        <f>ROUND(I183*H183,2)</f>
        <v>0</v>
      </c>
      <c r="BL183" s="23" t="s">
        <v>130</v>
      </c>
      <c r="BM183" s="23" t="s">
        <v>291</v>
      </c>
    </row>
    <row r="184" spans="2:65" s="1" customFormat="1" ht="175.5">
      <c r="B184" s="40"/>
      <c r="D184" s="182" t="s">
        <v>152</v>
      </c>
      <c r="F184" s="198" t="s">
        <v>286</v>
      </c>
      <c r="I184" s="199"/>
      <c r="L184" s="40"/>
      <c r="M184" s="200"/>
      <c r="N184" s="41"/>
      <c r="O184" s="41"/>
      <c r="P184" s="41"/>
      <c r="Q184" s="41"/>
      <c r="R184" s="41"/>
      <c r="S184" s="41"/>
      <c r="T184" s="69"/>
      <c r="AT184" s="23" t="s">
        <v>152</v>
      </c>
      <c r="AU184" s="23" t="s">
        <v>81</v>
      </c>
    </row>
    <row r="185" spans="2:65" s="11" customFormat="1">
      <c r="B185" s="181"/>
      <c r="D185" s="182" t="s">
        <v>132</v>
      </c>
      <c r="E185" s="183" t="s">
        <v>5</v>
      </c>
      <c r="F185" s="184" t="s">
        <v>292</v>
      </c>
      <c r="H185" s="185">
        <v>0.26</v>
      </c>
      <c r="I185" s="186"/>
      <c r="L185" s="181"/>
      <c r="M185" s="187"/>
      <c r="N185" s="188"/>
      <c r="O185" s="188"/>
      <c r="P185" s="188"/>
      <c r="Q185" s="188"/>
      <c r="R185" s="188"/>
      <c r="S185" s="188"/>
      <c r="T185" s="189"/>
      <c r="AT185" s="183" t="s">
        <v>132</v>
      </c>
      <c r="AU185" s="183" t="s">
        <v>81</v>
      </c>
      <c r="AV185" s="11" t="s">
        <v>81</v>
      </c>
      <c r="AW185" s="11" t="s">
        <v>35</v>
      </c>
      <c r="AX185" s="11" t="s">
        <v>71</v>
      </c>
      <c r="AY185" s="183" t="s">
        <v>123</v>
      </c>
    </row>
    <row r="186" spans="2:65" s="11" customFormat="1">
      <c r="B186" s="181"/>
      <c r="D186" s="182" t="s">
        <v>132</v>
      </c>
      <c r="E186" s="183" t="s">
        <v>5</v>
      </c>
      <c r="F186" s="184" t="s">
        <v>293</v>
      </c>
      <c r="H186" s="185">
        <v>137.57</v>
      </c>
      <c r="I186" s="186"/>
      <c r="L186" s="181"/>
      <c r="M186" s="187"/>
      <c r="N186" s="188"/>
      <c r="O186" s="188"/>
      <c r="P186" s="188"/>
      <c r="Q186" s="188"/>
      <c r="R186" s="188"/>
      <c r="S186" s="188"/>
      <c r="T186" s="189"/>
      <c r="AT186" s="183" t="s">
        <v>132</v>
      </c>
      <c r="AU186" s="183" t="s">
        <v>81</v>
      </c>
      <c r="AV186" s="11" t="s">
        <v>81</v>
      </c>
      <c r="AW186" s="11" t="s">
        <v>35</v>
      </c>
      <c r="AX186" s="11" t="s">
        <v>71</v>
      </c>
      <c r="AY186" s="183" t="s">
        <v>123</v>
      </c>
    </row>
    <row r="187" spans="2:65" s="12" customFormat="1">
      <c r="B187" s="190"/>
      <c r="D187" s="182" t="s">
        <v>132</v>
      </c>
      <c r="E187" s="191" t="s">
        <v>5</v>
      </c>
      <c r="F187" s="192" t="s">
        <v>144</v>
      </c>
      <c r="H187" s="193">
        <v>137.83000000000001</v>
      </c>
      <c r="I187" s="194"/>
      <c r="L187" s="190"/>
      <c r="M187" s="195"/>
      <c r="N187" s="196"/>
      <c r="O187" s="196"/>
      <c r="P187" s="196"/>
      <c r="Q187" s="196"/>
      <c r="R187" s="196"/>
      <c r="S187" s="196"/>
      <c r="T187" s="197"/>
      <c r="AT187" s="191" t="s">
        <v>132</v>
      </c>
      <c r="AU187" s="191" t="s">
        <v>81</v>
      </c>
      <c r="AV187" s="12" t="s">
        <v>130</v>
      </c>
      <c r="AW187" s="12" t="s">
        <v>35</v>
      </c>
      <c r="AX187" s="12" t="s">
        <v>79</v>
      </c>
      <c r="AY187" s="191" t="s">
        <v>123</v>
      </c>
    </row>
    <row r="188" spans="2:65" s="1" customFormat="1" ht="16.5" customHeight="1">
      <c r="B188" s="168"/>
      <c r="C188" s="208" t="s">
        <v>294</v>
      </c>
      <c r="D188" s="208" t="s">
        <v>295</v>
      </c>
      <c r="E188" s="209" t="s">
        <v>296</v>
      </c>
      <c r="F188" s="210" t="s">
        <v>297</v>
      </c>
      <c r="G188" s="211" t="s">
        <v>268</v>
      </c>
      <c r="H188" s="212">
        <v>275.14</v>
      </c>
      <c r="I188" s="213"/>
      <c r="J188" s="214">
        <f>ROUND(I188*H188,2)</f>
        <v>0</v>
      </c>
      <c r="K188" s="210" t="s">
        <v>129</v>
      </c>
      <c r="L188" s="215"/>
      <c r="M188" s="216" t="s">
        <v>5</v>
      </c>
      <c r="N188" s="217" t="s">
        <v>42</v>
      </c>
      <c r="O188" s="41"/>
      <c r="P188" s="178">
        <f>O188*H188</f>
        <v>0</v>
      </c>
      <c r="Q188" s="178">
        <v>1</v>
      </c>
      <c r="R188" s="178">
        <f>Q188*H188</f>
        <v>275.14</v>
      </c>
      <c r="S188" s="178">
        <v>0</v>
      </c>
      <c r="T188" s="179">
        <f>S188*H188</f>
        <v>0</v>
      </c>
      <c r="AR188" s="23" t="s">
        <v>164</v>
      </c>
      <c r="AT188" s="23" t="s">
        <v>295</v>
      </c>
      <c r="AU188" s="23" t="s">
        <v>81</v>
      </c>
      <c r="AY188" s="23" t="s">
        <v>123</v>
      </c>
      <c r="BE188" s="180">
        <f>IF(N188="základní",J188,0)</f>
        <v>0</v>
      </c>
      <c r="BF188" s="180">
        <f>IF(N188="snížená",J188,0)</f>
        <v>0</v>
      </c>
      <c r="BG188" s="180">
        <f>IF(N188="zákl. přenesená",J188,0)</f>
        <v>0</v>
      </c>
      <c r="BH188" s="180">
        <f>IF(N188="sníž. přenesená",J188,0)</f>
        <v>0</v>
      </c>
      <c r="BI188" s="180">
        <f>IF(N188="nulová",J188,0)</f>
        <v>0</v>
      </c>
      <c r="BJ188" s="23" t="s">
        <v>79</v>
      </c>
      <c r="BK188" s="180">
        <f>ROUND(I188*H188,2)</f>
        <v>0</v>
      </c>
      <c r="BL188" s="23" t="s">
        <v>130</v>
      </c>
      <c r="BM188" s="23" t="s">
        <v>298</v>
      </c>
    </row>
    <row r="189" spans="2:65" s="13" customFormat="1">
      <c r="B189" s="201"/>
      <c r="D189" s="182" t="s">
        <v>132</v>
      </c>
      <c r="E189" s="202" t="s">
        <v>5</v>
      </c>
      <c r="F189" s="203" t="s">
        <v>299</v>
      </c>
      <c r="H189" s="202" t="s">
        <v>5</v>
      </c>
      <c r="I189" s="204"/>
      <c r="L189" s="201"/>
      <c r="M189" s="205"/>
      <c r="N189" s="206"/>
      <c r="O189" s="206"/>
      <c r="P189" s="206"/>
      <c r="Q189" s="206"/>
      <c r="R189" s="206"/>
      <c r="S189" s="206"/>
      <c r="T189" s="207"/>
      <c r="AT189" s="202" t="s">
        <v>132</v>
      </c>
      <c r="AU189" s="202" t="s">
        <v>81</v>
      </c>
      <c r="AV189" s="13" t="s">
        <v>79</v>
      </c>
      <c r="AW189" s="13" t="s">
        <v>35</v>
      </c>
      <c r="AX189" s="13" t="s">
        <v>71</v>
      </c>
      <c r="AY189" s="202" t="s">
        <v>123</v>
      </c>
    </row>
    <row r="190" spans="2:65" s="11" customFormat="1">
      <c r="B190" s="181"/>
      <c r="D190" s="182" t="s">
        <v>132</v>
      </c>
      <c r="E190" s="183" t="s">
        <v>5</v>
      </c>
      <c r="F190" s="184" t="s">
        <v>300</v>
      </c>
      <c r="H190" s="185">
        <v>275.14</v>
      </c>
      <c r="I190" s="186"/>
      <c r="L190" s="181"/>
      <c r="M190" s="187"/>
      <c r="N190" s="188"/>
      <c r="O190" s="188"/>
      <c r="P190" s="188"/>
      <c r="Q190" s="188"/>
      <c r="R190" s="188"/>
      <c r="S190" s="188"/>
      <c r="T190" s="189"/>
      <c r="AT190" s="183" t="s">
        <v>132</v>
      </c>
      <c r="AU190" s="183" t="s">
        <v>81</v>
      </c>
      <c r="AV190" s="11" t="s">
        <v>81</v>
      </c>
      <c r="AW190" s="11" t="s">
        <v>35</v>
      </c>
      <c r="AX190" s="11" t="s">
        <v>79</v>
      </c>
      <c r="AY190" s="183" t="s">
        <v>123</v>
      </c>
    </row>
    <row r="191" spans="2:65" s="1" customFormat="1" ht="25.5" customHeight="1">
      <c r="B191" s="168"/>
      <c r="C191" s="169" t="s">
        <v>301</v>
      </c>
      <c r="D191" s="169" t="s">
        <v>125</v>
      </c>
      <c r="E191" s="170" t="s">
        <v>302</v>
      </c>
      <c r="F191" s="171" t="s">
        <v>303</v>
      </c>
      <c r="G191" s="172" t="s">
        <v>175</v>
      </c>
      <c r="H191" s="173">
        <v>7.5369999999999999</v>
      </c>
      <c r="I191" s="174"/>
      <c r="J191" s="175">
        <f>ROUND(I191*H191,2)</f>
        <v>0</v>
      </c>
      <c r="K191" s="171" t="s">
        <v>129</v>
      </c>
      <c r="L191" s="40"/>
      <c r="M191" s="176" t="s">
        <v>5</v>
      </c>
      <c r="N191" s="177" t="s">
        <v>42</v>
      </c>
      <c r="O191" s="41"/>
      <c r="P191" s="178">
        <f>O191*H191</f>
        <v>0</v>
      </c>
      <c r="Q191" s="178">
        <v>0</v>
      </c>
      <c r="R191" s="178">
        <f>Q191*H191</f>
        <v>0</v>
      </c>
      <c r="S191" s="178">
        <v>0</v>
      </c>
      <c r="T191" s="179">
        <f>S191*H191</f>
        <v>0</v>
      </c>
      <c r="AR191" s="23" t="s">
        <v>130</v>
      </c>
      <c r="AT191" s="23" t="s">
        <v>125</v>
      </c>
      <c r="AU191" s="23" t="s">
        <v>81</v>
      </c>
      <c r="AY191" s="23" t="s">
        <v>123</v>
      </c>
      <c r="BE191" s="180">
        <f>IF(N191="základní",J191,0)</f>
        <v>0</v>
      </c>
      <c r="BF191" s="180">
        <f>IF(N191="snížená",J191,0)</f>
        <v>0</v>
      </c>
      <c r="BG191" s="180">
        <f>IF(N191="zákl. přenesená",J191,0)</f>
        <v>0</v>
      </c>
      <c r="BH191" s="180">
        <f>IF(N191="sníž. přenesená",J191,0)</f>
        <v>0</v>
      </c>
      <c r="BI191" s="180">
        <f>IF(N191="nulová",J191,0)</f>
        <v>0</v>
      </c>
      <c r="BJ191" s="23" t="s">
        <v>79</v>
      </c>
      <c r="BK191" s="180">
        <f>ROUND(I191*H191,2)</f>
        <v>0</v>
      </c>
      <c r="BL191" s="23" t="s">
        <v>130</v>
      </c>
      <c r="BM191" s="23" t="s">
        <v>304</v>
      </c>
    </row>
    <row r="192" spans="2:65" s="1" customFormat="1" ht="175.5">
      <c r="B192" s="40"/>
      <c r="D192" s="182" t="s">
        <v>152</v>
      </c>
      <c r="F192" s="198" t="s">
        <v>305</v>
      </c>
      <c r="I192" s="199"/>
      <c r="L192" s="40"/>
      <c r="M192" s="200"/>
      <c r="N192" s="41"/>
      <c r="O192" s="41"/>
      <c r="P192" s="41"/>
      <c r="Q192" s="41"/>
      <c r="R192" s="41"/>
      <c r="S192" s="41"/>
      <c r="T192" s="69"/>
      <c r="AT192" s="23" t="s">
        <v>152</v>
      </c>
      <c r="AU192" s="23" t="s">
        <v>81</v>
      </c>
    </row>
    <row r="193" spans="2:65" s="11" customFormat="1">
      <c r="B193" s="181"/>
      <c r="D193" s="182" t="s">
        <v>132</v>
      </c>
      <c r="E193" s="183" t="s">
        <v>5</v>
      </c>
      <c r="F193" s="184" t="s">
        <v>306</v>
      </c>
      <c r="H193" s="185">
        <v>10.49</v>
      </c>
      <c r="I193" s="186"/>
      <c r="L193" s="181"/>
      <c r="M193" s="187"/>
      <c r="N193" s="188"/>
      <c r="O193" s="188"/>
      <c r="P193" s="188"/>
      <c r="Q193" s="188"/>
      <c r="R193" s="188"/>
      <c r="S193" s="188"/>
      <c r="T193" s="189"/>
      <c r="AT193" s="183" t="s">
        <v>132</v>
      </c>
      <c r="AU193" s="183" t="s">
        <v>81</v>
      </c>
      <c r="AV193" s="11" t="s">
        <v>81</v>
      </c>
      <c r="AW193" s="11" t="s">
        <v>35</v>
      </c>
      <c r="AX193" s="11" t="s">
        <v>71</v>
      </c>
      <c r="AY193" s="183" t="s">
        <v>123</v>
      </c>
    </row>
    <row r="194" spans="2:65" s="11" customFormat="1">
      <c r="B194" s="181"/>
      <c r="D194" s="182" t="s">
        <v>132</v>
      </c>
      <c r="E194" s="183" t="s">
        <v>5</v>
      </c>
      <c r="F194" s="184" t="s">
        <v>307</v>
      </c>
      <c r="H194" s="185">
        <v>4.032</v>
      </c>
      <c r="I194" s="186"/>
      <c r="L194" s="181"/>
      <c r="M194" s="187"/>
      <c r="N194" s="188"/>
      <c r="O194" s="188"/>
      <c r="P194" s="188"/>
      <c r="Q194" s="188"/>
      <c r="R194" s="188"/>
      <c r="S194" s="188"/>
      <c r="T194" s="189"/>
      <c r="AT194" s="183" t="s">
        <v>132</v>
      </c>
      <c r="AU194" s="183" t="s">
        <v>81</v>
      </c>
      <c r="AV194" s="11" t="s">
        <v>81</v>
      </c>
      <c r="AW194" s="11" t="s">
        <v>35</v>
      </c>
      <c r="AX194" s="11" t="s">
        <v>71</v>
      </c>
      <c r="AY194" s="183" t="s">
        <v>123</v>
      </c>
    </row>
    <row r="195" spans="2:65" s="11" customFormat="1">
      <c r="B195" s="181"/>
      <c r="D195" s="182" t="s">
        <v>132</v>
      </c>
      <c r="E195" s="183" t="s">
        <v>5</v>
      </c>
      <c r="F195" s="184" t="s">
        <v>308</v>
      </c>
      <c r="H195" s="185">
        <v>-5.1950000000000003</v>
      </c>
      <c r="I195" s="186"/>
      <c r="L195" s="181"/>
      <c r="M195" s="187"/>
      <c r="N195" s="188"/>
      <c r="O195" s="188"/>
      <c r="P195" s="188"/>
      <c r="Q195" s="188"/>
      <c r="R195" s="188"/>
      <c r="S195" s="188"/>
      <c r="T195" s="189"/>
      <c r="AT195" s="183" t="s">
        <v>132</v>
      </c>
      <c r="AU195" s="183" t="s">
        <v>81</v>
      </c>
      <c r="AV195" s="11" t="s">
        <v>81</v>
      </c>
      <c r="AW195" s="11" t="s">
        <v>35</v>
      </c>
      <c r="AX195" s="11" t="s">
        <v>71</v>
      </c>
      <c r="AY195" s="183" t="s">
        <v>123</v>
      </c>
    </row>
    <row r="196" spans="2:65" s="13" customFormat="1">
      <c r="B196" s="201"/>
      <c r="D196" s="182" t="s">
        <v>132</v>
      </c>
      <c r="E196" s="202" t="s">
        <v>5</v>
      </c>
      <c r="F196" s="203" t="s">
        <v>309</v>
      </c>
      <c r="H196" s="202" t="s">
        <v>5</v>
      </c>
      <c r="I196" s="204"/>
      <c r="L196" s="201"/>
      <c r="M196" s="205"/>
      <c r="N196" s="206"/>
      <c r="O196" s="206"/>
      <c r="P196" s="206"/>
      <c r="Q196" s="206"/>
      <c r="R196" s="206"/>
      <c r="S196" s="206"/>
      <c r="T196" s="207"/>
      <c r="AT196" s="202" t="s">
        <v>132</v>
      </c>
      <c r="AU196" s="202" t="s">
        <v>81</v>
      </c>
      <c r="AV196" s="13" t="s">
        <v>79</v>
      </c>
      <c r="AW196" s="13" t="s">
        <v>35</v>
      </c>
      <c r="AX196" s="13" t="s">
        <v>71</v>
      </c>
      <c r="AY196" s="202" t="s">
        <v>123</v>
      </c>
    </row>
    <row r="197" spans="2:65" s="11" customFormat="1">
      <c r="B197" s="181"/>
      <c r="D197" s="182" t="s">
        <v>132</v>
      </c>
      <c r="E197" s="183" t="s">
        <v>5</v>
      </c>
      <c r="F197" s="184" t="s">
        <v>310</v>
      </c>
      <c r="H197" s="185">
        <v>-0.79100000000000004</v>
      </c>
      <c r="I197" s="186"/>
      <c r="L197" s="181"/>
      <c r="M197" s="187"/>
      <c r="N197" s="188"/>
      <c r="O197" s="188"/>
      <c r="P197" s="188"/>
      <c r="Q197" s="188"/>
      <c r="R197" s="188"/>
      <c r="S197" s="188"/>
      <c r="T197" s="189"/>
      <c r="AT197" s="183" t="s">
        <v>132</v>
      </c>
      <c r="AU197" s="183" t="s">
        <v>81</v>
      </c>
      <c r="AV197" s="11" t="s">
        <v>81</v>
      </c>
      <c r="AW197" s="11" t="s">
        <v>35</v>
      </c>
      <c r="AX197" s="11" t="s">
        <v>71</v>
      </c>
      <c r="AY197" s="183" t="s">
        <v>123</v>
      </c>
    </row>
    <row r="198" spans="2:65" s="13" customFormat="1">
      <c r="B198" s="201"/>
      <c r="D198" s="182" t="s">
        <v>132</v>
      </c>
      <c r="E198" s="202" t="s">
        <v>5</v>
      </c>
      <c r="F198" s="203" t="s">
        <v>311</v>
      </c>
      <c r="H198" s="202" t="s">
        <v>5</v>
      </c>
      <c r="I198" s="204"/>
      <c r="L198" s="201"/>
      <c r="M198" s="205"/>
      <c r="N198" s="206"/>
      <c r="O198" s="206"/>
      <c r="P198" s="206"/>
      <c r="Q198" s="206"/>
      <c r="R198" s="206"/>
      <c r="S198" s="206"/>
      <c r="T198" s="207"/>
      <c r="AT198" s="202" t="s">
        <v>132</v>
      </c>
      <c r="AU198" s="202" t="s">
        <v>81</v>
      </c>
      <c r="AV198" s="13" t="s">
        <v>79</v>
      </c>
      <c r="AW198" s="13" t="s">
        <v>35</v>
      </c>
      <c r="AX198" s="13" t="s">
        <v>71</v>
      </c>
      <c r="AY198" s="202" t="s">
        <v>123</v>
      </c>
    </row>
    <row r="199" spans="2:65" s="11" customFormat="1">
      <c r="B199" s="181"/>
      <c r="D199" s="182" t="s">
        <v>132</v>
      </c>
      <c r="E199" s="183" t="s">
        <v>5</v>
      </c>
      <c r="F199" s="184" t="s">
        <v>312</v>
      </c>
      <c r="H199" s="185">
        <v>-0.999</v>
      </c>
      <c r="I199" s="186"/>
      <c r="L199" s="181"/>
      <c r="M199" s="187"/>
      <c r="N199" s="188"/>
      <c r="O199" s="188"/>
      <c r="P199" s="188"/>
      <c r="Q199" s="188"/>
      <c r="R199" s="188"/>
      <c r="S199" s="188"/>
      <c r="T199" s="189"/>
      <c r="AT199" s="183" t="s">
        <v>132</v>
      </c>
      <c r="AU199" s="183" t="s">
        <v>81</v>
      </c>
      <c r="AV199" s="11" t="s">
        <v>81</v>
      </c>
      <c r="AW199" s="11" t="s">
        <v>35</v>
      </c>
      <c r="AX199" s="11" t="s">
        <v>71</v>
      </c>
      <c r="AY199" s="183" t="s">
        <v>123</v>
      </c>
    </row>
    <row r="200" spans="2:65" s="12" customFormat="1">
      <c r="B200" s="190"/>
      <c r="D200" s="182" t="s">
        <v>132</v>
      </c>
      <c r="E200" s="191" t="s">
        <v>5</v>
      </c>
      <c r="F200" s="192" t="s">
        <v>144</v>
      </c>
      <c r="H200" s="193">
        <v>7.5369999999999999</v>
      </c>
      <c r="I200" s="194"/>
      <c r="L200" s="190"/>
      <c r="M200" s="195"/>
      <c r="N200" s="196"/>
      <c r="O200" s="196"/>
      <c r="P200" s="196"/>
      <c r="Q200" s="196"/>
      <c r="R200" s="196"/>
      <c r="S200" s="196"/>
      <c r="T200" s="197"/>
      <c r="AT200" s="191" t="s">
        <v>132</v>
      </c>
      <c r="AU200" s="191" t="s">
        <v>81</v>
      </c>
      <c r="AV200" s="12" t="s">
        <v>130</v>
      </c>
      <c r="AW200" s="12" t="s">
        <v>35</v>
      </c>
      <c r="AX200" s="12" t="s">
        <v>79</v>
      </c>
      <c r="AY200" s="191" t="s">
        <v>123</v>
      </c>
    </row>
    <row r="201" spans="2:65" s="1" customFormat="1" ht="38.25" customHeight="1">
      <c r="B201" s="168"/>
      <c r="C201" s="169" t="s">
        <v>313</v>
      </c>
      <c r="D201" s="169" t="s">
        <v>125</v>
      </c>
      <c r="E201" s="170" t="s">
        <v>314</v>
      </c>
      <c r="F201" s="171" t="s">
        <v>315</v>
      </c>
      <c r="G201" s="172" t="s">
        <v>175</v>
      </c>
      <c r="H201" s="173">
        <v>4.7729999999999997</v>
      </c>
      <c r="I201" s="174"/>
      <c r="J201" s="175">
        <f>ROUND(I201*H201,2)</f>
        <v>0</v>
      </c>
      <c r="K201" s="171" t="s">
        <v>129</v>
      </c>
      <c r="L201" s="40"/>
      <c r="M201" s="176" t="s">
        <v>5</v>
      </c>
      <c r="N201" s="177" t="s">
        <v>42</v>
      </c>
      <c r="O201" s="41"/>
      <c r="P201" s="178">
        <f>O201*H201</f>
        <v>0</v>
      </c>
      <c r="Q201" s="178">
        <v>0</v>
      </c>
      <c r="R201" s="178">
        <f>Q201*H201</f>
        <v>0</v>
      </c>
      <c r="S201" s="178">
        <v>0</v>
      </c>
      <c r="T201" s="179">
        <f>S201*H201</f>
        <v>0</v>
      </c>
      <c r="AR201" s="23" t="s">
        <v>130</v>
      </c>
      <c r="AT201" s="23" t="s">
        <v>125</v>
      </c>
      <c r="AU201" s="23" t="s">
        <v>81</v>
      </c>
      <c r="AY201" s="23" t="s">
        <v>123</v>
      </c>
      <c r="BE201" s="180">
        <f>IF(N201="základní",J201,0)</f>
        <v>0</v>
      </c>
      <c r="BF201" s="180">
        <f>IF(N201="snížená",J201,0)</f>
        <v>0</v>
      </c>
      <c r="BG201" s="180">
        <f>IF(N201="zákl. přenesená",J201,0)</f>
        <v>0</v>
      </c>
      <c r="BH201" s="180">
        <f>IF(N201="sníž. přenesená",J201,0)</f>
        <v>0</v>
      </c>
      <c r="BI201" s="180">
        <f>IF(N201="nulová",J201,0)</f>
        <v>0</v>
      </c>
      <c r="BJ201" s="23" t="s">
        <v>79</v>
      </c>
      <c r="BK201" s="180">
        <f>ROUND(I201*H201,2)</f>
        <v>0</v>
      </c>
      <c r="BL201" s="23" t="s">
        <v>130</v>
      </c>
      <c r="BM201" s="23" t="s">
        <v>316</v>
      </c>
    </row>
    <row r="202" spans="2:65" s="1" customFormat="1" ht="94.5">
      <c r="B202" s="40"/>
      <c r="D202" s="182" t="s">
        <v>152</v>
      </c>
      <c r="F202" s="198" t="s">
        <v>317</v>
      </c>
      <c r="I202" s="199"/>
      <c r="L202" s="40"/>
      <c r="M202" s="200"/>
      <c r="N202" s="41"/>
      <c r="O202" s="41"/>
      <c r="P202" s="41"/>
      <c r="Q202" s="41"/>
      <c r="R202" s="41"/>
      <c r="S202" s="41"/>
      <c r="T202" s="69"/>
      <c r="AT202" s="23" t="s">
        <v>152</v>
      </c>
      <c r="AU202" s="23" t="s">
        <v>81</v>
      </c>
    </row>
    <row r="203" spans="2:65" s="13" customFormat="1">
      <c r="B203" s="201"/>
      <c r="D203" s="182" t="s">
        <v>132</v>
      </c>
      <c r="E203" s="202" t="s">
        <v>5</v>
      </c>
      <c r="F203" s="203" t="s">
        <v>318</v>
      </c>
      <c r="H203" s="202" t="s">
        <v>5</v>
      </c>
      <c r="I203" s="204"/>
      <c r="L203" s="201"/>
      <c r="M203" s="205"/>
      <c r="N203" s="206"/>
      <c r="O203" s="206"/>
      <c r="P203" s="206"/>
      <c r="Q203" s="206"/>
      <c r="R203" s="206"/>
      <c r="S203" s="206"/>
      <c r="T203" s="207"/>
      <c r="AT203" s="202" t="s">
        <v>132</v>
      </c>
      <c r="AU203" s="202" t="s">
        <v>81</v>
      </c>
      <c r="AV203" s="13" t="s">
        <v>79</v>
      </c>
      <c r="AW203" s="13" t="s">
        <v>35</v>
      </c>
      <c r="AX203" s="13" t="s">
        <v>71</v>
      </c>
      <c r="AY203" s="202" t="s">
        <v>123</v>
      </c>
    </row>
    <row r="204" spans="2:65" s="11" customFormat="1">
      <c r="B204" s="181"/>
      <c r="D204" s="182" t="s">
        <v>132</v>
      </c>
      <c r="E204" s="183" t="s">
        <v>5</v>
      </c>
      <c r="F204" s="184" t="s">
        <v>319</v>
      </c>
      <c r="H204" s="185">
        <v>5.1950000000000003</v>
      </c>
      <c r="I204" s="186"/>
      <c r="L204" s="181"/>
      <c r="M204" s="187"/>
      <c r="N204" s="188"/>
      <c r="O204" s="188"/>
      <c r="P204" s="188"/>
      <c r="Q204" s="188"/>
      <c r="R204" s="188"/>
      <c r="S204" s="188"/>
      <c r="T204" s="189"/>
      <c r="AT204" s="183" t="s">
        <v>132</v>
      </c>
      <c r="AU204" s="183" t="s">
        <v>81</v>
      </c>
      <c r="AV204" s="11" t="s">
        <v>81</v>
      </c>
      <c r="AW204" s="11" t="s">
        <v>35</v>
      </c>
      <c r="AX204" s="11" t="s">
        <v>71</v>
      </c>
      <c r="AY204" s="183" t="s">
        <v>123</v>
      </c>
    </row>
    <row r="205" spans="2:65" s="13" customFormat="1">
      <c r="B205" s="201"/>
      <c r="D205" s="182" t="s">
        <v>132</v>
      </c>
      <c r="E205" s="202" t="s">
        <v>5</v>
      </c>
      <c r="F205" s="203" t="s">
        <v>320</v>
      </c>
      <c r="H205" s="202" t="s">
        <v>5</v>
      </c>
      <c r="I205" s="204"/>
      <c r="L205" s="201"/>
      <c r="M205" s="205"/>
      <c r="N205" s="206"/>
      <c r="O205" s="206"/>
      <c r="P205" s="206"/>
      <c r="Q205" s="206"/>
      <c r="R205" s="206"/>
      <c r="S205" s="206"/>
      <c r="T205" s="207"/>
      <c r="AT205" s="202" t="s">
        <v>132</v>
      </c>
      <c r="AU205" s="202" t="s">
        <v>81</v>
      </c>
      <c r="AV205" s="13" t="s">
        <v>79</v>
      </c>
      <c r="AW205" s="13" t="s">
        <v>35</v>
      </c>
      <c r="AX205" s="13" t="s">
        <v>71</v>
      </c>
      <c r="AY205" s="202" t="s">
        <v>123</v>
      </c>
    </row>
    <row r="206" spans="2:65" s="11" customFormat="1">
      <c r="B206" s="181"/>
      <c r="D206" s="182" t="s">
        <v>132</v>
      </c>
      <c r="E206" s="183" t="s">
        <v>5</v>
      </c>
      <c r="F206" s="184" t="s">
        <v>321</v>
      </c>
      <c r="H206" s="185">
        <v>-0.42199999999999999</v>
      </c>
      <c r="I206" s="186"/>
      <c r="L206" s="181"/>
      <c r="M206" s="187"/>
      <c r="N206" s="188"/>
      <c r="O206" s="188"/>
      <c r="P206" s="188"/>
      <c r="Q206" s="188"/>
      <c r="R206" s="188"/>
      <c r="S206" s="188"/>
      <c r="T206" s="189"/>
      <c r="AT206" s="183" t="s">
        <v>132</v>
      </c>
      <c r="AU206" s="183" t="s">
        <v>81</v>
      </c>
      <c r="AV206" s="11" t="s">
        <v>81</v>
      </c>
      <c r="AW206" s="11" t="s">
        <v>35</v>
      </c>
      <c r="AX206" s="11" t="s">
        <v>71</v>
      </c>
      <c r="AY206" s="183" t="s">
        <v>123</v>
      </c>
    </row>
    <row r="207" spans="2:65" s="12" customFormat="1">
      <c r="B207" s="190"/>
      <c r="D207" s="182" t="s">
        <v>132</v>
      </c>
      <c r="E207" s="191" t="s">
        <v>5</v>
      </c>
      <c r="F207" s="192" t="s">
        <v>144</v>
      </c>
      <c r="H207" s="193">
        <v>4.7729999999999997</v>
      </c>
      <c r="I207" s="194"/>
      <c r="L207" s="190"/>
      <c r="M207" s="195"/>
      <c r="N207" s="196"/>
      <c r="O207" s="196"/>
      <c r="P207" s="196"/>
      <c r="Q207" s="196"/>
      <c r="R207" s="196"/>
      <c r="S207" s="196"/>
      <c r="T207" s="197"/>
      <c r="AT207" s="191" t="s">
        <v>132</v>
      </c>
      <c r="AU207" s="191" t="s">
        <v>81</v>
      </c>
      <c r="AV207" s="12" t="s">
        <v>130</v>
      </c>
      <c r="AW207" s="12" t="s">
        <v>35</v>
      </c>
      <c r="AX207" s="12" t="s">
        <v>79</v>
      </c>
      <c r="AY207" s="191" t="s">
        <v>123</v>
      </c>
    </row>
    <row r="208" spans="2:65" s="1" customFormat="1" ht="16.5" customHeight="1">
      <c r="B208" s="168"/>
      <c r="C208" s="208" t="s">
        <v>322</v>
      </c>
      <c r="D208" s="208" t="s">
        <v>295</v>
      </c>
      <c r="E208" s="209" t="s">
        <v>323</v>
      </c>
      <c r="F208" s="210" t="s">
        <v>324</v>
      </c>
      <c r="G208" s="211" t="s">
        <v>268</v>
      </c>
      <c r="H208" s="212">
        <v>9.5459999999999994</v>
      </c>
      <c r="I208" s="213"/>
      <c r="J208" s="214">
        <f>ROUND(I208*H208,2)</f>
        <v>0</v>
      </c>
      <c r="K208" s="210" t="s">
        <v>129</v>
      </c>
      <c r="L208" s="215"/>
      <c r="M208" s="216" t="s">
        <v>5</v>
      </c>
      <c r="N208" s="217" t="s">
        <v>42</v>
      </c>
      <c r="O208" s="41"/>
      <c r="P208" s="178">
        <f>O208*H208</f>
        <v>0</v>
      </c>
      <c r="Q208" s="178">
        <v>1</v>
      </c>
      <c r="R208" s="178">
        <f>Q208*H208</f>
        <v>9.5459999999999994</v>
      </c>
      <c r="S208" s="178">
        <v>0</v>
      </c>
      <c r="T208" s="179">
        <f>S208*H208</f>
        <v>0</v>
      </c>
      <c r="AR208" s="23" t="s">
        <v>164</v>
      </c>
      <c r="AT208" s="23" t="s">
        <v>295</v>
      </c>
      <c r="AU208" s="23" t="s">
        <v>81</v>
      </c>
      <c r="AY208" s="23" t="s">
        <v>123</v>
      </c>
      <c r="BE208" s="180">
        <f>IF(N208="základní",J208,0)</f>
        <v>0</v>
      </c>
      <c r="BF208" s="180">
        <f>IF(N208="snížená",J208,0)</f>
        <v>0</v>
      </c>
      <c r="BG208" s="180">
        <f>IF(N208="zákl. přenesená",J208,0)</f>
        <v>0</v>
      </c>
      <c r="BH208" s="180">
        <f>IF(N208="sníž. přenesená",J208,0)</f>
        <v>0</v>
      </c>
      <c r="BI208" s="180">
        <f>IF(N208="nulová",J208,0)</f>
        <v>0</v>
      </c>
      <c r="BJ208" s="23" t="s">
        <v>79</v>
      </c>
      <c r="BK208" s="180">
        <f>ROUND(I208*H208,2)</f>
        <v>0</v>
      </c>
      <c r="BL208" s="23" t="s">
        <v>130</v>
      </c>
      <c r="BM208" s="23" t="s">
        <v>325</v>
      </c>
    </row>
    <row r="209" spans="2:65" s="11" customFormat="1">
      <c r="B209" s="181"/>
      <c r="D209" s="182" t="s">
        <v>132</v>
      </c>
      <c r="E209" s="183" t="s">
        <v>5</v>
      </c>
      <c r="F209" s="184" t="s">
        <v>326</v>
      </c>
      <c r="H209" s="185">
        <v>9.5459999999999994</v>
      </c>
      <c r="I209" s="186"/>
      <c r="L209" s="181"/>
      <c r="M209" s="187"/>
      <c r="N209" s="188"/>
      <c r="O209" s="188"/>
      <c r="P209" s="188"/>
      <c r="Q209" s="188"/>
      <c r="R209" s="188"/>
      <c r="S209" s="188"/>
      <c r="T209" s="189"/>
      <c r="AT209" s="183" t="s">
        <v>132</v>
      </c>
      <c r="AU209" s="183" t="s">
        <v>81</v>
      </c>
      <c r="AV209" s="11" t="s">
        <v>81</v>
      </c>
      <c r="AW209" s="11" t="s">
        <v>35</v>
      </c>
      <c r="AX209" s="11" t="s">
        <v>79</v>
      </c>
      <c r="AY209" s="183" t="s">
        <v>123</v>
      </c>
    </row>
    <row r="210" spans="2:65" s="1" customFormat="1" ht="25.5" customHeight="1">
      <c r="B210" s="168"/>
      <c r="C210" s="169" t="s">
        <v>327</v>
      </c>
      <c r="D210" s="169" t="s">
        <v>125</v>
      </c>
      <c r="E210" s="170" t="s">
        <v>328</v>
      </c>
      <c r="F210" s="171" t="s">
        <v>329</v>
      </c>
      <c r="G210" s="172" t="s">
        <v>128</v>
      </c>
      <c r="H210" s="173">
        <v>61.24</v>
      </c>
      <c r="I210" s="174"/>
      <c r="J210" s="175">
        <f>ROUND(I210*H210,2)</f>
        <v>0</v>
      </c>
      <c r="K210" s="171" t="s">
        <v>129</v>
      </c>
      <c r="L210" s="40"/>
      <c r="M210" s="176" t="s">
        <v>5</v>
      </c>
      <c r="N210" s="177" t="s">
        <v>42</v>
      </c>
      <c r="O210" s="41"/>
      <c r="P210" s="178">
        <f>O210*H210</f>
        <v>0</v>
      </c>
      <c r="Q210" s="178">
        <v>0</v>
      </c>
      <c r="R210" s="178">
        <f>Q210*H210</f>
        <v>0</v>
      </c>
      <c r="S210" s="178">
        <v>0</v>
      </c>
      <c r="T210" s="179">
        <f>S210*H210</f>
        <v>0</v>
      </c>
      <c r="AR210" s="23" t="s">
        <v>130</v>
      </c>
      <c r="AT210" s="23" t="s">
        <v>125</v>
      </c>
      <c r="AU210" s="23" t="s">
        <v>81</v>
      </c>
      <c r="AY210" s="23" t="s">
        <v>123</v>
      </c>
      <c r="BE210" s="180">
        <f>IF(N210="základní",J210,0)</f>
        <v>0</v>
      </c>
      <c r="BF210" s="180">
        <f>IF(N210="snížená",J210,0)</f>
        <v>0</v>
      </c>
      <c r="BG210" s="180">
        <f>IF(N210="zákl. přenesená",J210,0)</f>
        <v>0</v>
      </c>
      <c r="BH210" s="180">
        <f>IF(N210="sníž. přenesená",J210,0)</f>
        <v>0</v>
      </c>
      <c r="BI210" s="180">
        <f>IF(N210="nulová",J210,0)</f>
        <v>0</v>
      </c>
      <c r="BJ210" s="23" t="s">
        <v>79</v>
      </c>
      <c r="BK210" s="180">
        <f>ROUND(I210*H210,2)</f>
        <v>0</v>
      </c>
      <c r="BL210" s="23" t="s">
        <v>130</v>
      </c>
      <c r="BM210" s="23" t="s">
        <v>330</v>
      </c>
    </row>
    <row r="211" spans="2:65" s="1" customFormat="1" ht="121.5">
      <c r="B211" s="40"/>
      <c r="D211" s="182" t="s">
        <v>152</v>
      </c>
      <c r="F211" s="198" t="s">
        <v>331</v>
      </c>
      <c r="I211" s="199"/>
      <c r="L211" s="40"/>
      <c r="M211" s="200"/>
      <c r="N211" s="41"/>
      <c r="O211" s="41"/>
      <c r="P211" s="41"/>
      <c r="Q211" s="41"/>
      <c r="R211" s="41"/>
      <c r="S211" s="41"/>
      <c r="T211" s="69"/>
      <c r="AT211" s="23" t="s">
        <v>152</v>
      </c>
      <c r="AU211" s="23" t="s">
        <v>81</v>
      </c>
    </row>
    <row r="212" spans="2:65" s="11" customFormat="1">
      <c r="B212" s="181"/>
      <c r="D212" s="182" t="s">
        <v>132</v>
      </c>
      <c r="E212" s="183" t="s">
        <v>5</v>
      </c>
      <c r="F212" s="184" t="s">
        <v>332</v>
      </c>
      <c r="H212" s="185">
        <v>61.24</v>
      </c>
      <c r="I212" s="186"/>
      <c r="L212" s="181"/>
      <c r="M212" s="187"/>
      <c r="N212" s="188"/>
      <c r="O212" s="188"/>
      <c r="P212" s="188"/>
      <c r="Q212" s="188"/>
      <c r="R212" s="188"/>
      <c r="S212" s="188"/>
      <c r="T212" s="189"/>
      <c r="AT212" s="183" t="s">
        <v>132</v>
      </c>
      <c r="AU212" s="183" t="s">
        <v>81</v>
      </c>
      <c r="AV212" s="11" t="s">
        <v>81</v>
      </c>
      <c r="AW212" s="11" t="s">
        <v>35</v>
      </c>
      <c r="AX212" s="11" t="s">
        <v>79</v>
      </c>
      <c r="AY212" s="183" t="s">
        <v>123</v>
      </c>
    </row>
    <row r="213" spans="2:65" s="1" customFormat="1" ht="25.5" customHeight="1">
      <c r="B213" s="168"/>
      <c r="C213" s="169" t="s">
        <v>333</v>
      </c>
      <c r="D213" s="169" t="s">
        <v>125</v>
      </c>
      <c r="E213" s="170" t="s">
        <v>334</v>
      </c>
      <c r="F213" s="171" t="s">
        <v>335</v>
      </c>
      <c r="G213" s="172" t="s">
        <v>128</v>
      </c>
      <c r="H213" s="173">
        <v>61.24</v>
      </c>
      <c r="I213" s="174"/>
      <c r="J213" s="175">
        <f>ROUND(I213*H213,2)</f>
        <v>0</v>
      </c>
      <c r="K213" s="171" t="s">
        <v>129</v>
      </c>
      <c r="L213" s="40"/>
      <c r="M213" s="176" t="s">
        <v>5</v>
      </c>
      <c r="N213" s="177" t="s">
        <v>42</v>
      </c>
      <c r="O213" s="41"/>
      <c r="P213" s="178">
        <f>O213*H213</f>
        <v>0</v>
      </c>
      <c r="Q213" s="178">
        <v>0</v>
      </c>
      <c r="R213" s="178">
        <f>Q213*H213</f>
        <v>0</v>
      </c>
      <c r="S213" s="178">
        <v>0</v>
      </c>
      <c r="T213" s="179">
        <f>S213*H213</f>
        <v>0</v>
      </c>
      <c r="AR213" s="23" t="s">
        <v>130</v>
      </c>
      <c r="AT213" s="23" t="s">
        <v>125</v>
      </c>
      <c r="AU213" s="23" t="s">
        <v>81</v>
      </c>
      <c r="AY213" s="23" t="s">
        <v>123</v>
      </c>
      <c r="BE213" s="180">
        <f>IF(N213="základní",J213,0)</f>
        <v>0</v>
      </c>
      <c r="BF213" s="180">
        <f>IF(N213="snížená",J213,0)</f>
        <v>0</v>
      </c>
      <c r="BG213" s="180">
        <f>IF(N213="zákl. přenesená",J213,0)</f>
        <v>0</v>
      </c>
      <c r="BH213" s="180">
        <f>IF(N213="sníž. přenesená",J213,0)</f>
        <v>0</v>
      </c>
      <c r="BI213" s="180">
        <f>IF(N213="nulová",J213,0)</f>
        <v>0</v>
      </c>
      <c r="BJ213" s="23" t="s">
        <v>79</v>
      </c>
      <c r="BK213" s="180">
        <f>ROUND(I213*H213,2)</f>
        <v>0</v>
      </c>
      <c r="BL213" s="23" t="s">
        <v>130</v>
      </c>
      <c r="BM213" s="23" t="s">
        <v>336</v>
      </c>
    </row>
    <row r="214" spans="2:65" s="1" customFormat="1" ht="121.5">
      <c r="B214" s="40"/>
      <c r="D214" s="182" t="s">
        <v>152</v>
      </c>
      <c r="F214" s="198" t="s">
        <v>337</v>
      </c>
      <c r="I214" s="199"/>
      <c r="L214" s="40"/>
      <c r="M214" s="200"/>
      <c r="N214" s="41"/>
      <c r="O214" s="41"/>
      <c r="P214" s="41"/>
      <c r="Q214" s="41"/>
      <c r="R214" s="41"/>
      <c r="S214" s="41"/>
      <c r="T214" s="69"/>
      <c r="AT214" s="23" t="s">
        <v>152</v>
      </c>
      <c r="AU214" s="23" t="s">
        <v>81</v>
      </c>
    </row>
    <row r="215" spans="2:65" s="11" customFormat="1">
      <c r="B215" s="181"/>
      <c r="D215" s="182" t="s">
        <v>132</v>
      </c>
      <c r="E215" s="183" t="s">
        <v>5</v>
      </c>
      <c r="F215" s="184" t="s">
        <v>332</v>
      </c>
      <c r="H215" s="185">
        <v>61.24</v>
      </c>
      <c r="I215" s="186"/>
      <c r="L215" s="181"/>
      <c r="M215" s="187"/>
      <c r="N215" s="188"/>
      <c r="O215" s="188"/>
      <c r="P215" s="188"/>
      <c r="Q215" s="188"/>
      <c r="R215" s="188"/>
      <c r="S215" s="188"/>
      <c r="T215" s="189"/>
      <c r="AT215" s="183" t="s">
        <v>132</v>
      </c>
      <c r="AU215" s="183" t="s">
        <v>81</v>
      </c>
      <c r="AV215" s="11" t="s">
        <v>81</v>
      </c>
      <c r="AW215" s="11" t="s">
        <v>35</v>
      </c>
      <c r="AX215" s="11" t="s">
        <v>79</v>
      </c>
      <c r="AY215" s="183" t="s">
        <v>123</v>
      </c>
    </row>
    <row r="216" spans="2:65" s="1" customFormat="1" ht="16.5" customHeight="1">
      <c r="B216" s="168"/>
      <c r="C216" s="208" t="s">
        <v>338</v>
      </c>
      <c r="D216" s="208" t="s">
        <v>295</v>
      </c>
      <c r="E216" s="209" t="s">
        <v>339</v>
      </c>
      <c r="F216" s="210" t="s">
        <v>340</v>
      </c>
      <c r="G216" s="211" t="s">
        <v>341</v>
      </c>
      <c r="H216" s="212">
        <v>1.837</v>
      </c>
      <c r="I216" s="213"/>
      <c r="J216" s="214">
        <f>ROUND(I216*H216,2)</f>
        <v>0</v>
      </c>
      <c r="K216" s="210" t="s">
        <v>129</v>
      </c>
      <c r="L216" s="215"/>
      <c r="M216" s="216" t="s">
        <v>5</v>
      </c>
      <c r="N216" s="217" t="s">
        <v>42</v>
      </c>
      <c r="O216" s="41"/>
      <c r="P216" s="178">
        <f>O216*H216</f>
        <v>0</v>
      </c>
      <c r="Q216" s="178">
        <v>1E-3</v>
      </c>
      <c r="R216" s="178">
        <f>Q216*H216</f>
        <v>1.8370000000000001E-3</v>
      </c>
      <c r="S216" s="178">
        <v>0</v>
      </c>
      <c r="T216" s="179">
        <f>S216*H216</f>
        <v>0</v>
      </c>
      <c r="AR216" s="23" t="s">
        <v>164</v>
      </c>
      <c r="AT216" s="23" t="s">
        <v>295</v>
      </c>
      <c r="AU216" s="23" t="s">
        <v>81</v>
      </c>
      <c r="AY216" s="23" t="s">
        <v>123</v>
      </c>
      <c r="BE216" s="180">
        <f>IF(N216="základní",J216,0)</f>
        <v>0</v>
      </c>
      <c r="BF216" s="180">
        <f>IF(N216="snížená",J216,0)</f>
        <v>0</v>
      </c>
      <c r="BG216" s="180">
        <f>IF(N216="zákl. přenesená",J216,0)</f>
        <v>0</v>
      </c>
      <c r="BH216" s="180">
        <f>IF(N216="sníž. přenesená",J216,0)</f>
        <v>0</v>
      </c>
      <c r="BI216" s="180">
        <f>IF(N216="nulová",J216,0)</f>
        <v>0</v>
      </c>
      <c r="BJ216" s="23" t="s">
        <v>79</v>
      </c>
      <c r="BK216" s="180">
        <f>ROUND(I216*H216,2)</f>
        <v>0</v>
      </c>
      <c r="BL216" s="23" t="s">
        <v>130</v>
      </c>
      <c r="BM216" s="23" t="s">
        <v>342</v>
      </c>
    </row>
    <row r="217" spans="2:65" s="13" customFormat="1">
      <c r="B217" s="201"/>
      <c r="D217" s="182" t="s">
        <v>132</v>
      </c>
      <c r="E217" s="202" t="s">
        <v>5</v>
      </c>
      <c r="F217" s="203" t="s">
        <v>343</v>
      </c>
      <c r="H217" s="202" t="s">
        <v>5</v>
      </c>
      <c r="I217" s="204"/>
      <c r="L217" s="201"/>
      <c r="M217" s="205"/>
      <c r="N217" s="206"/>
      <c r="O217" s="206"/>
      <c r="P217" s="206"/>
      <c r="Q217" s="206"/>
      <c r="R217" s="206"/>
      <c r="S217" s="206"/>
      <c r="T217" s="207"/>
      <c r="AT217" s="202" t="s">
        <v>132</v>
      </c>
      <c r="AU217" s="202" t="s">
        <v>81</v>
      </c>
      <c r="AV217" s="13" t="s">
        <v>79</v>
      </c>
      <c r="AW217" s="13" t="s">
        <v>35</v>
      </c>
      <c r="AX217" s="13" t="s">
        <v>71</v>
      </c>
      <c r="AY217" s="202" t="s">
        <v>123</v>
      </c>
    </row>
    <row r="218" spans="2:65" s="11" customFormat="1">
      <c r="B218" s="181"/>
      <c r="D218" s="182" t="s">
        <v>132</v>
      </c>
      <c r="E218" s="183" t="s">
        <v>5</v>
      </c>
      <c r="F218" s="184" t="s">
        <v>344</v>
      </c>
      <c r="H218" s="185">
        <v>1.837</v>
      </c>
      <c r="I218" s="186"/>
      <c r="L218" s="181"/>
      <c r="M218" s="187"/>
      <c r="N218" s="188"/>
      <c r="O218" s="188"/>
      <c r="P218" s="188"/>
      <c r="Q218" s="188"/>
      <c r="R218" s="188"/>
      <c r="S218" s="188"/>
      <c r="T218" s="189"/>
      <c r="AT218" s="183" t="s">
        <v>132</v>
      </c>
      <c r="AU218" s="183" t="s">
        <v>81</v>
      </c>
      <c r="AV218" s="11" t="s">
        <v>81</v>
      </c>
      <c r="AW218" s="11" t="s">
        <v>35</v>
      </c>
      <c r="AX218" s="11" t="s">
        <v>79</v>
      </c>
      <c r="AY218" s="183" t="s">
        <v>123</v>
      </c>
    </row>
    <row r="219" spans="2:65" s="1" customFormat="1" ht="16.5" customHeight="1">
      <c r="B219" s="168"/>
      <c r="C219" s="169" t="s">
        <v>345</v>
      </c>
      <c r="D219" s="169" t="s">
        <v>125</v>
      </c>
      <c r="E219" s="170" t="s">
        <v>346</v>
      </c>
      <c r="F219" s="171" t="s">
        <v>347</v>
      </c>
      <c r="G219" s="172" t="s">
        <v>175</v>
      </c>
      <c r="H219" s="173">
        <v>3.0619999999999998</v>
      </c>
      <c r="I219" s="174"/>
      <c r="J219" s="175">
        <f>ROUND(I219*H219,2)</f>
        <v>0</v>
      </c>
      <c r="K219" s="171" t="s">
        <v>129</v>
      </c>
      <c r="L219" s="40"/>
      <c r="M219" s="176" t="s">
        <v>5</v>
      </c>
      <c r="N219" s="177" t="s">
        <v>42</v>
      </c>
      <c r="O219" s="41"/>
      <c r="P219" s="178">
        <f>O219*H219</f>
        <v>0</v>
      </c>
      <c r="Q219" s="178">
        <v>0</v>
      </c>
      <c r="R219" s="178">
        <f>Q219*H219</f>
        <v>0</v>
      </c>
      <c r="S219" s="178">
        <v>0</v>
      </c>
      <c r="T219" s="179">
        <f>S219*H219</f>
        <v>0</v>
      </c>
      <c r="AR219" s="23" t="s">
        <v>130</v>
      </c>
      <c r="AT219" s="23" t="s">
        <v>125</v>
      </c>
      <c r="AU219" s="23" t="s">
        <v>81</v>
      </c>
      <c r="AY219" s="23" t="s">
        <v>123</v>
      </c>
      <c r="BE219" s="180">
        <f>IF(N219="základní",J219,0)</f>
        <v>0</v>
      </c>
      <c r="BF219" s="180">
        <f>IF(N219="snížená",J219,0)</f>
        <v>0</v>
      </c>
      <c r="BG219" s="180">
        <f>IF(N219="zákl. přenesená",J219,0)</f>
        <v>0</v>
      </c>
      <c r="BH219" s="180">
        <f>IF(N219="sníž. přenesená",J219,0)</f>
        <v>0</v>
      </c>
      <c r="BI219" s="180">
        <f>IF(N219="nulová",J219,0)</f>
        <v>0</v>
      </c>
      <c r="BJ219" s="23" t="s">
        <v>79</v>
      </c>
      <c r="BK219" s="180">
        <f>ROUND(I219*H219,2)</f>
        <v>0</v>
      </c>
      <c r="BL219" s="23" t="s">
        <v>130</v>
      </c>
      <c r="BM219" s="23" t="s">
        <v>348</v>
      </c>
    </row>
    <row r="220" spans="2:65" s="13" customFormat="1">
      <c r="B220" s="201"/>
      <c r="D220" s="182" t="s">
        <v>132</v>
      </c>
      <c r="E220" s="202" t="s">
        <v>5</v>
      </c>
      <c r="F220" s="203" t="s">
        <v>349</v>
      </c>
      <c r="H220" s="202" t="s">
        <v>5</v>
      </c>
      <c r="I220" s="204"/>
      <c r="L220" s="201"/>
      <c r="M220" s="205"/>
      <c r="N220" s="206"/>
      <c r="O220" s="206"/>
      <c r="P220" s="206"/>
      <c r="Q220" s="206"/>
      <c r="R220" s="206"/>
      <c r="S220" s="206"/>
      <c r="T220" s="207"/>
      <c r="AT220" s="202" t="s">
        <v>132</v>
      </c>
      <c r="AU220" s="202" t="s">
        <v>81</v>
      </c>
      <c r="AV220" s="13" t="s">
        <v>79</v>
      </c>
      <c r="AW220" s="13" t="s">
        <v>35</v>
      </c>
      <c r="AX220" s="13" t="s">
        <v>71</v>
      </c>
      <c r="AY220" s="202" t="s">
        <v>123</v>
      </c>
    </row>
    <row r="221" spans="2:65" s="11" customFormat="1">
      <c r="B221" s="181"/>
      <c r="D221" s="182" t="s">
        <v>132</v>
      </c>
      <c r="E221" s="183" t="s">
        <v>5</v>
      </c>
      <c r="F221" s="184" t="s">
        <v>350</v>
      </c>
      <c r="H221" s="185">
        <v>3.0619999999999998</v>
      </c>
      <c r="I221" s="186"/>
      <c r="L221" s="181"/>
      <c r="M221" s="187"/>
      <c r="N221" s="188"/>
      <c r="O221" s="188"/>
      <c r="P221" s="188"/>
      <c r="Q221" s="188"/>
      <c r="R221" s="188"/>
      <c r="S221" s="188"/>
      <c r="T221" s="189"/>
      <c r="AT221" s="183" t="s">
        <v>132</v>
      </c>
      <c r="AU221" s="183" t="s">
        <v>81</v>
      </c>
      <c r="AV221" s="11" t="s">
        <v>81</v>
      </c>
      <c r="AW221" s="11" t="s">
        <v>35</v>
      </c>
      <c r="AX221" s="11" t="s">
        <v>79</v>
      </c>
      <c r="AY221" s="183" t="s">
        <v>123</v>
      </c>
    </row>
    <row r="222" spans="2:65" s="1" customFormat="1" ht="25.5" customHeight="1">
      <c r="B222" s="168"/>
      <c r="C222" s="169" t="s">
        <v>351</v>
      </c>
      <c r="D222" s="169" t="s">
        <v>125</v>
      </c>
      <c r="E222" s="170" t="s">
        <v>352</v>
      </c>
      <c r="F222" s="171" t="s">
        <v>353</v>
      </c>
      <c r="G222" s="172" t="s">
        <v>128</v>
      </c>
      <c r="H222" s="173">
        <v>61.24</v>
      </c>
      <c r="I222" s="174"/>
      <c r="J222" s="175">
        <f>ROUND(I222*H222,2)</f>
        <v>0</v>
      </c>
      <c r="K222" s="171" t="s">
        <v>129</v>
      </c>
      <c r="L222" s="40"/>
      <c r="M222" s="176" t="s">
        <v>5</v>
      </c>
      <c r="N222" s="177" t="s">
        <v>42</v>
      </c>
      <c r="O222" s="41"/>
      <c r="P222" s="178">
        <f>O222*H222</f>
        <v>0</v>
      </c>
      <c r="Q222" s="178">
        <v>0</v>
      </c>
      <c r="R222" s="178">
        <f>Q222*H222</f>
        <v>0</v>
      </c>
      <c r="S222" s="178">
        <v>0</v>
      </c>
      <c r="T222" s="179">
        <f>S222*H222</f>
        <v>0</v>
      </c>
      <c r="AR222" s="23" t="s">
        <v>130</v>
      </c>
      <c r="AT222" s="23" t="s">
        <v>125</v>
      </c>
      <c r="AU222" s="23" t="s">
        <v>81</v>
      </c>
      <c r="AY222" s="23" t="s">
        <v>123</v>
      </c>
      <c r="BE222" s="180">
        <f>IF(N222="základní",J222,0)</f>
        <v>0</v>
      </c>
      <c r="BF222" s="180">
        <f>IF(N222="snížená",J222,0)</f>
        <v>0</v>
      </c>
      <c r="BG222" s="180">
        <f>IF(N222="zákl. přenesená",J222,0)</f>
        <v>0</v>
      </c>
      <c r="BH222" s="180">
        <f>IF(N222="sníž. přenesená",J222,0)</f>
        <v>0</v>
      </c>
      <c r="BI222" s="180">
        <f>IF(N222="nulová",J222,0)</f>
        <v>0</v>
      </c>
      <c r="BJ222" s="23" t="s">
        <v>79</v>
      </c>
      <c r="BK222" s="180">
        <f>ROUND(I222*H222,2)</f>
        <v>0</v>
      </c>
      <c r="BL222" s="23" t="s">
        <v>130</v>
      </c>
      <c r="BM222" s="23" t="s">
        <v>354</v>
      </c>
    </row>
    <row r="223" spans="2:65" s="1" customFormat="1" ht="162">
      <c r="B223" s="40"/>
      <c r="D223" s="182" t="s">
        <v>152</v>
      </c>
      <c r="F223" s="198" t="s">
        <v>355</v>
      </c>
      <c r="I223" s="199"/>
      <c r="L223" s="40"/>
      <c r="M223" s="200"/>
      <c r="N223" s="41"/>
      <c r="O223" s="41"/>
      <c r="P223" s="41"/>
      <c r="Q223" s="41"/>
      <c r="R223" s="41"/>
      <c r="S223" s="41"/>
      <c r="T223" s="69"/>
      <c r="AT223" s="23" t="s">
        <v>152</v>
      </c>
      <c r="AU223" s="23" t="s">
        <v>81</v>
      </c>
    </row>
    <row r="224" spans="2:65" s="11" customFormat="1">
      <c r="B224" s="181"/>
      <c r="D224" s="182" t="s">
        <v>132</v>
      </c>
      <c r="E224" s="183" t="s">
        <v>5</v>
      </c>
      <c r="F224" s="184" t="s">
        <v>332</v>
      </c>
      <c r="H224" s="185">
        <v>61.24</v>
      </c>
      <c r="I224" s="186"/>
      <c r="L224" s="181"/>
      <c r="M224" s="187"/>
      <c r="N224" s="188"/>
      <c r="O224" s="188"/>
      <c r="P224" s="188"/>
      <c r="Q224" s="188"/>
      <c r="R224" s="188"/>
      <c r="S224" s="188"/>
      <c r="T224" s="189"/>
      <c r="AT224" s="183" t="s">
        <v>132</v>
      </c>
      <c r="AU224" s="183" t="s">
        <v>81</v>
      </c>
      <c r="AV224" s="11" t="s">
        <v>81</v>
      </c>
      <c r="AW224" s="11" t="s">
        <v>35</v>
      </c>
      <c r="AX224" s="11" t="s">
        <v>79</v>
      </c>
      <c r="AY224" s="183" t="s">
        <v>123</v>
      </c>
    </row>
    <row r="225" spans="2:65" s="1" customFormat="1" ht="25.5" customHeight="1">
      <c r="B225" s="168"/>
      <c r="C225" s="169" t="s">
        <v>356</v>
      </c>
      <c r="D225" s="169" t="s">
        <v>125</v>
      </c>
      <c r="E225" s="170" t="s">
        <v>357</v>
      </c>
      <c r="F225" s="171" t="s">
        <v>358</v>
      </c>
      <c r="G225" s="172" t="s">
        <v>128</v>
      </c>
      <c r="H225" s="173">
        <v>989.56</v>
      </c>
      <c r="I225" s="174"/>
      <c r="J225" s="175">
        <f>ROUND(I225*H225,2)</f>
        <v>0</v>
      </c>
      <c r="K225" s="171" t="s">
        <v>129</v>
      </c>
      <c r="L225" s="40"/>
      <c r="M225" s="176" t="s">
        <v>5</v>
      </c>
      <c r="N225" s="177" t="s">
        <v>42</v>
      </c>
      <c r="O225" s="41"/>
      <c r="P225" s="178">
        <f>O225*H225</f>
        <v>0</v>
      </c>
      <c r="Q225" s="178">
        <v>0</v>
      </c>
      <c r="R225" s="178">
        <f>Q225*H225</f>
        <v>0</v>
      </c>
      <c r="S225" s="178">
        <v>0</v>
      </c>
      <c r="T225" s="179">
        <f>S225*H225</f>
        <v>0</v>
      </c>
      <c r="AR225" s="23" t="s">
        <v>130</v>
      </c>
      <c r="AT225" s="23" t="s">
        <v>125</v>
      </c>
      <c r="AU225" s="23" t="s">
        <v>81</v>
      </c>
      <c r="AY225" s="23" t="s">
        <v>123</v>
      </c>
      <c r="BE225" s="180">
        <f>IF(N225="základní",J225,0)</f>
        <v>0</v>
      </c>
      <c r="BF225" s="180">
        <f>IF(N225="snížená",J225,0)</f>
        <v>0</v>
      </c>
      <c r="BG225" s="180">
        <f>IF(N225="zákl. přenesená",J225,0)</f>
        <v>0</v>
      </c>
      <c r="BH225" s="180">
        <f>IF(N225="sníž. přenesená",J225,0)</f>
        <v>0</v>
      </c>
      <c r="BI225" s="180">
        <f>IF(N225="nulová",J225,0)</f>
        <v>0</v>
      </c>
      <c r="BJ225" s="23" t="s">
        <v>79</v>
      </c>
      <c r="BK225" s="180">
        <f>ROUND(I225*H225,2)</f>
        <v>0</v>
      </c>
      <c r="BL225" s="23" t="s">
        <v>130</v>
      </c>
      <c r="BM225" s="23" t="s">
        <v>359</v>
      </c>
    </row>
    <row r="226" spans="2:65" s="1" customFormat="1" ht="162">
      <c r="B226" s="40"/>
      <c r="D226" s="182" t="s">
        <v>152</v>
      </c>
      <c r="F226" s="198" t="s">
        <v>355</v>
      </c>
      <c r="I226" s="199"/>
      <c r="L226" s="40"/>
      <c r="M226" s="200"/>
      <c r="N226" s="41"/>
      <c r="O226" s="41"/>
      <c r="P226" s="41"/>
      <c r="Q226" s="41"/>
      <c r="R226" s="41"/>
      <c r="S226" s="41"/>
      <c r="T226" s="69"/>
      <c r="AT226" s="23" t="s">
        <v>152</v>
      </c>
      <c r="AU226" s="23" t="s">
        <v>81</v>
      </c>
    </row>
    <row r="227" spans="2:65" s="13" customFormat="1">
      <c r="B227" s="201"/>
      <c r="D227" s="182" t="s">
        <v>132</v>
      </c>
      <c r="E227" s="202" t="s">
        <v>5</v>
      </c>
      <c r="F227" s="203" t="s">
        <v>360</v>
      </c>
      <c r="H227" s="202" t="s">
        <v>5</v>
      </c>
      <c r="I227" s="204"/>
      <c r="L227" s="201"/>
      <c r="M227" s="205"/>
      <c r="N227" s="206"/>
      <c r="O227" s="206"/>
      <c r="P227" s="206"/>
      <c r="Q227" s="206"/>
      <c r="R227" s="206"/>
      <c r="S227" s="206"/>
      <c r="T227" s="207"/>
      <c r="AT227" s="202" t="s">
        <v>132</v>
      </c>
      <c r="AU227" s="202" t="s">
        <v>81</v>
      </c>
      <c r="AV227" s="13" t="s">
        <v>79</v>
      </c>
      <c r="AW227" s="13" t="s">
        <v>35</v>
      </c>
      <c r="AX227" s="13" t="s">
        <v>71</v>
      </c>
      <c r="AY227" s="202" t="s">
        <v>123</v>
      </c>
    </row>
    <row r="228" spans="2:65" s="11" customFormat="1">
      <c r="B228" s="181"/>
      <c r="D228" s="182" t="s">
        <v>132</v>
      </c>
      <c r="E228" s="183" t="s">
        <v>5</v>
      </c>
      <c r="F228" s="184" t="s">
        <v>361</v>
      </c>
      <c r="H228" s="185">
        <v>497.18</v>
      </c>
      <c r="I228" s="186"/>
      <c r="L228" s="181"/>
      <c r="M228" s="187"/>
      <c r="N228" s="188"/>
      <c r="O228" s="188"/>
      <c r="P228" s="188"/>
      <c r="Q228" s="188"/>
      <c r="R228" s="188"/>
      <c r="S228" s="188"/>
      <c r="T228" s="189"/>
      <c r="AT228" s="183" t="s">
        <v>132</v>
      </c>
      <c r="AU228" s="183" t="s">
        <v>81</v>
      </c>
      <c r="AV228" s="11" t="s">
        <v>81</v>
      </c>
      <c r="AW228" s="11" t="s">
        <v>35</v>
      </c>
      <c r="AX228" s="11" t="s">
        <v>71</v>
      </c>
      <c r="AY228" s="183" t="s">
        <v>123</v>
      </c>
    </row>
    <row r="229" spans="2:65" s="13" customFormat="1">
      <c r="B229" s="201"/>
      <c r="D229" s="182" t="s">
        <v>132</v>
      </c>
      <c r="E229" s="202" t="s">
        <v>5</v>
      </c>
      <c r="F229" s="203" t="s">
        <v>362</v>
      </c>
      <c r="H229" s="202" t="s">
        <v>5</v>
      </c>
      <c r="I229" s="204"/>
      <c r="L229" s="201"/>
      <c r="M229" s="205"/>
      <c r="N229" s="206"/>
      <c r="O229" s="206"/>
      <c r="P229" s="206"/>
      <c r="Q229" s="206"/>
      <c r="R229" s="206"/>
      <c r="S229" s="206"/>
      <c r="T229" s="207"/>
      <c r="AT229" s="202" t="s">
        <v>132</v>
      </c>
      <c r="AU229" s="202" t="s">
        <v>81</v>
      </c>
      <c r="AV229" s="13" t="s">
        <v>79</v>
      </c>
      <c r="AW229" s="13" t="s">
        <v>35</v>
      </c>
      <c r="AX229" s="13" t="s">
        <v>71</v>
      </c>
      <c r="AY229" s="202" t="s">
        <v>123</v>
      </c>
    </row>
    <row r="230" spans="2:65" s="11" customFormat="1">
      <c r="B230" s="181"/>
      <c r="D230" s="182" t="s">
        <v>132</v>
      </c>
      <c r="E230" s="183" t="s">
        <v>5</v>
      </c>
      <c r="F230" s="184" t="s">
        <v>363</v>
      </c>
      <c r="H230" s="185">
        <v>492.38</v>
      </c>
      <c r="I230" s="186"/>
      <c r="L230" s="181"/>
      <c r="M230" s="187"/>
      <c r="N230" s="188"/>
      <c r="O230" s="188"/>
      <c r="P230" s="188"/>
      <c r="Q230" s="188"/>
      <c r="R230" s="188"/>
      <c r="S230" s="188"/>
      <c r="T230" s="189"/>
      <c r="AT230" s="183" t="s">
        <v>132</v>
      </c>
      <c r="AU230" s="183" t="s">
        <v>81</v>
      </c>
      <c r="AV230" s="11" t="s">
        <v>81</v>
      </c>
      <c r="AW230" s="11" t="s">
        <v>35</v>
      </c>
      <c r="AX230" s="11" t="s">
        <v>71</v>
      </c>
      <c r="AY230" s="183" t="s">
        <v>123</v>
      </c>
    </row>
    <row r="231" spans="2:65" s="12" customFormat="1">
      <c r="B231" s="190"/>
      <c r="D231" s="182" t="s">
        <v>132</v>
      </c>
      <c r="E231" s="191" t="s">
        <v>5</v>
      </c>
      <c r="F231" s="192" t="s">
        <v>144</v>
      </c>
      <c r="H231" s="193">
        <v>989.56</v>
      </c>
      <c r="I231" s="194"/>
      <c r="L231" s="190"/>
      <c r="M231" s="195"/>
      <c r="N231" s="196"/>
      <c r="O231" s="196"/>
      <c r="P231" s="196"/>
      <c r="Q231" s="196"/>
      <c r="R231" s="196"/>
      <c r="S231" s="196"/>
      <c r="T231" s="197"/>
      <c r="AT231" s="191" t="s">
        <v>132</v>
      </c>
      <c r="AU231" s="191" t="s">
        <v>81</v>
      </c>
      <c r="AV231" s="12" t="s">
        <v>130</v>
      </c>
      <c r="AW231" s="12" t="s">
        <v>35</v>
      </c>
      <c r="AX231" s="12" t="s">
        <v>79</v>
      </c>
      <c r="AY231" s="191" t="s">
        <v>123</v>
      </c>
    </row>
    <row r="232" spans="2:65" s="1" customFormat="1" ht="25.5" customHeight="1">
      <c r="B232" s="168"/>
      <c r="C232" s="169" t="s">
        <v>364</v>
      </c>
      <c r="D232" s="169" t="s">
        <v>125</v>
      </c>
      <c r="E232" s="170" t="s">
        <v>365</v>
      </c>
      <c r="F232" s="171" t="s">
        <v>366</v>
      </c>
      <c r="G232" s="172" t="s">
        <v>367</v>
      </c>
      <c r="H232" s="173">
        <v>700</v>
      </c>
      <c r="I232" s="174"/>
      <c r="J232" s="175">
        <f>ROUND(I232*H232,2)</f>
        <v>0</v>
      </c>
      <c r="K232" s="171" t="s">
        <v>129</v>
      </c>
      <c r="L232" s="40"/>
      <c r="M232" s="176" t="s">
        <v>5</v>
      </c>
      <c r="N232" s="177" t="s">
        <v>42</v>
      </c>
      <c r="O232" s="41"/>
      <c r="P232" s="178">
        <f>O232*H232</f>
        <v>0</v>
      </c>
      <c r="Q232" s="178">
        <v>0</v>
      </c>
      <c r="R232" s="178">
        <f>Q232*H232</f>
        <v>0</v>
      </c>
      <c r="S232" s="178">
        <v>0</v>
      </c>
      <c r="T232" s="179">
        <f>S232*H232</f>
        <v>0</v>
      </c>
      <c r="AR232" s="23" t="s">
        <v>130</v>
      </c>
      <c r="AT232" s="23" t="s">
        <v>125</v>
      </c>
      <c r="AU232" s="23" t="s">
        <v>81</v>
      </c>
      <c r="AY232" s="23" t="s">
        <v>123</v>
      </c>
      <c r="BE232" s="180">
        <f>IF(N232="základní",J232,0)</f>
        <v>0</v>
      </c>
      <c r="BF232" s="180">
        <f>IF(N232="snížená",J232,0)</f>
        <v>0</v>
      </c>
      <c r="BG232" s="180">
        <f>IF(N232="zákl. přenesená",J232,0)</f>
        <v>0</v>
      </c>
      <c r="BH232" s="180">
        <f>IF(N232="sníž. přenesená",J232,0)</f>
        <v>0</v>
      </c>
      <c r="BI232" s="180">
        <f>IF(N232="nulová",J232,0)</f>
        <v>0</v>
      </c>
      <c r="BJ232" s="23" t="s">
        <v>79</v>
      </c>
      <c r="BK232" s="180">
        <f>ROUND(I232*H232,2)</f>
        <v>0</v>
      </c>
      <c r="BL232" s="23" t="s">
        <v>130</v>
      </c>
      <c r="BM232" s="23" t="s">
        <v>368</v>
      </c>
    </row>
    <row r="233" spans="2:65" s="1" customFormat="1" ht="81">
      <c r="B233" s="40"/>
      <c r="D233" s="182" t="s">
        <v>152</v>
      </c>
      <c r="F233" s="198" t="s">
        <v>369</v>
      </c>
      <c r="I233" s="199"/>
      <c r="L233" s="40"/>
      <c r="M233" s="200"/>
      <c r="N233" s="41"/>
      <c r="O233" s="41"/>
      <c r="P233" s="41"/>
      <c r="Q233" s="41"/>
      <c r="R233" s="41"/>
      <c r="S233" s="41"/>
      <c r="T233" s="69"/>
      <c r="AT233" s="23" t="s">
        <v>152</v>
      </c>
      <c r="AU233" s="23" t="s">
        <v>81</v>
      </c>
    </row>
    <row r="234" spans="2:65" s="13" customFormat="1">
      <c r="B234" s="201"/>
      <c r="D234" s="182" t="s">
        <v>132</v>
      </c>
      <c r="E234" s="202" t="s">
        <v>5</v>
      </c>
      <c r="F234" s="203" t="s">
        <v>370</v>
      </c>
      <c r="H234" s="202" t="s">
        <v>5</v>
      </c>
      <c r="I234" s="204"/>
      <c r="L234" s="201"/>
      <c r="M234" s="205"/>
      <c r="N234" s="206"/>
      <c r="O234" s="206"/>
      <c r="P234" s="206"/>
      <c r="Q234" s="206"/>
      <c r="R234" s="206"/>
      <c r="S234" s="206"/>
      <c r="T234" s="207"/>
      <c r="AT234" s="202" t="s">
        <v>132</v>
      </c>
      <c r="AU234" s="202" t="s">
        <v>81</v>
      </c>
      <c r="AV234" s="13" t="s">
        <v>79</v>
      </c>
      <c r="AW234" s="13" t="s">
        <v>35</v>
      </c>
      <c r="AX234" s="13" t="s">
        <v>71</v>
      </c>
      <c r="AY234" s="202" t="s">
        <v>123</v>
      </c>
    </row>
    <row r="235" spans="2:65" s="11" customFormat="1">
      <c r="B235" s="181"/>
      <c r="D235" s="182" t="s">
        <v>132</v>
      </c>
      <c r="E235" s="183" t="s">
        <v>5</v>
      </c>
      <c r="F235" s="184" t="s">
        <v>371</v>
      </c>
      <c r="H235" s="185">
        <v>700</v>
      </c>
      <c r="I235" s="186"/>
      <c r="L235" s="181"/>
      <c r="M235" s="187"/>
      <c r="N235" s="188"/>
      <c r="O235" s="188"/>
      <c r="P235" s="188"/>
      <c r="Q235" s="188"/>
      <c r="R235" s="188"/>
      <c r="S235" s="188"/>
      <c r="T235" s="189"/>
      <c r="AT235" s="183" t="s">
        <v>132</v>
      </c>
      <c r="AU235" s="183" t="s">
        <v>81</v>
      </c>
      <c r="AV235" s="11" t="s">
        <v>81</v>
      </c>
      <c r="AW235" s="11" t="s">
        <v>35</v>
      </c>
      <c r="AX235" s="11" t="s">
        <v>79</v>
      </c>
      <c r="AY235" s="183" t="s">
        <v>123</v>
      </c>
    </row>
    <row r="236" spans="2:65" s="1" customFormat="1" ht="25.5" customHeight="1">
      <c r="B236" s="168"/>
      <c r="C236" s="169" t="s">
        <v>372</v>
      </c>
      <c r="D236" s="169" t="s">
        <v>125</v>
      </c>
      <c r="E236" s="170" t="s">
        <v>373</v>
      </c>
      <c r="F236" s="171" t="s">
        <v>374</v>
      </c>
      <c r="G236" s="172" t="s">
        <v>367</v>
      </c>
      <c r="H236" s="173">
        <v>2</v>
      </c>
      <c r="I236" s="174"/>
      <c r="J236" s="175">
        <f>ROUND(I236*H236,2)</f>
        <v>0</v>
      </c>
      <c r="K236" s="171" t="s">
        <v>129</v>
      </c>
      <c r="L236" s="40"/>
      <c r="M236" s="176" t="s">
        <v>5</v>
      </c>
      <c r="N236" s="177" t="s">
        <v>42</v>
      </c>
      <c r="O236" s="41"/>
      <c r="P236" s="178">
        <f>O236*H236</f>
        <v>0</v>
      </c>
      <c r="Q236" s="178">
        <v>0</v>
      </c>
      <c r="R236" s="178">
        <f>Q236*H236</f>
        <v>0</v>
      </c>
      <c r="S236" s="178">
        <v>0</v>
      </c>
      <c r="T236" s="179">
        <f>S236*H236</f>
        <v>0</v>
      </c>
      <c r="AR236" s="23" t="s">
        <v>130</v>
      </c>
      <c r="AT236" s="23" t="s">
        <v>125</v>
      </c>
      <c r="AU236" s="23" t="s">
        <v>81</v>
      </c>
      <c r="AY236" s="23" t="s">
        <v>123</v>
      </c>
      <c r="BE236" s="180">
        <f>IF(N236="základní",J236,0)</f>
        <v>0</v>
      </c>
      <c r="BF236" s="180">
        <f>IF(N236="snížená",J236,0)</f>
        <v>0</v>
      </c>
      <c r="BG236" s="180">
        <f>IF(N236="zákl. přenesená",J236,0)</f>
        <v>0</v>
      </c>
      <c r="BH236" s="180">
        <f>IF(N236="sníž. přenesená",J236,0)</f>
        <v>0</v>
      </c>
      <c r="BI236" s="180">
        <f>IF(N236="nulová",J236,0)</f>
        <v>0</v>
      </c>
      <c r="BJ236" s="23" t="s">
        <v>79</v>
      </c>
      <c r="BK236" s="180">
        <f>ROUND(I236*H236,2)</f>
        <v>0</v>
      </c>
      <c r="BL236" s="23" t="s">
        <v>130</v>
      </c>
      <c r="BM236" s="23" t="s">
        <v>375</v>
      </c>
    </row>
    <row r="237" spans="2:65" s="1" customFormat="1" ht="81">
      <c r="B237" s="40"/>
      <c r="D237" s="182" t="s">
        <v>152</v>
      </c>
      <c r="F237" s="198" t="s">
        <v>376</v>
      </c>
      <c r="I237" s="199"/>
      <c r="L237" s="40"/>
      <c r="M237" s="200"/>
      <c r="N237" s="41"/>
      <c r="O237" s="41"/>
      <c r="P237" s="41"/>
      <c r="Q237" s="41"/>
      <c r="R237" s="41"/>
      <c r="S237" s="41"/>
      <c r="T237" s="69"/>
      <c r="AT237" s="23" t="s">
        <v>152</v>
      </c>
      <c r="AU237" s="23" t="s">
        <v>81</v>
      </c>
    </row>
    <row r="238" spans="2:65" s="11" customFormat="1">
      <c r="B238" s="181"/>
      <c r="D238" s="182" t="s">
        <v>132</v>
      </c>
      <c r="E238" s="183" t="s">
        <v>5</v>
      </c>
      <c r="F238" s="184" t="s">
        <v>377</v>
      </c>
      <c r="H238" s="185">
        <v>2</v>
      </c>
      <c r="I238" s="186"/>
      <c r="L238" s="181"/>
      <c r="M238" s="187"/>
      <c r="N238" s="188"/>
      <c r="O238" s="188"/>
      <c r="P238" s="188"/>
      <c r="Q238" s="188"/>
      <c r="R238" s="188"/>
      <c r="S238" s="188"/>
      <c r="T238" s="189"/>
      <c r="AT238" s="183" t="s">
        <v>132</v>
      </c>
      <c r="AU238" s="183" t="s">
        <v>81</v>
      </c>
      <c r="AV238" s="11" t="s">
        <v>81</v>
      </c>
      <c r="AW238" s="11" t="s">
        <v>35</v>
      </c>
      <c r="AX238" s="11" t="s">
        <v>79</v>
      </c>
      <c r="AY238" s="183" t="s">
        <v>123</v>
      </c>
    </row>
    <row r="239" spans="2:65" s="1" customFormat="1" ht="25.5" customHeight="1">
      <c r="B239" s="168"/>
      <c r="C239" s="169" t="s">
        <v>378</v>
      </c>
      <c r="D239" s="169" t="s">
        <v>125</v>
      </c>
      <c r="E239" s="170" t="s">
        <v>379</v>
      </c>
      <c r="F239" s="171" t="s">
        <v>380</v>
      </c>
      <c r="G239" s="172" t="s">
        <v>367</v>
      </c>
      <c r="H239" s="173">
        <v>1</v>
      </c>
      <c r="I239" s="174"/>
      <c r="J239" s="175">
        <f>ROUND(I239*H239,2)</f>
        <v>0</v>
      </c>
      <c r="K239" s="171" t="s">
        <v>129</v>
      </c>
      <c r="L239" s="40"/>
      <c r="M239" s="176" t="s">
        <v>5</v>
      </c>
      <c r="N239" s="177" t="s">
        <v>42</v>
      </c>
      <c r="O239" s="41"/>
      <c r="P239" s="178">
        <f>O239*H239</f>
        <v>0</v>
      </c>
      <c r="Q239" s="178">
        <v>0</v>
      </c>
      <c r="R239" s="178">
        <f>Q239*H239</f>
        <v>0</v>
      </c>
      <c r="S239" s="178">
        <v>0</v>
      </c>
      <c r="T239" s="179">
        <f>S239*H239</f>
        <v>0</v>
      </c>
      <c r="AR239" s="23" t="s">
        <v>130</v>
      </c>
      <c r="AT239" s="23" t="s">
        <v>125</v>
      </c>
      <c r="AU239" s="23" t="s">
        <v>81</v>
      </c>
      <c r="AY239" s="23" t="s">
        <v>123</v>
      </c>
      <c r="BE239" s="180">
        <f>IF(N239="základní",J239,0)</f>
        <v>0</v>
      </c>
      <c r="BF239" s="180">
        <f>IF(N239="snížená",J239,0)</f>
        <v>0</v>
      </c>
      <c r="BG239" s="180">
        <f>IF(N239="zákl. přenesená",J239,0)</f>
        <v>0</v>
      </c>
      <c r="BH239" s="180">
        <f>IF(N239="sníž. přenesená",J239,0)</f>
        <v>0</v>
      </c>
      <c r="BI239" s="180">
        <f>IF(N239="nulová",J239,0)</f>
        <v>0</v>
      </c>
      <c r="BJ239" s="23" t="s">
        <v>79</v>
      </c>
      <c r="BK239" s="180">
        <f>ROUND(I239*H239,2)</f>
        <v>0</v>
      </c>
      <c r="BL239" s="23" t="s">
        <v>130</v>
      </c>
      <c r="BM239" s="23" t="s">
        <v>381</v>
      </c>
    </row>
    <row r="240" spans="2:65" s="1" customFormat="1" ht="81">
      <c r="B240" s="40"/>
      <c r="D240" s="182" t="s">
        <v>152</v>
      </c>
      <c r="F240" s="198" t="s">
        <v>376</v>
      </c>
      <c r="I240" s="199"/>
      <c r="L240" s="40"/>
      <c r="M240" s="200"/>
      <c r="N240" s="41"/>
      <c r="O240" s="41"/>
      <c r="P240" s="41"/>
      <c r="Q240" s="41"/>
      <c r="R240" s="41"/>
      <c r="S240" s="41"/>
      <c r="T240" s="69"/>
      <c r="AT240" s="23" t="s">
        <v>152</v>
      </c>
      <c r="AU240" s="23" t="s">
        <v>81</v>
      </c>
    </row>
    <row r="241" spans="2:65" s="11" customFormat="1">
      <c r="B241" s="181"/>
      <c r="D241" s="182" t="s">
        <v>132</v>
      </c>
      <c r="E241" s="183" t="s">
        <v>5</v>
      </c>
      <c r="F241" s="184" t="s">
        <v>382</v>
      </c>
      <c r="H241" s="185">
        <v>1</v>
      </c>
      <c r="I241" s="186"/>
      <c r="L241" s="181"/>
      <c r="M241" s="187"/>
      <c r="N241" s="188"/>
      <c r="O241" s="188"/>
      <c r="P241" s="188"/>
      <c r="Q241" s="188"/>
      <c r="R241" s="188"/>
      <c r="S241" s="188"/>
      <c r="T241" s="189"/>
      <c r="AT241" s="183" t="s">
        <v>132</v>
      </c>
      <c r="AU241" s="183" t="s">
        <v>81</v>
      </c>
      <c r="AV241" s="11" t="s">
        <v>81</v>
      </c>
      <c r="AW241" s="11" t="s">
        <v>35</v>
      </c>
      <c r="AX241" s="11" t="s">
        <v>79</v>
      </c>
      <c r="AY241" s="183" t="s">
        <v>123</v>
      </c>
    </row>
    <row r="242" spans="2:65" s="13" customFormat="1">
      <c r="B242" s="201"/>
      <c r="D242" s="182" t="s">
        <v>132</v>
      </c>
      <c r="E242" s="202" t="s">
        <v>5</v>
      </c>
      <c r="F242" s="203" t="s">
        <v>383</v>
      </c>
      <c r="H242" s="202" t="s">
        <v>5</v>
      </c>
      <c r="I242" s="204"/>
      <c r="L242" s="201"/>
      <c r="M242" s="205"/>
      <c r="N242" s="206"/>
      <c r="O242" s="206"/>
      <c r="P242" s="206"/>
      <c r="Q242" s="206"/>
      <c r="R242" s="206"/>
      <c r="S242" s="206"/>
      <c r="T242" s="207"/>
      <c r="AT242" s="202" t="s">
        <v>132</v>
      </c>
      <c r="AU242" s="202" t="s">
        <v>81</v>
      </c>
      <c r="AV242" s="13" t="s">
        <v>79</v>
      </c>
      <c r="AW242" s="13" t="s">
        <v>35</v>
      </c>
      <c r="AX242" s="13" t="s">
        <v>71</v>
      </c>
      <c r="AY242" s="202" t="s">
        <v>123</v>
      </c>
    </row>
    <row r="243" spans="2:65" s="1" customFormat="1" ht="16.5" customHeight="1">
      <c r="B243" s="168"/>
      <c r="C243" s="208" t="s">
        <v>384</v>
      </c>
      <c r="D243" s="208" t="s">
        <v>295</v>
      </c>
      <c r="E243" s="209" t="s">
        <v>385</v>
      </c>
      <c r="F243" s="210" t="s">
        <v>386</v>
      </c>
      <c r="G243" s="211" t="s">
        <v>175</v>
      </c>
      <c r="H243" s="212">
        <v>5.6959999999999997</v>
      </c>
      <c r="I243" s="213"/>
      <c r="J243" s="214">
        <f>ROUND(I243*H243,2)</f>
        <v>0</v>
      </c>
      <c r="K243" s="210" t="s">
        <v>129</v>
      </c>
      <c r="L243" s="215"/>
      <c r="M243" s="216" t="s">
        <v>5</v>
      </c>
      <c r="N243" s="217" t="s">
        <v>42</v>
      </c>
      <c r="O243" s="41"/>
      <c r="P243" s="178">
        <f>O243*H243</f>
        <v>0</v>
      </c>
      <c r="Q243" s="178">
        <v>0.22</v>
      </c>
      <c r="R243" s="178">
        <f>Q243*H243</f>
        <v>1.25312</v>
      </c>
      <c r="S243" s="178">
        <v>0</v>
      </c>
      <c r="T243" s="179">
        <f>S243*H243</f>
        <v>0</v>
      </c>
      <c r="AR243" s="23" t="s">
        <v>164</v>
      </c>
      <c r="AT243" s="23" t="s">
        <v>295</v>
      </c>
      <c r="AU243" s="23" t="s">
        <v>81</v>
      </c>
      <c r="AY243" s="23" t="s">
        <v>123</v>
      </c>
      <c r="BE243" s="180">
        <f>IF(N243="základní",J243,0)</f>
        <v>0</v>
      </c>
      <c r="BF243" s="180">
        <f>IF(N243="snížená",J243,0)</f>
        <v>0</v>
      </c>
      <c r="BG243" s="180">
        <f>IF(N243="zákl. přenesená",J243,0)</f>
        <v>0</v>
      </c>
      <c r="BH243" s="180">
        <f>IF(N243="sníž. přenesená",J243,0)</f>
        <v>0</v>
      </c>
      <c r="BI243" s="180">
        <f>IF(N243="nulová",J243,0)</f>
        <v>0</v>
      </c>
      <c r="BJ243" s="23" t="s">
        <v>79</v>
      </c>
      <c r="BK243" s="180">
        <f>ROUND(I243*H243,2)</f>
        <v>0</v>
      </c>
      <c r="BL243" s="23" t="s">
        <v>130</v>
      </c>
      <c r="BM243" s="23" t="s">
        <v>387</v>
      </c>
    </row>
    <row r="244" spans="2:65" s="11" customFormat="1">
      <c r="B244" s="181"/>
      <c r="D244" s="182" t="s">
        <v>132</v>
      </c>
      <c r="E244" s="183" t="s">
        <v>5</v>
      </c>
      <c r="F244" s="184" t="s">
        <v>388</v>
      </c>
      <c r="H244" s="185">
        <v>0.3</v>
      </c>
      <c r="I244" s="186"/>
      <c r="L244" s="181"/>
      <c r="M244" s="187"/>
      <c r="N244" s="188"/>
      <c r="O244" s="188"/>
      <c r="P244" s="188"/>
      <c r="Q244" s="188"/>
      <c r="R244" s="188"/>
      <c r="S244" s="188"/>
      <c r="T244" s="189"/>
      <c r="AT244" s="183" t="s">
        <v>132</v>
      </c>
      <c r="AU244" s="183" t="s">
        <v>81</v>
      </c>
      <c r="AV244" s="11" t="s">
        <v>81</v>
      </c>
      <c r="AW244" s="11" t="s">
        <v>35</v>
      </c>
      <c r="AX244" s="11" t="s">
        <v>71</v>
      </c>
      <c r="AY244" s="183" t="s">
        <v>123</v>
      </c>
    </row>
    <row r="245" spans="2:65" s="11" customFormat="1">
      <c r="B245" s="181"/>
      <c r="D245" s="182" t="s">
        <v>132</v>
      </c>
      <c r="E245" s="183" t="s">
        <v>5</v>
      </c>
      <c r="F245" s="184" t="s">
        <v>389</v>
      </c>
      <c r="H245" s="185">
        <v>1.4999999999999999E-2</v>
      </c>
      <c r="I245" s="186"/>
      <c r="L245" s="181"/>
      <c r="M245" s="187"/>
      <c r="N245" s="188"/>
      <c r="O245" s="188"/>
      <c r="P245" s="188"/>
      <c r="Q245" s="188"/>
      <c r="R245" s="188"/>
      <c r="S245" s="188"/>
      <c r="T245" s="189"/>
      <c r="AT245" s="183" t="s">
        <v>132</v>
      </c>
      <c r="AU245" s="183" t="s">
        <v>81</v>
      </c>
      <c r="AV245" s="11" t="s">
        <v>81</v>
      </c>
      <c r="AW245" s="11" t="s">
        <v>35</v>
      </c>
      <c r="AX245" s="11" t="s">
        <v>71</v>
      </c>
      <c r="AY245" s="183" t="s">
        <v>123</v>
      </c>
    </row>
    <row r="246" spans="2:65" s="11" customFormat="1">
      <c r="B246" s="181"/>
      <c r="D246" s="182" t="s">
        <v>132</v>
      </c>
      <c r="E246" s="183" t="s">
        <v>5</v>
      </c>
      <c r="F246" s="184" t="s">
        <v>390</v>
      </c>
      <c r="H246" s="185">
        <v>5.3810000000000002</v>
      </c>
      <c r="I246" s="186"/>
      <c r="L246" s="181"/>
      <c r="M246" s="187"/>
      <c r="N246" s="188"/>
      <c r="O246" s="188"/>
      <c r="P246" s="188"/>
      <c r="Q246" s="188"/>
      <c r="R246" s="188"/>
      <c r="S246" s="188"/>
      <c r="T246" s="189"/>
      <c r="AT246" s="183" t="s">
        <v>132</v>
      </c>
      <c r="AU246" s="183" t="s">
        <v>81</v>
      </c>
      <c r="AV246" s="11" t="s">
        <v>81</v>
      </c>
      <c r="AW246" s="11" t="s">
        <v>35</v>
      </c>
      <c r="AX246" s="11" t="s">
        <v>71</v>
      </c>
      <c r="AY246" s="183" t="s">
        <v>123</v>
      </c>
    </row>
    <row r="247" spans="2:65" s="12" customFormat="1">
      <c r="B247" s="190"/>
      <c r="D247" s="182" t="s">
        <v>132</v>
      </c>
      <c r="E247" s="191" t="s">
        <v>5</v>
      </c>
      <c r="F247" s="192" t="s">
        <v>144</v>
      </c>
      <c r="H247" s="193">
        <v>5.6959999999999997</v>
      </c>
      <c r="I247" s="194"/>
      <c r="L247" s="190"/>
      <c r="M247" s="195"/>
      <c r="N247" s="196"/>
      <c r="O247" s="196"/>
      <c r="P247" s="196"/>
      <c r="Q247" s="196"/>
      <c r="R247" s="196"/>
      <c r="S247" s="196"/>
      <c r="T247" s="197"/>
      <c r="AT247" s="191" t="s">
        <v>132</v>
      </c>
      <c r="AU247" s="191" t="s">
        <v>81</v>
      </c>
      <c r="AV247" s="12" t="s">
        <v>130</v>
      </c>
      <c r="AW247" s="12" t="s">
        <v>35</v>
      </c>
      <c r="AX247" s="12" t="s">
        <v>79</v>
      </c>
      <c r="AY247" s="191" t="s">
        <v>123</v>
      </c>
    </row>
    <row r="248" spans="2:65" s="1" customFormat="1" ht="25.5" customHeight="1">
      <c r="B248" s="168"/>
      <c r="C248" s="169" t="s">
        <v>391</v>
      </c>
      <c r="D248" s="169" t="s">
        <v>125</v>
      </c>
      <c r="E248" s="170" t="s">
        <v>392</v>
      </c>
      <c r="F248" s="171" t="s">
        <v>393</v>
      </c>
      <c r="G248" s="172" t="s">
        <v>367</v>
      </c>
      <c r="H248" s="173">
        <v>702</v>
      </c>
      <c r="I248" s="174"/>
      <c r="J248" s="175">
        <f>ROUND(I248*H248,2)</f>
        <v>0</v>
      </c>
      <c r="K248" s="171" t="s">
        <v>129</v>
      </c>
      <c r="L248" s="40"/>
      <c r="M248" s="176" t="s">
        <v>5</v>
      </c>
      <c r="N248" s="177" t="s">
        <v>42</v>
      </c>
      <c r="O248" s="41"/>
      <c r="P248" s="178">
        <f>O248*H248</f>
        <v>0</v>
      </c>
      <c r="Q248" s="178">
        <v>0</v>
      </c>
      <c r="R248" s="178">
        <f>Q248*H248</f>
        <v>0</v>
      </c>
      <c r="S248" s="178">
        <v>0</v>
      </c>
      <c r="T248" s="179">
        <f>S248*H248</f>
        <v>0</v>
      </c>
      <c r="AR248" s="23" t="s">
        <v>130</v>
      </c>
      <c r="AT248" s="23" t="s">
        <v>125</v>
      </c>
      <c r="AU248" s="23" t="s">
        <v>81</v>
      </c>
      <c r="AY248" s="23" t="s">
        <v>123</v>
      </c>
      <c r="BE248" s="180">
        <f>IF(N248="základní",J248,0)</f>
        <v>0</v>
      </c>
      <c r="BF248" s="180">
        <f>IF(N248="snížená",J248,0)</f>
        <v>0</v>
      </c>
      <c r="BG248" s="180">
        <f>IF(N248="zákl. přenesená",J248,0)</f>
        <v>0</v>
      </c>
      <c r="BH248" s="180">
        <f>IF(N248="sníž. přenesená",J248,0)</f>
        <v>0</v>
      </c>
      <c r="BI248" s="180">
        <f>IF(N248="nulová",J248,0)</f>
        <v>0</v>
      </c>
      <c r="BJ248" s="23" t="s">
        <v>79</v>
      </c>
      <c r="BK248" s="180">
        <f>ROUND(I248*H248,2)</f>
        <v>0</v>
      </c>
      <c r="BL248" s="23" t="s">
        <v>130</v>
      </c>
      <c r="BM248" s="23" t="s">
        <v>394</v>
      </c>
    </row>
    <row r="249" spans="2:65" s="1" customFormat="1" ht="67.5">
      <c r="B249" s="40"/>
      <c r="D249" s="182" t="s">
        <v>152</v>
      </c>
      <c r="F249" s="198" t="s">
        <v>395</v>
      </c>
      <c r="I249" s="199"/>
      <c r="L249" s="40"/>
      <c r="M249" s="200"/>
      <c r="N249" s="41"/>
      <c r="O249" s="41"/>
      <c r="P249" s="41"/>
      <c r="Q249" s="41"/>
      <c r="R249" s="41"/>
      <c r="S249" s="41"/>
      <c r="T249" s="69"/>
      <c r="AT249" s="23" t="s">
        <v>152</v>
      </c>
      <c r="AU249" s="23" t="s">
        <v>81</v>
      </c>
    </row>
    <row r="250" spans="2:65" s="11" customFormat="1">
      <c r="B250" s="181"/>
      <c r="D250" s="182" t="s">
        <v>132</v>
      </c>
      <c r="E250" s="183" t="s">
        <v>5</v>
      </c>
      <c r="F250" s="184" t="s">
        <v>396</v>
      </c>
      <c r="H250" s="185">
        <v>2</v>
      </c>
      <c r="I250" s="186"/>
      <c r="L250" s="181"/>
      <c r="M250" s="187"/>
      <c r="N250" s="188"/>
      <c r="O250" s="188"/>
      <c r="P250" s="188"/>
      <c r="Q250" s="188"/>
      <c r="R250" s="188"/>
      <c r="S250" s="188"/>
      <c r="T250" s="189"/>
      <c r="AT250" s="183" t="s">
        <v>132</v>
      </c>
      <c r="AU250" s="183" t="s">
        <v>81</v>
      </c>
      <c r="AV250" s="11" t="s">
        <v>81</v>
      </c>
      <c r="AW250" s="11" t="s">
        <v>35</v>
      </c>
      <c r="AX250" s="11" t="s">
        <v>71</v>
      </c>
      <c r="AY250" s="183" t="s">
        <v>123</v>
      </c>
    </row>
    <row r="251" spans="2:65" s="11" customFormat="1">
      <c r="B251" s="181"/>
      <c r="D251" s="182" t="s">
        <v>132</v>
      </c>
      <c r="E251" s="183" t="s">
        <v>5</v>
      </c>
      <c r="F251" s="184" t="s">
        <v>397</v>
      </c>
      <c r="H251" s="185">
        <v>700</v>
      </c>
      <c r="I251" s="186"/>
      <c r="L251" s="181"/>
      <c r="M251" s="187"/>
      <c r="N251" s="188"/>
      <c r="O251" s="188"/>
      <c r="P251" s="188"/>
      <c r="Q251" s="188"/>
      <c r="R251" s="188"/>
      <c r="S251" s="188"/>
      <c r="T251" s="189"/>
      <c r="AT251" s="183" t="s">
        <v>132</v>
      </c>
      <c r="AU251" s="183" t="s">
        <v>81</v>
      </c>
      <c r="AV251" s="11" t="s">
        <v>81</v>
      </c>
      <c r="AW251" s="11" t="s">
        <v>35</v>
      </c>
      <c r="AX251" s="11" t="s">
        <v>71</v>
      </c>
      <c r="AY251" s="183" t="s">
        <v>123</v>
      </c>
    </row>
    <row r="252" spans="2:65" s="13" customFormat="1">
      <c r="B252" s="201"/>
      <c r="D252" s="182" t="s">
        <v>132</v>
      </c>
      <c r="E252" s="202" t="s">
        <v>5</v>
      </c>
      <c r="F252" s="203" t="s">
        <v>398</v>
      </c>
      <c r="H252" s="202" t="s">
        <v>5</v>
      </c>
      <c r="I252" s="204"/>
      <c r="L252" s="201"/>
      <c r="M252" s="205"/>
      <c r="N252" s="206"/>
      <c r="O252" s="206"/>
      <c r="P252" s="206"/>
      <c r="Q252" s="206"/>
      <c r="R252" s="206"/>
      <c r="S252" s="206"/>
      <c r="T252" s="207"/>
      <c r="AT252" s="202" t="s">
        <v>132</v>
      </c>
      <c r="AU252" s="202" t="s">
        <v>81</v>
      </c>
      <c r="AV252" s="13" t="s">
        <v>79</v>
      </c>
      <c r="AW252" s="13" t="s">
        <v>35</v>
      </c>
      <c r="AX252" s="13" t="s">
        <v>71</v>
      </c>
      <c r="AY252" s="202" t="s">
        <v>123</v>
      </c>
    </row>
    <row r="253" spans="2:65" s="12" customFormat="1">
      <c r="B253" s="190"/>
      <c r="D253" s="182" t="s">
        <v>132</v>
      </c>
      <c r="E253" s="191" t="s">
        <v>5</v>
      </c>
      <c r="F253" s="192" t="s">
        <v>144</v>
      </c>
      <c r="H253" s="193">
        <v>702</v>
      </c>
      <c r="I253" s="194"/>
      <c r="L253" s="190"/>
      <c r="M253" s="195"/>
      <c r="N253" s="196"/>
      <c r="O253" s="196"/>
      <c r="P253" s="196"/>
      <c r="Q253" s="196"/>
      <c r="R253" s="196"/>
      <c r="S253" s="196"/>
      <c r="T253" s="197"/>
      <c r="AT253" s="191" t="s">
        <v>132</v>
      </c>
      <c r="AU253" s="191" t="s">
        <v>81</v>
      </c>
      <c r="AV253" s="12" t="s">
        <v>130</v>
      </c>
      <c r="AW253" s="12" t="s">
        <v>35</v>
      </c>
      <c r="AX253" s="12" t="s">
        <v>79</v>
      </c>
      <c r="AY253" s="191" t="s">
        <v>123</v>
      </c>
    </row>
    <row r="254" spans="2:65" s="1" customFormat="1" ht="16.5" customHeight="1">
      <c r="B254" s="168"/>
      <c r="C254" s="208" t="s">
        <v>399</v>
      </c>
      <c r="D254" s="208" t="s">
        <v>295</v>
      </c>
      <c r="E254" s="209" t="s">
        <v>400</v>
      </c>
      <c r="F254" s="210" t="s">
        <v>401</v>
      </c>
      <c r="G254" s="211" t="s">
        <v>367</v>
      </c>
      <c r="H254" s="212">
        <v>2</v>
      </c>
      <c r="I254" s="213"/>
      <c r="J254" s="214">
        <f>ROUND(I254*H254,2)</f>
        <v>0</v>
      </c>
      <c r="K254" s="210" t="s">
        <v>5</v>
      </c>
      <c r="L254" s="215"/>
      <c r="M254" s="216" t="s">
        <v>5</v>
      </c>
      <c r="N254" s="217" t="s">
        <v>42</v>
      </c>
      <c r="O254" s="41"/>
      <c r="P254" s="178">
        <f>O254*H254</f>
        <v>0</v>
      </c>
      <c r="Q254" s="178">
        <v>3.5E-4</v>
      </c>
      <c r="R254" s="178">
        <f>Q254*H254</f>
        <v>6.9999999999999999E-4</v>
      </c>
      <c r="S254" s="178">
        <v>0</v>
      </c>
      <c r="T254" s="179">
        <f>S254*H254</f>
        <v>0</v>
      </c>
      <c r="AR254" s="23" t="s">
        <v>164</v>
      </c>
      <c r="AT254" s="23" t="s">
        <v>295</v>
      </c>
      <c r="AU254" s="23" t="s">
        <v>81</v>
      </c>
      <c r="AY254" s="23" t="s">
        <v>123</v>
      </c>
      <c r="BE254" s="180">
        <f>IF(N254="základní",J254,0)</f>
        <v>0</v>
      </c>
      <c r="BF254" s="180">
        <f>IF(N254="snížená",J254,0)</f>
        <v>0</v>
      </c>
      <c r="BG254" s="180">
        <f>IF(N254="zákl. přenesená",J254,0)</f>
        <v>0</v>
      </c>
      <c r="BH254" s="180">
        <f>IF(N254="sníž. přenesená",J254,0)</f>
        <v>0</v>
      </c>
      <c r="BI254" s="180">
        <f>IF(N254="nulová",J254,0)</f>
        <v>0</v>
      </c>
      <c r="BJ254" s="23" t="s">
        <v>79</v>
      </c>
      <c r="BK254" s="180">
        <f>ROUND(I254*H254,2)</f>
        <v>0</v>
      </c>
      <c r="BL254" s="23" t="s">
        <v>130</v>
      </c>
      <c r="BM254" s="23" t="s">
        <v>402</v>
      </c>
    </row>
    <row r="255" spans="2:65" s="11" customFormat="1">
      <c r="B255" s="181"/>
      <c r="D255" s="182" t="s">
        <v>132</v>
      </c>
      <c r="E255" s="183" t="s">
        <v>5</v>
      </c>
      <c r="F255" s="184" t="s">
        <v>403</v>
      </c>
      <c r="H255" s="185">
        <v>2</v>
      </c>
      <c r="I255" s="186"/>
      <c r="L255" s="181"/>
      <c r="M255" s="187"/>
      <c r="N255" s="188"/>
      <c r="O255" s="188"/>
      <c r="P255" s="188"/>
      <c r="Q255" s="188"/>
      <c r="R255" s="188"/>
      <c r="S255" s="188"/>
      <c r="T255" s="189"/>
      <c r="AT255" s="183" t="s">
        <v>132</v>
      </c>
      <c r="AU255" s="183" t="s">
        <v>81</v>
      </c>
      <c r="AV255" s="11" t="s">
        <v>81</v>
      </c>
      <c r="AW255" s="11" t="s">
        <v>35</v>
      </c>
      <c r="AX255" s="11" t="s">
        <v>79</v>
      </c>
      <c r="AY255" s="183" t="s">
        <v>123</v>
      </c>
    </row>
    <row r="256" spans="2:65" s="1" customFormat="1" ht="16.5" customHeight="1">
      <c r="B256" s="168"/>
      <c r="C256" s="208" t="s">
        <v>404</v>
      </c>
      <c r="D256" s="208" t="s">
        <v>295</v>
      </c>
      <c r="E256" s="209" t="s">
        <v>405</v>
      </c>
      <c r="F256" s="210" t="s">
        <v>406</v>
      </c>
      <c r="G256" s="211" t="s">
        <v>367</v>
      </c>
      <c r="H256" s="212">
        <v>700</v>
      </c>
      <c r="I256" s="213"/>
      <c r="J256" s="214">
        <f>ROUND(I256*H256,2)</f>
        <v>0</v>
      </c>
      <c r="K256" s="210" t="s">
        <v>5</v>
      </c>
      <c r="L256" s="215"/>
      <c r="M256" s="216" t="s">
        <v>5</v>
      </c>
      <c r="N256" s="217" t="s">
        <v>42</v>
      </c>
      <c r="O256" s="41"/>
      <c r="P256" s="178">
        <f>O256*H256</f>
        <v>0</v>
      </c>
      <c r="Q256" s="178">
        <v>3.5E-4</v>
      </c>
      <c r="R256" s="178">
        <f>Q256*H256</f>
        <v>0.245</v>
      </c>
      <c r="S256" s="178">
        <v>0</v>
      </c>
      <c r="T256" s="179">
        <f>S256*H256</f>
        <v>0</v>
      </c>
      <c r="AR256" s="23" t="s">
        <v>164</v>
      </c>
      <c r="AT256" s="23" t="s">
        <v>295</v>
      </c>
      <c r="AU256" s="23" t="s">
        <v>81</v>
      </c>
      <c r="AY256" s="23" t="s">
        <v>123</v>
      </c>
      <c r="BE256" s="180">
        <f>IF(N256="základní",J256,0)</f>
        <v>0</v>
      </c>
      <c r="BF256" s="180">
        <f>IF(N256="snížená",J256,0)</f>
        <v>0</v>
      </c>
      <c r="BG256" s="180">
        <f>IF(N256="zákl. přenesená",J256,0)</f>
        <v>0</v>
      </c>
      <c r="BH256" s="180">
        <f>IF(N256="sníž. přenesená",J256,0)</f>
        <v>0</v>
      </c>
      <c r="BI256" s="180">
        <f>IF(N256="nulová",J256,0)</f>
        <v>0</v>
      </c>
      <c r="BJ256" s="23" t="s">
        <v>79</v>
      </c>
      <c r="BK256" s="180">
        <f>ROUND(I256*H256,2)</f>
        <v>0</v>
      </c>
      <c r="BL256" s="23" t="s">
        <v>130</v>
      </c>
      <c r="BM256" s="23" t="s">
        <v>407</v>
      </c>
    </row>
    <row r="257" spans="2:65" s="11" customFormat="1">
      <c r="B257" s="181"/>
      <c r="D257" s="182" t="s">
        <v>132</v>
      </c>
      <c r="E257" s="183" t="s">
        <v>5</v>
      </c>
      <c r="F257" s="184" t="s">
        <v>408</v>
      </c>
      <c r="H257" s="185">
        <v>700</v>
      </c>
      <c r="I257" s="186"/>
      <c r="L257" s="181"/>
      <c r="M257" s="187"/>
      <c r="N257" s="188"/>
      <c r="O257" s="188"/>
      <c r="P257" s="188"/>
      <c r="Q257" s="188"/>
      <c r="R257" s="188"/>
      <c r="S257" s="188"/>
      <c r="T257" s="189"/>
      <c r="AT257" s="183" t="s">
        <v>132</v>
      </c>
      <c r="AU257" s="183" t="s">
        <v>81</v>
      </c>
      <c r="AV257" s="11" t="s">
        <v>81</v>
      </c>
      <c r="AW257" s="11" t="s">
        <v>35</v>
      </c>
      <c r="AX257" s="11" t="s">
        <v>79</v>
      </c>
      <c r="AY257" s="183" t="s">
        <v>123</v>
      </c>
    </row>
    <row r="258" spans="2:65" s="1" customFormat="1" ht="25.5" customHeight="1">
      <c r="B258" s="168"/>
      <c r="C258" s="169" t="s">
        <v>409</v>
      </c>
      <c r="D258" s="169" t="s">
        <v>125</v>
      </c>
      <c r="E258" s="170" t="s">
        <v>410</v>
      </c>
      <c r="F258" s="171" t="s">
        <v>411</v>
      </c>
      <c r="G258" s="172" t="s">
        <v>367</v>
      </c>
      <c r="H258" s="173">
        <v>1</v>
      </c>
      <c r="I258" s="174"/>
      <c r="J258" s="175">
        <f>ROUND(I258*H258,2)</f>
        <v>0</v>
      </c>
      <c r="K258" s="171" t="s">
        <v>129</v>
      </c>
      <c r="L258" s="40"/>
      <c r="M258" s="176" t="s">
        <v>5</v>
      </c>
      <c r="N258" s="177" t="s">
        <v>42</v>
      </c>
      <c r="O258" s="41"/>
      <c r="P258" s="178">
        <f>O258*H258</f>
        <v>0</v>
      </c>
      <c r="Q258" s="178">
        <v>0</v>
      </c>
      <c r="R258" s="178">
        <f>Q258*H258</f>
        <v>0</v>
      </c>
      <c r="S258" s="178">
        <v>0</v>
      </c>
      <c r="T258" s="179">
        <f>S258*H258</f>
        <v>0</v>
      </c>
      <c r="AR258" s="23" t="s">
        <v>130</v>
      </c>
      <c r="AT258" s="23" t="s">
        <v>125</v>
      </c>
      <c r="AU258" s="23" t="s">
        <v>81</v>
      </c>
      <c r="AY258" s="23" t="s">
        <v>123</v>
      </c>
      <c r="BE258" s="180">
        <f>IF(N258="základní",J258,0)</f>
        <v>0</v>
      </c>
      <c r="BF258" s="180">
        <f>IF(N258="snížená",J258,0)</f>
        <v>0</v>
      </c>
      <c r="BG258" s="180">
        <f>IF(N258="zákl. přenesená",J258,0)</f>
        <v>0</v>
      </c>
      <c r="BH258" s="180">
        <f>IF(N258="sníž. přenesená",J258,0)</f>
        <v>0</v>
      </c>
      <c r="BI258" s="180">
        <f>IF(N258="nulová",J258,0)</f>
        <v>0</v>
      </c>
      <c r="BJ258" s="23" t="s">
        <v>79</v>
      </c>
      <c r="BK258" s="180">
        <f>ROUND(I258*H258,2)</f>
        <v>0</v>
      </c>
      <c r="BL258" s="23" t="s">
        <v>130</v>
      </c>
      <c r="BM258" s="23" t="s">
        <v>412</v>
      </c>
    </row>
    <row r="259" spans="2:65" s="1" customFormat="1" ht="67.5">
      <c r="B259" s="40"/>
      <c r="D259" s="182" t="s">
        <v>152</v>
      </c>
      <c r="F259" s="198" t="s">
        <v>413</v>
      </c>
      <c r="I259" s="199"/>
      <c r="L259" s="40"/>
      <c r="M259" s="200"/>
      <c r="N259" s="41"/>
      <c r="O259" s="41"/>
      <c r="P259" s="41"/>
      <c r="Q259" s="41"/>
      <c r="R259" s="41"/>
      <c r="S259" s="41"/>
      <c r="T259" s="69"/>
      <c r="AT259" s="23" t="s">
        <v>152</v>
      </c>
      <c r="AU259" s="23" t="s">
        <v>81</v>
      </c>
    </row>
    <row r="260" spans="2:65" s="11" customFormat="1">
      <c r="B260" s="181"/>
      <c r="D260" s="182" t="s">
        <v>132</v>
      </c>
      <c r="E260" s="183" t="s">
        <v>5</v>
      </c>
      <c r="F260" s="184" t="s">
        <v>414</v>
      </c>
      <c r="H260" s="185">
        <v>1</v>
      </c>
      <c r="I260" s="186"/>
      <c r="L260" s="181"/>
      <c r="M260" s="187"/>
      <c r="N260" s="188"/>
      <c r="O260" s="188"/>
      <c r="P260" s="188"/>
      <c r="Q260" s="188"/>
      <c r="R260" s="188"/>
      <c r="S260" s="188"/>
      <c r="T260" s="189"/>
      <c r="AT260" s="183" t="s">
        <v>132</v>
      </c>
      <c r="AU260" s="183" t="s">
        <v>81</v>
      </c>
      <c r="AV260" s="11" t="s">
        <v>81</v>
      </c>
      <c r="AW260" s="11" t="s">
        <v>35</v>
      </c>
      <c r="AX260" s="11" t="s">
        <v>79</v>
      </c>
      <c r="AY260" s="183" t="s">
        <v>123</v>
      </c>
    </row>
    <row r="261" spans="2:65" s="1" customFormat="1" ht="16.5" customHeight="1">
      <c r="B261" s="168"/>
      <c r="C261" s="208" t="s">
        <v>415</v>
      </c>
      <c r="D261" s="208" t="s">
        <v>295</v>
      </c>
      <c r="E261" s="209" t="s">
        <v>416</v>
      </c>
      <c r="F261" s="210" t="s">
        <v>417</v>
      </c>
      <c r="G261" s="211" t="s">
        <v>367</v>
      </c>
      <c r="H261" s="212">
        <v>1</v>
      </c>
      <c r="I261" s="213"/>
      <c r="J261" s="214">
        <f>ROUND(I261*H261,2)</f>
        <v>0</v>
      </c>
      <c r="K261" s="210" t="s">
        <v>129</v>
      </c>
      <c r="L261" s="215"/>
      <c r="M261" s="216" t="s">
        <v>5</v>
      </c>
      <c r="N261" s="217" t="s">
        <v>42</v>
      </c>
      <c r="O261" s="41"/>
      <c r="P261" s="178">
        <f>O261*H261</f>
        <v>0</v>
      </c>
      <c r="Q261" s="178">
        <v>2.7E-2</v>
      </c>
      <c r="R261" s="178">
        <f>Q261*H261</f>
        <v>2.7E-2</v>
      </c>
      <c r="S261" s="178">
        <v>0</v>
      </c>
      <c r="T261" s="179">
        <f>S261*H261</f>
        <v>0</v>
      </c>
      <c r="AR261" s="23" t="s">
        <v>164</v>
      </c>
      <c r="AT261" s="23" t="s">
        <v>295</v>
      </c>
      <c r="AU261" s="23" t="s">
        <v>81</v>
      </c>
      <c r="AY261" s="23" t="s">
        <v>123</v>
      </c>
      <c r="BE261" s="180">
        <f>IF(N261="základní",J261,0)</f>
        <v>0</v>
      </c>
      <c r="BF261" s="180">
        <f>IF(N261="snížená",J261,0)</f>
        <v>0</v>
      </c>
      <c r="BG261" s="180">
        <f>IF(N261="zákl. přenesená",J261,0)</f>
        <v>0</v>
      </c>
      <c r="BH261" s="180">
        <f>IF(N261="sníž. přenesená",J261,0)</f>
        <v>0</v>
      </c>
      <c r="BI261" s="180">
        <f>IF(N261="nulová",J261,0)</f>
        <v>0</v>
      </c>
      <c r="BJ261" s="23" t="s">
        <v>79</v>
      </c>
      <c r="BK261" s="180">
        <f>ROUND(I261*H261,2)</f>
        <v>0</v>
      </c>
      <c r="BL261" s="23" t="s">
        <v>130</v>
      </c>
      <c r="BM261" s="23" t="s">
        <v>418</v>
      </c>
    </row>
    <row r="262" spans="2:65" s="13" customFormat="1">
      <c r="B262" s="201"/>
      <c r="D262" s="182" t="s">
        <v>132</v>
      </c>
      <c r="E262" s="202" t="s">
        <v>5</v>
      </c>
      <c r="F262" s="203" t="s">
        <v>419</v>
      </c>
      <c r="H262" s="202" t="s">
        <v>5</v>
      </c>
      <c r="I262" s="204"/>
      <c r="L262" s="201"/>
      <c r="M262" s="205"/>
      <c r="N262" s="206"/>
      <c r="O262" s="206"/>
      <c r="P262" s="206"/>
      <c r="Q262" s="206"/>
      <c r="R262" s="206"/>
      <c r="S262" s="206"/>
      <c r="T262" s="207"/>
      <c r="AT262" s="202" t="s">
        <v>132</v>
      </c>
      <c r="AU262" s="202" t="s">
        <v>81</v>
      </c>
      <c r="AV262" s="13" t="s">
        <v>79</v>
      </c>
      <c r="AW262" s="13" t="s">
        <v>35</v>
      </c>
      <c r="AX262" s="13" t="s">
        <v>71</v>
      </c>
      <c r="AY262" s="202" t="s">
        <v>123</v>
      </c>
    </row>
    <row r="263" spans="2:65" s="11" customFormat="1">
      <c r="B263" s="181"/>
      <c r="D263" s="182" t="s">
        <v>132</v>
      </c>
      <c r="E263" s="183" t="s">
        <v>5</v>
      </c>
      <c r="F263" s="184" t="s">
        <v>420</v>
      </c>
      <c r="H263" s="185">
        <v>1</v>
      </c>
      <c r="I263" s="186"/>
      <c r="L263" s="181"/>
      <c r="M263" s="187"/>
      <c r="N263" s="188"/>
      <c r="O263" s="188"/>
      <c r="P263" s="188"/>
      <c r="Q263" s="188"/>
      <c r="R263" s="188"/>
      <c r="S263" s="188"/>
      <c r="T263" s="189"/>
      <c r="AT263" s="183" t="s">
        <v>132</v>
      </c>
      <c r="AU263" s="183" t="s">
        <v>81</v>
      </c>
      <c r="AV263" s="11" t="s">
        <v>81</v>
      </c>
      <c r="AW263" s="11" t="s">
        <v>35</v>
      </c>
      <c r="AX263" s="11" t="s">
        <v>79</v>
      </c>
      <c r="AY263" s="183" t="s">
        <v>123</v>
      </c>
    </row>
    <row r="264" spans="2:65" s="1" customFormat="1" ht="16.5" customHeight="1">
      <c r="B264" s="168"/>
      <c r="C264" s="169" t="s">
        <v>421</v>
      </c>
      <c r="D264" s="169" t="s">
        <v>125</v>
      </c>
      <c r="E264" s="170" t="s">
        <v>422</v>
      </c>
      <c r="F264" s="171" t="s">
        <v>423</v>
      </c>
      <c r="G264" s="172" t="s">
        <v>367</v>
      </c>
      <c r="H264" s="173">
        <v>1</v>
      </c>
      <c r="I264" s="174"/>
      <c r="J264" s="175">
        <f>ROUND(I264*H264,2)</f>
        <v>0</v>
      </c>
      <c r="K264" s="171" t="s">
        <v>129</v>
      </c>
      <c r="L264" s="40"/>
      <c r="M264" s="176" t="s">
        <v>5</v>
      </c>
      <c r="N264" s="177" t="s">
        <v>42</v>
      </c>
      <c r="O264" s="41"/>
      <c r="P264" s="178">
        <f>O264*H264</f>
        <v>0</v>
      </c>
      <c r="Q264" s="178">
        <v>5.0000000000000002E-5</v>
      </c>
      <c r="R264" s="178">
        <f>Q264*H264</f>
        <v>5.0000000000000002E-5</v>
      </c>
      <c r="S264" s="178">
        <v>0</v>
      </c>
      <c r="T264" s="179">
        <f>S264*H264</f>
        <v>0</v>
      </c>
      <c r="AR264" s="23" t="s">
        <v>130</v>
      </c>
      <c r="AT264" s="23" t="s">
        <v>125</v>
      </c>
      <c r="AU264" s="23" t="s">
        <v>81</v>
      </c>
      <c r="AY264" s="23" t="s">
        <v>123</v>
      </c>
      <c r="BE264" s="180">
        <f>IF(N264="základní",J264,0)</f>
        <v>0</v>
      </c>
      <c r="BF264" s="180">
        <f>IF(N264="snížená",J264,0)</f>
        <v>0</v>
      </c>
      <c r="BG264" s="180">
        <f>IF(N264="zákl. přenesená",J264,0)</f>
        <v>0</v>
      </c>
      <c r="BH264" s="180">
        <f>IF(N264="sníž. přenesená",J264,0)</f>
        <v>0</v>
      </c>
      <c r="BI264" s="180">
        <f>IF(N264="nulová",J264,0)</f>
        <v>0</v>
      </c>
      <c r="BJ264" s="23" t="s">
        <v>79</v>
      </c>
      <c r="BK264" s="180">
        <f>ROUND(I264*H264,2)</f>
        <v>0</v>
      </c>
      <c r="BL264" s="23" t="s">
        <v>130</v>
      </c>
      <c r="BM264" s="23" t="s">
        <v>424</v>
      </c>
    </row>
    <row r="265" spans="2:65" s="1" customFormat="1" ht="54">
      <c r="B265" s="40"/>
      <c r="D265" s="182" t="s">
        <v>152</v>
      </c>
      <c r="F265" s="198" t="s">
        <v>425</v>
      </c>
      <c r="I265" s="199"/>
      <c r="L265" s="40"/>
      <c r="M265" s="200"/>
      <c r="N265" s="41"/>
      <c r="O265" s="41"/>
      <c r="P265" s="41"/>
      <c r="Q265" s="41"/>
      <c r="R265" s="41"/>
      <c r="S265" s="41"/>
      <c r="T265" s="69"/>
      <c r="AT265" s="23" t="s">
        <v>152</v>
      </c>
      <c r="AU265" s="23" t="s">
        <v>81</v>
      </c>
    </row>
    <row r="266" spans="2:65" s="11" customFormat="1">
      <c r="B266" s="181"/>
      <c r="D266" s="182" t="s">
        <v>132</v>
      </c>
      <c r="E266" s="183" t="s">
        <v>5</v>
      </c>
      <c r="F266" s="184" t="s">
        <v>426</v>
      </c>
      <c r="H266" s="185">
        <v>1</v>
      </c>
      <c r="I266" s="186"/>
      <c r="L266" s="181"/>
      <c r="M266" s="187"/>
      <c r="N266" s="188"/>
      <c r="O266" s="188"/>
      <c r="P266" s="188"/>
      <c r="Q266" s="188"/>
      <c r="R266" s="188"/>
      <c r="S266" s="188"/>
      <c r="T266" s="189"/>
      <c r="AT266" s="183" t="s">
        <v>132</v>
      </c>
      <c r="AU266" s="183" t="s">
        <v>81</v>
      </c>
      <c r="AV266" s="11" t="s">
        <v>81</v>
      </c>
      <c r="AW266" s="11" t="s">
        <v>35</v>
      </c>
      <c r="AX266" s="11" t="s">
        <v>79</v>
      </c>
      <c r="AY266" s="183" t="s">
        <v>123</v>
      </c>
    </row>
    <row r="267" spans="2:65" s="1" customFormat="1" ht="16.5" customHeight="1">
      <c r="B267" s="168"/>
      <c r="C267" s="208" t="s">
        <v>427</v>
      </c>
      <c r="D267" s="208" t="s">
        <v>295</v>
      </c>
      <c r="E267" s="209" t="s">
        <v>428</v>
      </c>
      <c r="F267" s="210" t="s">
        <v>429</v>
      </c>
      <c r="G267" s="211" t="s">
        <v>430</v>
      </c>
      <c r="H267" s="212">
        <v>3</v>
      </c>
      <c r="I267" s="213"/>
      <c r="J267" s="214">
        <f>ROUND(I267*H267,2)</f>
        <v>0</v>
      </c>
      <c r="K267" s="210" t="s">
        <v>5</v>
      </c>
      <c r="L267" s="215"/>
      <c r="M267" s="216" t="s">
        <v>5</v>
      </c>
      <c r="N267" s="217" t="s">
        <v>42</v>
      </c>
      <c r="O267" s="41"/>
      <c r="P267" s="178">
        <f>O267*H267</f>
        <v>0</v>
      </c>
      <c r="Q267" s="178">
        <v>5.0000000000000001E-3</v>
      </c>
      <c r="R267" s="178">
        <f>Q267*H267</f>
        <v>1.4999999999999999E-2</v>
      </c>
      <c r="S267" s="178">
        <v>0</v>
      </c>
      <c r="T267" s="179">
        <f>S267*H267</f>
        <v>0</v>
      </c>
      <c r="AR267" s="23" t="s">
        <v>164</v>
      </c>
      <c r="AT267" s="23" t="s">
        <v>295</v>
      </c>
      <c r="AU267" s="23" t="s">
        <v>81</v>
      </c>
      <c r="AY267" s="23" t="s">
        <v>123</v>
      </c>
      <c r="BE267" s="180">
        <f>IF(N267="základní",J267,0)</f>
        <v>0</v>
      </c>
      <c r="BF267" s="180">
        <f>IF(N267="snížená",J267,0)</f>
        <v>0</v>
      </c>
      <c r="BG267" s="180">
        <f>IF(N267="zákl. přenesená",J267,0)</f>
        <v>0</v>
      </c>
      <c r="BH267" s="180">
        <f>IF(N267="sníž. přenesená",J267,0)</f>
        <v>0</v>
      </c>
      <c r="BI267" s="180">
        <f>IF(N267="nulová",J267,0)</f>
        <v>0</v>
      </c>
      <c r="BJ267" s="23" t="s">
        <v>79</v>
      </c>
      <c r="BK267" s="180">
        <f>ROUND(I267*H267,2)</f>
        <v>0</v>
      </c>
      <c r="BL267" s="23" t="s">
        <v>130</v>
      </c>
      <c r="BM267" s="23" t="s">
        <v>431</v>
      </c>
    </row>
    <row r="268" spans="2:65" s="11" customFormat="1">
      <c r="B268" s="181"/>
      <c r="D268" s="182" t="s">
        <v>132</v>
      </c>
      <c r="E268" s="183" t="s">
        <v>5</v>
      </c>
      <c r="F268" s="184" t="s">
        <v>432</v>
      </c>
      <c r="H268" s="185">
        <v>3</v>
      </c>
      <c r="I268" s="186"/>
      <c r="L268" s="181"/>
      <c r="M268" s="187"/>
      <c r="N268" s="188"/>
      <c r="O268" s="188"/>
      <c r="P268" s="188"/>
      <c r="Q268" s="188"/>
      <c r="R268" s="188"/>
      <c r="S268" s="188"/>
      <c r="T268" s="189"/>
      <c r="AT268" s="183" t="s">
        <v>132</v>
      </c>
      <c r="AU268" s="183" t="s">
        <v>81</v>
      </c>
      <c r="AV268" s="11" t="s">
        <v>81</v>
      </c>
      <c r="AW268" s="11" t="s">
        <v>35</v>
      </c>
      <c r="AX268" s="11" t="s">
        <v>79</v>
      </c>
      <c r="AY268" s="183" t="s">
        <v>123</v>
      </c>
    </row>
    <row r="269" spans="2:65" s="1" customFormat="1" ht="25.5" customHeight="1">
      <c r="B269" s="168"/>
      <c r="C269" s="169" t="s">
        <v>433</v>
      </c>
      <c r="D269" s="169" t="s">
        <v>125</v>
      </c>
      <c r="E269" s="170" t="s">
        <v>434</v>
      </c>
      <c r="F269" s="171" t="s">
        <v>435</v>
      </c>
      <c r="G269" s="172" t="s">
        <v>128</v>
      </c>
      <c r="H269" s="173">
        <v>0.3</v>
      </c>
      <c r="I269" s="174"/>
      <c r="J269" s="175">
        <f>ROUND(I269*H269,2)</f>
        <v>0</v>
      </c>
      <c r="K269" s="171" t="s">
        <v>129</v>
      </c>
      <c r="L269" s="40"/>
      <c r="M269" s="176" t="s">
        <v>5</v>
      </c>
      <c r="N269" s="177" t="s">
        <v>42</v>
      </c>
      <c r="O269" s="41"/>
      <c r="P269" s="178">
        <f>O269*H269</f>
        <v>0</v>
      </c>
      <c r="Q269" s="178">
        <v>3.6000000000000002E-4</v>
      </c>
      <c r="R269" s="178">
        <f>Q269*H269</f>
        <v>1.0800000000000001E-4</v>
      </c>
      <c r="S269" s="178">
        <v>0</v>
      </c>
      <c r="T269" s="179">
        <f>S269*H269</f>
        <v>0</v>
      </c>
      <c r="AR269" s="23" t="s">
        <v>130</v>
      </c>
      <c r="AT269" s="23" t="s">
        <v>125</v>
      </c>
      <c r="AU269" s="23" t="s">
        <v>81</v>
      </c>
      <c r="AY269" s="23" t="s">
        <v>123</v>
      </c>
      <c r="BE269" s="180">
        <f>IF(N269="základní",J269,0)</f>
        <v>0</v>
      </c>
      <c r="BF269" s="180">
        <f>IF(N269="snížená",J269,0)</f>
        <v>0</v>
      </c>
      <c r="BG269" s="180">
        <f>IF(N269="zákl. přenesená",J269,0)</f>
        <v>0</v>
      </c>
      <c r="BH269" s="180">
        <f>IF(N269="sníž. přenesená",J269,0)</f>
        <v>0</v>
      </c>
      <c r="BI269" s="180">
        <f>IF(N269="nulová",J269,0)</f>
        <v>0</v>
      </c>
      <c r="BJ269" s="23" t="s">
        <v>79</v>
      </c>
      <c r="BK269" s="180">
        <f>ROUND(I269*H269,2)</f>
        <v>0</v>
      </c>
      <c r="BL269" s="23" t="s">
        <v>130</v>
      </c>
      <c r="BM269" s="23" t="s">
        <v>436</v>
      </c>
    </row>
    <row r="270" spans="2:65" s="1" customFormat="1" ht="27">
      <c r="B270" s="40"/>
      <c r="D270" s="182" t="s">
        <v>152</v>
      </c>
      <c r="F270" s="198" t="s">
        <v>437</v>
      </c>
      <c r="I270" s="199"/>
      <c r="L270" s="40"/>
      <c r="M270" s="200"/>
      <c r="N270" s="41"/>
      <c r="O270" s="41"/>
      <c r="P270" s="41"/>
      <c r="Q270" s="41"/>
      <c r="R270" s="41"/>
      <c r="S270" s="41"/>
      <c r="T270" s="69"/>
      <c r="AT270" s="23" t="s">
        <v>152</v>
      </c>
      <c r="AU270" s="23" t="s">
        <v>81</v>
      </c>
    </row>
    <row r="271" spans="2:65" s="11" customFormat="1">
      <c r="B271" s="181"/>
      <c r="D271" s="182" t="s">
        <v>132</v>
      </c>
      <c r="E271" s="183" t="s">
        <v>5</v>
      </c>
      <c r="F271" s="184" t="s">
        <v>438</v>
      </c>
      <c r="H271" s="185">
        <v>0.3</v>
      </c>
      <c r="I271" s="186"/>
      <c r="L271" s="181"/>
      <c r="M271" s="187"/>
      <c r="N271" s="188"/>
      <c r="O271" s="188"/>
      <c r="P271" s="188"/>
      <c r="Q271" s="188"/>
      <c r="R271" s="188"/>
      <c r="S271" s="188"/>
      <c r="T271" s="189"/>
      <c r="AT271" s="183" t="s">
        <v>132</v>
      </c>
      <c r="AU271" s="183" t="s">
        <v>81</v>
      </c>
      <c r="AV271" s="11" t="s">
        <v>81</v>
      </c>
      <c r="AW271" s="11" t="s">
        <v>35</v>
      </c>
      <c r="AX271" s="11" t="s">
        <v>79</v>
      </c>
      <c r="AY271" s="183" t="s">
        <v>123</v>
      </c>
    </row>
    <row r="272" spans="2:65" s="1" customFormat="1" ht="16.5" customHeight="1">
      <c r="B272" s="168"/>
      <c r="C272" s="169" t="s">
        <v>439</v>
      </c>
      <c r="D272" s="169" t="s">
        <v>125</v>
      </c>
      <c r="E272" s="170" t="s">
        <v>440</v>
      </c>
      <c r="F272" s="171" t="s">
        <v>441</v>
      </c>
      <c r="G272" s="172" t="s">
        <v>367</v>
      </c>
      <c r="H272" s="173">
        <v>1</v>
      </c>
      <c r="I272" s="174"/>
      <c r="J272" s="175">
        <f>ROUND(I272*H272,2)</f>
        <v>0</v>
      </c>
      <c r="K272" s="171" t="s">
        <v>129</v>
      </c>
      <c r="L272" s="40"/>
      <c r="M272" s="176" t="s">
        <v>5</v>
      </c>
      <c r="N272" s="177" t="s">
        <v>42</v>
      </c>
      <c r="O272" s="41"/>
      <c r="P272" s="178">
        <f>O272*H272</f>
        <v>0</v>
      </c>
      <c r="Q272" s="178">
        <v>0</v>
      </c>
      <c r="R272" s="178">
        <f>Q272*H272</f>
        <v>0</v>
      </c>
      <c r="S272" s="178">
        <v>0</v>
      </c>
      <c r="T272" s="179">
        <f>S272*H272</f>
        <v>0</v>
      </c>
      <c r="AR272" s="23" t="s">
        <v>130</v>
      </c>
      <c r="AT272" s="23" t="s">
        <v>125</v>
      </c>
      <c r="AU272" s="23" t="s">
        <v>81</v>
      </c>
      <c r="AY272" s="23" t="s">
        <v>123</v>
      </c>
      <c r="BE272" s="180">
        <f>IF(N272="základní",J272,0)</f>
        <v>0</v>
      </c>
      <c r="BF272" s="180">
        <f>IF(N272="snížená",J272,0)</f>
        <v>0</v>
      </c>
      <c r="BG272" s="180">
        <f>IF(N272="zákl. přenesená",J272,0)</f>
        <v>0</v>
      </c>
      <c r="BH272" s="180">
        <f>IF(N272="sníž. přenesená",J272,0)</f>
        <v>0</v>
      </c>
      <c r="BI272" s="180">
        <f>IF(N272="nulová",J272,0)</f>
        <v>0</v>
      </c>
      <c r="BJ272" s="23" t="s">
        <v>79</v>
      </c>
      <c r="BK272" s="180">
        <f>ROUND(I272*H272,2)</f>
        <v>0</v>
      </c>
      <c r="BL272" s="23" t="s">
        <v>130</v>
      </c>
      <c r="BM272" s="23" t="s">
        <v>442</v>
      </c>
    </row>
    <row r="273" spans="2:65" s="1" customFormat="1" ht="148.5">
      <c r="B273" s="40"/>
      <c r="D273" s="182" t="s">
        <v>152</v>
      </c>
      <c r="F273" s="198" t="s">
        <v>443</v>
      </c>
      <c r="I273" s="199"/>
      <c r="L273" s="40"/>
      <c r="M273" s="200"/>
      <c r="N273" s="41"/>
      <c r="O273" s="41"/>
      <c r="P273" s="41"/>
      <c r="Q273" s="41"/>
      <c r="R273" s="41"/>
      <c r="S273" s="41"/>
      <c r="T273" s="69"/>
      <c r="AT273" s="23" t="s">
        <v>152</v>
      </c>
      <c r="AU273" s="23" t="s">
        <v>81</v>
      </c>
    </row>
    <row r="274" spans="2:65" s="11" customFormat="1">
      <c r="B274" s="181"/>
      <c r="D274" s="182" t="s">
        <v>132</v>
      </c>
      <c r="E274" s="183" t="s">
        <v>5</v>
      </c>
      <c r="F274" s="184" t="s">
        <v>444</v>
      </c>
      <c r="H274" s="185">
        <v>1</v>
      </c>
      <c r="I274" s="186"/>
      <c r="L274" s="181"/>
      <c r="M274" s="187"/>
      <c r="N274" s="188"/>
      <c r="O274" s="188"/>
      <c r="P274" s="188"/>
      <c r="Q274" s="188"/>
      <c r="R274" s="188"/>
      <c r="S274" s="188"/>
      <c r="T274" s="189"/>
      <c r="AT274" s="183" t="s">
        <v>132</v>
      </c>
      <c r="AU274" s="183" t="s">
        <v>81</v>
      </c>
      <c r="AV274" s="11" t="s">
        <v>81</v>
      </c>
      <c r="AW274" s="11" t="s">
        <v>35</v>
      </c>
      <c r="AX274" s="11" t="s">
        <v>79</v>
      </c>
      <c r="AY274" s="183" t="s">
        <v>123</v>
      </c>
    </row>
    <row r="275" spans="2:65" s="1" customFormat="1" ht="25.5" customHeight="1">
      <c r="B275" s="168"/>
      <c r="C275" s="169" t="s">
        <v>445</v>
      </c>
      <c r="D275" s="169" t="s">
        <v>125</v>
      </c>
      <c r="E275" s="170" t="s">
        <v>446</v>
      </c>
      <c r="F275" s="171" t="s">
        <v>447</v>
      </c>
      <c r="G275" s="172" t="s">
        <v>128</v>
      </c>
      <c r="H275" s="173">
        <v>54.81</v>
      </c>
      <c r="I275" s="174"/>
      <c r="J275" s="175">
        <f>ROUND(I275*H275,2)</f>
        <v>0</v>
      </c>
      <c r="K275" s="171" t="s">
        <v>129</v>
      </c>
      <c r="L275" s="40"/>
      <c r="M275" s="176" t="s">
        <v>5</v>
      </c>
      <c r="N275" s="177" t="s">
        <v>42</v>
      </c>
      <c r="O275" s="41"/>
      <c r="P275" s="178">
        <f>O275*H275</f>
        <v>0</v>
      </c>
      <c r="Q275" s="178">
        <v>0</v>
      </c>
      <c r="R275" s="178">
        <f>Q275*H275</f>
        <v>0</v>
      </c>
      <c r="S275" s="178">
        <v>0</v>
      </c>
      <c r="T275" s="179">
        <f>S275*H275</f>
        <v>0</v>
      </c>
      <c r="AR275" s="23" t="s">
        <v>130</v>
      </c>
      <c r="AT275" s="23" t="s">
        <v>125</v>
      </c>
      <c r="AU275" s="23" t="s">
        <v>81</v>
      </c>
      <c r="AY275" s="23" t="s">
        <v>123</v>
      </c>
      <c r="BE275" s="180">
        <f>IF(N275="základní",J275,0)</f>
        <v>0</v>
      </c>
      <c r="BF275" s="180">
        <f>IF(N275="snížená",J275,0)</f>
        <v>0</v>
      </c>
      <c r="BG275" s="180">
        <f>IF(N275="zákl. přenesená",J275,0)</f>
        <v>0</v>
      </c>
      <c r="BH275" s="180">
        <f>IF(N275="sníž. přenesená",J275,0)</f>
        <v>0</v>
      </c>
      <c r="BI275" s="180">
        <f>IF(N275="nulová",J275,0)</f>
        <v>0</v>
      </c>
      <c r="BJ275" s="23" t="s">
        <v>79</v>
      </c>
      <c r="BK275" s="180">
        <f>ROUND(I275*H275,2)</f>
        <v>0</v>
      </c>
      <c r="BL275" s="23" t="s">
        <v>130</v>
      </c>
      <c r="BM275" s="23" t="s">
        <v>448</v>
      </c>
    </row>
    <row r="276" spans="2:65" s="1" customFormat="1" ht="67.5">
      <c r="B276" s="40"/>
      <c r="D276" s="182" t="s">
        <v>152</v>
      </c>
      <c r="F276" s="198" t="s">
        <v>449</v>
      </c>
      <c r="I276" s="199"/>
      <c r="L276" s="40"/>
      <c r="M276" s="200"/>
      <c r="N276" s="41"/>
      <c r="O276" s="41"/>
      <c r="P276" s="41"/>
      <c r="Q276" s="41"/>
      <c r="R276" s="41"/>
      <c r="S276" s="41"/>
      <c r="T276" s="69"/>
      <c r="AT276" s="23" t="s">
        <v>152</v>
      </c>
      <c r="AU276" s="23" t="s">
        <v>81</v>
      </c>
    </row>
    <row r="277" spans="2:65" s="11" customFormat="1">
      <c r="B277" s="181"/>
      <c r="D277" s="182" t="s">
        <v>132</v>
      </c>
      <c r="E277" s="183" t="s">
        <v>5</v>
      </c>
      <c r="F277" s="184" t="s">
        <v>450</v>
      </c>
      <c r="H277" s="185">
        <v>1</v>
      </c>
      <c r="I277" s="186"/>
      <c r="L277" s="181"/>
      <c r="M277" s="187"/>
      <c r="N277" s="188"/>
      <c r="O277" s="188"/>
      <c r="P277" s="188"/>
      <c r="Q277" s="188"/>
      <c r="R277" s="188"/>
      <c r="S277" s="188"/>
      <c r="T277" s="189"/>
      <c r="AT277" s="183" t="s">
        <v>132</v>
      </c>
      <c r="AU277" s="183" t="s">
        <v>81</v>
      </c>
      <c r="AV277" s="11" t="s">
        <v>81</v>
      </c>
      <c r="AW277" s="11" t="s">
        <v>35</v>
      </c>
      <c r="AX277" s="11" t="s">
        <v>71</v>
      </c>
      <c r="AY277" s="183" t="s">
        <v>123</v>
      </c>
    </row>
    <row r="278" spans="2:65" s="11" customFormat="1">
      <c r="B278" s="181"/>
      <c r="D278" s="182" t="s">
        <v>132</v>
      </c>
      <c r="E278" s="183" t="s">
        <v>5</v>
      </c>
      <c r="F278" s="184" t="s">
        <v>451</v>
      </c>
      <c r="H278" s="185">
        <v>53.81</v>
      </c>
      <c r="I278" s="186"/>
      <c r="L278" s="181"/>
      <c r="M278" s="187"/>
      <c r="N278" s="188"/>
      <c r="O278" s="188"/>
      <c r="P278" s="188"/>
      <c r="Q278" s="188"/>
      <c r="R278" s="188"/>
      <c r="S278" s="188"/>
      <c r="T278" s="189"/>
      <c r="AT278" s="183" t="s">
        <v>132</v>
      </c>
      <c r="AU278" s="183" t="s">
        <v>81</v>
      </c>
      <c r="AV278" s="11" t="s">
        <v>81</v>
      </c>
      <c r="AW278" s="11" t="s">
        <v>35</v>
      </c>
      <c r="AX278" s="11" t="s">
        <v>71</v>
      </c>
      <c r="AY278" s="183" t="s">
        <v>123</v>
      </c>
    </row>
    <row r="279" spans="2:65" s="12" customFormat="1">
      <c r="B279" s="190"/>
      <c r="D279" s="182" t="s">
        <v>132</v>
      </c>
      <c r="E279" s="191" t="s">
        <v>5</v>
      </c>
      <c r="F279" s="192" t="s">
        <v>144</v>
      </c>
      <c r="H279" s="193">
        <v>54.81</v>
      </c>
      <c r="I279" s="194"/>
      <c r="L279" s="190"/>
      <c r="M279" s="195"/>
      <c r="N279" s="196"/>
      <c r="O279" s="196"/>
      <c r="P279" s="196"/>
      <c r="Q279" s="196"/>
      <c r="R279" s="196"/>
      <c r="S279" s="196"/>
      <c r="T279" s="197"/>
      <c r="AT279" s="191" t="s">
        <v>132</v>
      </c>
      <c r="AU279" s="191" t="s">
        <v>81</v>
      </c>
      <c r="AV279" s="12" t="s">
        <v>130</v>
      </c>
      <c r="AW279" s="12" t="s">
        <v>35</v>
      </c>
      <c r="AX279" s="12" t="s">
        <v>79</v>
      </c>
      <c r="AY279" s="191" t="s">
        <v>123</v>
      </c>
    </row>
    <row r="280" spans="2:65" s="1" customFormat="1" ht="16.5" customHeight="1">
      <c r="B280" s="168"/>
      <c r="C280" s="208" t="s">
        <v>452</v>
      </c>
      <c r="D280" s="208" t="s">
        <v>295</v>
      </c>
      <c r="E280" s="209" t="s">
        <v>453</v>
      </c>
      <c r="F280" s="210" t="s">
        <v>454</v>
      </c>
      <c r="G280" s="211" t="s">
        <v>175</v>
      </c>
      <c r="H280" s="212">
        <v>8.2219999999999995</v>
      </c>
      <c r="I280" s="213"/>
      <c r="J280" s="214">
        <f>ROUND(I280*H280,2)</f>
        <v>0</v>
      </c>
      <c r="K280" s="210" t="s">
        <v>129</v>
      </c>
      <c r="L280" s="215"/>
      <c r="M280" s="216" t="s">
        <v>5</v>
      </c>
      <c r="N280" s="217" t="s">
        <v>42</v>
      </c>
      <c r="O280" s="41"/>
      <c r="P280" s="178">
        <f>O280*H280</f>
        <v>0</v>
      </c>
      <c r="Q280" s="178">
        <v>0.2</v>
      </c>
      <c r="R280" s="178">
        <f>Q280*H280</f>
        <v>1.6444000000000001</v>
      </c>
      <c r="S280" s="178">
        <v>0</v>
      </c>
      <c r="T280" s="179">
        <f>S280*H280</f>
        <v>0</v>
      </c>
      <c r="AR280" s="23" t="s">
        <v>164</v>
      </c>
      <c r="AT280" s="23" t="s">
        <v>295</v>
      </c>
      <c r="AU280" s="23" t="s">
        <v>81</v>
      </c>
      <c r="AY280" s="23" t="s">
        <v>123</v>
      </c>
      <c r="BE280" s="180">
        <f>IF(N280="základní",J280,0)</f>
        <v>0</v>
      </c>
      <c r="BF280" s="180">
        <f>IF(N280="snížená",J280,0)</f>
        <v>0</v>
      </c>
      <c r="BG280" s="180">
        <f>IF(N280="zákl. přenesená",J280,0)</f>
        <v>0</v>
      </c>
      <c r="BH280" s="180">
        <f>IF(N280="sníž. přenesená",J280,0)</f>
        <v>0</v>
      </c>
      <c r="BI280" s="180">
        <f>IF(N280="nulová",J280,0)</f>
        <v>0</v>
      </c>
      <c r="BJ280" s="23" t="s">
        <v>79</v>
      </c>
      <c r="BK280" s="180">
        <f>ROUND(I280*H280,2)</f>
        <v>0</v>
      </c>
      <c r="BL280" s="23" t="s">
        <v>130</v>
      </c>
      <c r="BM280" s="23" t="s">
        <v>455</v>
      </c>
    </row>
    <row r="281" spans="2:65" s="11" customFormat="1">
      <c r="B281" s="181"/>
      <c r="D281" s="182" t="s">
        <v>132</v>
      </c>
      <c r="E281" s="183" t="s">
        <v>5</v>
      </c>
      <c r="F281" s="184" t="s">
        <v>456</v>
      </c>
      <c r="H281" s="185">
        <v>8.2219999999999995</v>
      </c>
      <c r="I281" s="186"/>
      <c r="L281" s="181"/>
      <c r="M281" s="187"/>
      <c r="N281" s="188"/>
      <c r="O281" s="188"/>
      <c r="P281" s="188"/>
      <c r="Q281" s="188"/>
      <c r="R281" s="188"/>
      <c r="S281" s="188"/>
      <c r="T281" s="189"/>
      <c r="AT281" s="183" t="s">
        <v>132</v>
      </c>
      <c r="AU281" s="183" t="s">
        <v>81</v>
      </c>
      <c r="AV281" s="11" t="s">
        <v>81</v>
      </c>
      <c r="AW281" s="11" t="s">
        <v>35</v>
      </c>
      <c r="AX281" s="11" t="s">
        <v>79</v>
      </c>
      <c r="AY281" s="183" t="s">
        <v>123</v>
      </c>
    </row>
    <row r="282" spans="2:65" s="10" customFormat="1" ht="29.85" customHeight="1">
      <c r="B282" s="155"/>
      <c r="D282" s="156" t="s">
        <v>70</v>
      </c>
      <c r="E282" s="166" t="s">
        <v>81</v>
      </c>
      <c r="F282" s="166" t="s">
        <v>457</v>
      </c>
      <c r="I282" s="158"/>
      <c r="J282" s="167">
        <f>BK282</f>
        <v>0</v>
      </c>
      <c r="L282" s="155"/>
      <c r="M282" s="160"/>
      <c r="N282" s="161"/>
      <c r="O282" s="161"/>
      <c r="P282" s="162">
        <f>SUM(P283:P288)</f>
        <v>0</v>
      </c>
      <c r="Q282" s="161"/>
      <c r="R282" s="162">
        <f>SUM(R283:R288)</f>
        <v>22.543924000000001</v>
      </c>
      <c r="S282" s="161"/>
      <c r="T282" s="163">
        <f>SUM(T283:T288)</f>
        <v>0</v>
      </c>
      <c r="AR282" s="156" t="s">
        <v>79</v>
      </c>
      <c r="AT282" s="164" t="s">
        <v>70</v>
      </c>
      <c r="AU282" s="164" t="s">
        <v>79</v>
      </c>
      <c r="AY282" s="156" t="s">
        <v>123</v>
      </c>
      <c r="BK282" s="165">
        <f>SUM(BK283:BK288)</f>
        <v>0</v>
      </c>
    </row>
    <row r="283" spans="2:65" s="1" customFormat="1" ht="25.5" customHeight="1">
      <c r="B283" s="168"/>
      <c r="C283" s="169" t="s">
        <v>458</v>
      </c>
      <c r="D283" s="169" t="s">
        <v>125</v>
      </c>
      <c r="E283" s="170" t="s">
        <v>459</v>
      </c>
      <c r="F283" s="171" t="s">
        <v>460</v>
      </c>
      <c r="G283" s="172" t="s">
        <v>175</v>
      </c>
      <c r="H283" s="173">
        <v>13.52</v>
      </c>
      <c r="I283" s="174"/>
      <c r="J283" s="175">
        <f>ROUND(I283*H283,2)</f>
        <v>0</v>
      </c>
      <c r="K283" s="171" t="s">
        <v>129</v>
      </c>
      <c r="L283" s="40"/>
      <c r="M283" s="176" t="s">
        <v>5</v>
      </c>
      <c r="N283" s="177" t="s">
        <v>42</v>
      </c>
      <c r="O283" s="41"/>
      <c r="P283" s="178">
        <f>O283*H283</f>
        <v>0</v>
      </c>
      <c r="Q283" s="178">
        <v>1.665</v>
      </c>
      <c r="R283" s="178">
        <f>Q283*H283</f>
        <v>22.5108</v>
      </c>
      <c r="S283" s="178">
        <v>0</v>
      </c>
      <c r="T283" s="179">
        <f>S283*H283</f>
        <v>0</v>
      </c>
      <c r="AR283" s="23" t="s">
        <v>130</v>
      </c>
      <c r="AT283" s="23" t="s">
        <v>125</v>
      </c>
      <c r="AU283" s="23" t="s">
        <v>81</v>
      </c>
      <c r="AY283" s="23" t="s">
        <v>123</v>
      </c>
      <c r="BE283" s="180">
        <f>IF(N283="základní",J283,0)</f>
        <v>0</v>
      </c>
      <c r="BF283" s="180">
        <f>IF(N283="snížená",J283,0)</f>
        <v>0</v>
      </c>
      <c r="BG283" s="180">
        <f>IF(N283="zákl. přenesená",J283,0)</f>
        <v>0</v>
      </c>
      <c r="BH283" s="180">
        <f>IF(N283="sníž. přenesená",J283,0)</f>
        <v>0</v>
      </c>
      <c r="BI283" s="180">
        <f>IF(N283="nulová",J283,0)</f>
        <v>0</v>
      </c>
      <c r="BJ283" s="23" t="s">
        <v>79</v>
      </c>
      <c r="BK283" s="180">
        <f>ROUND(I283*H283,2)</f>
        <v>0</v>
      </c>
      <c r="BL283" s="23" t="s">
        <v>130</v>
      </c>
      <c r="BM283" s="23" t="s">
        <v>461</v>
      </c>
    </row>
    <row r="284" spans="2:65" s="1" customFormat="1" ht="81">
      <c r="B284" s="40"/>
      <c r="D284" s="182" t="s">
        <v>152</v>
      </c>
      <c r="F284" s="198" t="s">
        <v>462</v>
      </c>
      <c r="I284" s="199"/>
      <c r="L284" s="40"/>
      <c r="M284" s="200"/>
      <c r="N284" s="41"/>
      <c r="O284" s="41"/>
      <c r="P284" s="41"/>
      <c r="Q284" s="41"/>
      <c r="R284" s="41"/>
      <c r="S284" s="41"/>
      <c r="T284" s="69"/>
      <c r="AT284" s="23" t="s">
        <v>152</v>
      </c>
      <c r="AU284" s="23" t="s">
        <v>81</v>
      </c>
    </row>
    <row r="285" spans="2:65" s="11" customFormat="1">
      <c r="B285" s="181"/>
      <c r="D285" s="182" t="s">
        <v>132</v>
      </c>
      <c r="E285" s="183" t="s">
        <v>5</v>
      </c>
      <c r="F285" s="184" t="s">
        <v>463</v>
      </c>
      <c r="H285" s="185">
        <v>13.52</v>
      </c>
      <c r="I285" s="186"/>
      <c r="L285" s="181"/>
      <c r="M285" s="187"/>
      <c r="N285" s="188"/>
      <c r="O285" s="188"/>
      <c r="P285" s="188"/>
      <c r="Q285" s="188"/>
      <c r="R285" s="188"/>
      <c r="S285" s="188"/>
      <c r="T285" s="189"/>
      <c r="AT285" s="183" t="s">
        <v>132</v>
      </c>
      <c r="AU285" s="183" t="s">
        <v>81</v>
      </c>
      <c r="AV285" s="11" t="s">
        <v>81</v>
      </c>
      <c r="AW285" s="11" t="s">
        <v>35</v>
      </c>
      <c r="AX285" s="11" t="s">
        <v>79</v>
      </c>
      <c r="AY285" s="183" t="s">
        <v>123</v>
      </c>
    </row>
    <row r="286" spans="2:65" s="1" customFormat="1" ht="16.5" customHeight="1">
      <c r="B286" s="168"/>
      <c r="C286" s="169" t="s">
        <v>464</v>
      </c>
      <c r="D286" s="169" t="s">
        <v>125</v>
      </c>
      <c r="E286" s="170" t="s">
        <v>465</v>
      </c>
      <c r="F286" s="171" t="s">
        <v>466</v>
      </c>
      <c r="G286" s="172" t="s">
        <v>167</v>
      </c>
      <c r="H286" s="173">
        <v>67.599999999999994</v>
      </c>
      <c r="I286" s="174"/>
      <c r="J286" s="175">
        <f>ROUND(I286*H286,2)</f>
        <v>0</v>
      </c>
      <c r="K286" s="171" t="s">
        <v>129</v>
      </c>
      <c r="L286" s="40"/>
      <c r="M286" s="176" t="s">
        <v>5</v>
      </c>
      <c r="N286" s="177" t="s">
        <v>42</v>
      </c>
      <c r="O286" s="41"/>
      <c r="P286" s="178">
        <f>O286*H286</f>
        <v>0</v>
      </c>
      <c r="Q286" s="178">
        <v>4.8999999999999998E-4</v>
      </c>
      <c r="R286" s="178">
        <f>Q286*H286</f>
        <v>3.3123999999999994E-2</v>
      </c>
      <c r="S286" s="178">
        <v>0</v>
      </c>
      <c r="T286" s="179">
        <f>S286*H286</f>
        <v>0</v>
      </c>
      <c r="AR286" s="23" t="s">
        <v>130</v>
      </c>
      <c r="AT286" s="23" t="s">
        <v>125</v>
      </c>
      <c r="AU286" s="23" t="s">
        <v>81</v>
      </c>
      <c r="AY286" s="23" t="s">
        <v>123</v>
      </c>
      <c r="BE286" s="180">
        <f>IF(N286="základní",J286,0)</f>
        <v>0</v>
      </c>
      <c r="BF286" s="180">
        <f>IF(N286="snížená",J286,0)</f>
        <v>0</v>
      </c>
      <c r="BG286" s="180">
        <f>IF(N286="zákl. přenesená",J286,0)</f>
        <v>0</v>
      </c>
      <c r="BH286" s="180">
        <f>IF(N286="sníž. přenesená",J286,0)</f>
        <v>0</v>
      </c>
      <c r="BI286" s="180">
        <f>IF(N286="nulová",J286,0)</f>
        <v>0</v>
      </c>
      <c r="BJ286" s="23" t="s">
        <v>79</v>
      </c>
      <c r="BK286" s="180">
        <f>ROUND(I286*H286,2)</f>
        <v>0</v>
      </c>
      <c r="BL286" s="23" t="s">
        <v>130</v>
      </c>
      <c r="BM286" s="23" t="s">
        <v>467</v>
      </c>
    </row>
    <row r="287" spans="2:65" s="1" customFormat="1" ht="54">
      <c r="B287" s="40"/>
      <c r="D287" s="182" t="s">
        <v>152</v>
      </c>
      <c r="F287" s="198" t="s">
        <v>468</v>
      </c>
      <c r="I287" s="199"/>
      <c r="L287" s="40"/>
      <c r="M287" s="200"/>
      <c r="N287" s="41"/>
      <c r="O287" s="41"/>
      <c r="P287" s="41"/>
      <c r="Q287" s="41"/>
      <c r="R287" s="41"/>
      <c r="S287" s="41"/>
      <c r="T287" s="69"/>
      <c r="AT287" s="23" t="s">
        <v>152</v>
      </c>
      <c r="AU287" s="23" t="s">
        <v>81</v>
      </c>
    </row>
    <row r="288" spans="2:65" s="11" customFormat="1">
      <c r="B288" s="181"/>
      <c r="D288" s="182" t="s">
        <v>132</v>
      </c>
      <c r="E288" s="183" t="s">
        <v>5</v>
      </c>
      <c r="F288" s="184" t="s">
        <v>469</v>
      </c>
      <c r="H288" s="185">
        <v>67.599999999999994</v>
      </c>
      <c r="I288" s="186"/>
      <c r="L288" s="181"/>
      <c r="M288" s="187"/>
      <c r="N288" s="188"/>
      <c r="O288" s="188"/>
      <c r="P288" s="188"/>
      <c r="Q288" s="188"/>
      <c r="R288" s="188"/>
      <c r="S288" s="188"/>
      <c r="T288" s="189"/>
      <c r="AT288" s="183" t="s">
        <v>132</v>
      </c>
      <c r="AU288" s="183" t="s">
        <v>81</v>
      </c>
      <c r="AV288" s="11" t="s">
        <v>81</v>
      </c>
      <c r="AW288" s="11" t="s">
        <v>35</v>
      </c>
      <c r="AX288" s="11" t="s">
        <v>79</v>
      </c>
      <c r="AY288" s="183" t="s">
        <v>123</v>
      </c>
    </row>
    <row r="289" spans="2:65" s="10" customFormat="1" ht="29.85" customHeight="1">
      <c r="B289" s="155"/>
      <c r="D289" s="156" t="s">
        <v>70</v>
      </c>
      <c r="E289" s="166" t="s">
        <v>138</v>
      </c>
      <c r="F289" s="166" t="s">
        <v>470</v>
      </c>
      <c r="I289" s="158"/>
      <c r="J289" s="167">
        <f>BK289</f>
        <v>0</v>
      </c>
      <c r="L289" s="155"/>
      <c r="M289" s="160"/>
      <c r="N289" s="161"/>
      <c r="O289" s="161"/>
      <c r="P289" s="162">
        <f>SUM(P290:P294)</f>
        <v>0</v>
      </c>
      <c r="Q289" s="161"/>
      <c r="R289" s="162">
        <f>SUM(R290:R294)</f>
        <v>0.56982640000000007</v>
      </c>
      <c r="S289" s="161"/>
      <c r="T289" s="163">
        <f>SUM(T290:T294)</f>
        <v>0</v>
      </c>
      <c r="AR289" s="156" t="s">
        <v>79</v>
      </c>
      <c r="AT289" s="164" t="s">
        <v>70</v>
      </c>
      <c r="AU289" s="164" t="s">
        <v>79</v>
      </c>
      <c r="AY289" s="156" t="s">
        <v>123</v>
      </c>
      <c r="BK289" s="165">
        <f>SUM(BK290:BK294)</f>
        <v>0</v>
      </c>
    </row>
    <row r="290" spans="2:65" s="1" customFormat="1" ht="25.5" customHeight="1">
      <c r="B290" s="168"/>
      <c r="C290" s="169" t="s">
        <v>471</v>
      </c>
      <c r="D290" s="169" t="s">
        <v>125</v>
      </c>
      <c r="E290" s="170" t="s">
        <v>472</v>
      </c>
      <c r="F290" s="171" t="s">
        <v>473</v>
      </c>
      <c r="G290" s="172" t="s">
        <v>167</v>
      </c>
      <c r="H290" s="173">
        <v>1.76</v>
      </c>
      <c r="I290" s="174"/>
      <c r="J290" s="175">
        <f>ROUND(I290*H290,2)</f>
        <v>0</v>
      </c>
      <c r="K290" s="171" t="s">
        <v>129</v>
      </c>
      <c r="L290" s="40"/>
      <c r="M290" s="176" t="s">
        <v>5</v>
      </c>
      <c r="N290" s="177" t="s">
        <v>42</v>
      </c>
      <c r="O290" s="41"/>
      <c r="P290" s="178">
        <f>O290*H290</f>
        <v>0</v>
      </c>
      <c r="Q290" s="178">
        <v>0.12064</v>
      </c>
      <c r="R290" s="178">
        <f>Q290*H290</f>
        <v>0.2123264</v>
      </c>
      <c r="S290" s="178">
        <v>0</v>
      </c>
      <c r="T290" s="179">
        <f>S290*H290</f>
        <v>0</v>
      </c>
      <c r="AR290" s="23" t="s">
        <v>130</v>
      </c>
      <c r="AT290" s="23" t="s">
        <v>125</v>
      </c>
      <c r="AU290" s="23" t="s">
        <v>81</v>
      </c>
      <c r="AY290" s="23" t="s">
        <v>123</v>
      </c>
      <c r="BE290" s="180">
        <f>IF(N290="základní",J290,0)</f>
        <v>0</v>
      </c>
      <c r="BF290" s="180">
        <f>IF(N290="snížená",J290,0)</f>
        <v>0</v>
      </c>
      <c r="BG290" s="180">
        <f>IF(N290="zákl. přenesená",J290,0)</f>
        <v>0</v>
      </c>
      <c r="BH290" s="180">
        <f>IF(N290="sníž. přenesená",J290,0)</f>
        <v>0</v>
      </c>
      <c r="BI290" s="180">
        <f>IF(N290="nulová",J290,0)</f>
        <v>0</v>
      </c>
      <c r="BJ290" s="23" t="s">
        <v>79</v>
      </c>
      <c r="BK290" s="180">
        <f>ROUND(I290*H290,2)</f>
        <v>0</v>
      </c>
      <c r="BL290" s="23" t="s">
        <v>130</v>
      </c>
      <c r="BM290" s="23" t="s">
        <v>474</v>
      </c>
    </row>
    <row r="291" spans="2:65" s="11" customFormat="1">
      <c r="B291" s="181"/>
      <c r="D291" s="182" t="s">
        <v>132</v>
      </c>
      <c r="E291" s="183" t="s">
        <v>5</v>
      </c>
      <c r="F291" s="184" t="s">
        <v>475</v>
      </c>
      <c r="H291" s="185">
        <v>1.76</v>
      </c>
      <c r="I291" s="186"/>
      <c r="L291" s="181"/>
      <c r="M291" s="187"/>
      <c r="N291" s="188"/>
      <c r="O291" s="188"/>
      <c r="P291" s="188"/>
      <c r="Q291" s="188"/>
      <c r="R291" s="188"/>
      <c r="S291" s="188"/>
      <c r="T291" s="189"/>
      <c r="AT291" s="183" t="s">
        <v>132</v>
      </c>
      <c r="AU291" s="183" t="s">
        <v>81</v>
      </c>
      <c r="AV291" s="11" t="s">
        <v>81</v>
      </c>
      <c r="AW291" s="11" t="s">
        <v>35</v>
      </c>
      <c r="AX291" s="11" t="s">
        <v>79</v>
      </c>
      <c r="AY291" s="183" t="s">
        <v>123</v>
      </c>
    </row>
    <row r="292" spans="2:65" s="13" customFormat="1">
      <c r="B292" s="201"/>
      <c r="D292" s="182" t="s">
        <v>132</v>
      </c>
      <c r="E292" s="202" t="s">
        <v>5</v>
      </c>
      <c r="F292" s="203" t="s">
        <v>476</v>
      </c>
      <c r="H292" s="202" t="s">
        <v>5</v>
      </c>
      <c r="I292" s="204"/>
      <c r="L292" s="201"/>
      <c r="M292" s="205"/>
      <c r="N292" s="206"/>
      <c r="O292" s="206"/>
      <c r="P292" s="206"/>
      <c r="Q292" s="206"/>
      <c r="R292" s="206"/>
      <c r="S292" s="206"/>
      <c r="T292" s="207"/>
      <c r="AT292" s="202" t="s">
        <v>132</v>
      </c>
      <c r="AU292" s="202" t="s">
        <v>81</v>
      </c>
      <c r="AV292" s="13" t="s">
        <v>79</v>
      </c>
      <c r="AW292" s="13" t="s">
        <v>35</v>
      </c>
      <c r="AX292" s="13" t="s">
        <v>71</v>
      </c>
      <c r="AY292" s="202" t="s">
        <v>123</v>
      </c>
    </row>
    <row r="293" spans="2:65" s="1" customFormat="1" ht="16.5" customHeight="1">
      <c r="B293" s="168"/>
      <c r="C293" s="208" t="s">
        <v>477</v>
      </c>
      <c r="D293" s="208" t="s">
        <v>295</v>
      </c>
      <c r="E293" s="209" t="s">
        <v>478</v>
      </c>
      <c r="F293" s="210" t="s">
        <v>479</v>
      </c>
      <c r="G293" s="211" t="s">
        <v>367</v>
      </c>
      <c r="H293" s="212">
        <v>11</v>
      </c>
      <c r="I293" s="213"/>
      <c r="J293" s="214">
        <f>ROUND(I293*H293,2)</f>
        <v>0</v>
      </c>
      <c r="K293" s="210" t="s">
        <v>129</v>
      </c>
      <c r="L293" s="215"/>
      <c r="M293" s="216" t="s">
        <v>5</v>
      </c>
      <c r="N293" s="217" t="s">
        <v>42</v>
      </c>
      <c r="O293" s="41"/>
      <c r="P293" s="178">
        <f>O293*H293</f>
        <v>0</v>
      </c>
      <c r="Q293" s="178">
        <v>3.2500000000000001E-2</v>
      </c>
      <c r="R293" s="178">
        <f>Q293*H293</f>
        <v>0.35750000000000004</v>
      </c>
      <c r="S293" s="178">
        <v>0</v>
      </c>
      <c r="T293" s="179">
        <f>S293*H293</f>
        <v>0</v>
      </c>
      <c r="AR293" s="23" t="s">
        <v>164</v>
      </c>
      <c r="AT293" s="23" t="s">
        <v>295</v>
      </c>
      <c r="AU293" s="23" t="s">
        <v>81</v>
      </c>
      <c r="AY293" s="23" t="s">
        <v>123</v>
      </c>
      <c r="BE293" s="180">
        <f>IF(N293="základní",J293,0)</f>
        <v>0</v>
      </c>
      <c r="BF293" s="180">
        <f>IF(N293="snížená",J293,0)</f>
        <v>0</v>
      </c>
      <c r="BG293" s="180">
        <f>IF(N293="zákl. přenesená",J293,0)</f>
        <v>0</v>
      </c>
      <c r="BH293" s="180">
        <f>IF(N293="sníž. přenesená",J293,0)</f>
        <v>0</v>
      </c>
      <c r="BI293" s="180">
        <f>IF(N293="nulová",J293,0)</f>
        <v>0</v>
      </c>
      <c r="BJ293" s="23" t="s">
        <v>79</v>
      </c>
      <c r="BK293" s="180">
        <f>ROUND(I293*H293,2)</f>
        <v>0</v>
      </c>
      <c r="BL293" s="23" t="s">
        <v>130</v>
      </c>
      <c r="BM293" s="23" t="s">
        <v>480</v>
      </c>
    </row>
    <row r="294" spans="2:65" s="11" customFormat="1">
      <c r="B294" s="181"/>
      <c r="D294" s="182" t="s">
        <v>132</v>
      </c>
      <c r="E294" s="183" t="s">
        <v>5</v>
      </c>
      <c r="F294" s="184" t="s">
        <v>481</v>
      </c>
      <c r="H294" s="185">
        <v>11</v>
      </c>
      <c r="I294" s="186"/>
      <c r="L294" s="181"/>
      <c r="M294" s="187"/>
      <c r="N294" s="188"/>
      <c r="O294" s="188"/>
      <c r="P294" s="188"/>
      <c r="Q294" s="188"/>
      <c r="R294" s="188"/>
      <c r="S294" s="188"/>
      <c r="T294" s="189"/>
      <c r="AT294" s="183" t="s">
        <v>132</v>
      </c>
      <c r="AU294" s="183" t="s">
        <v>81</v>
      </c>
      <c r="AV294" s="11" t="s">
        <v>81</v>
      </c>
      <c r="AW294" s="11" t="s">
        <v>35</v>
      </c>
      <c r="AX294" s="11" t="s">
        <v>79</v>
      </c>
      <c r="AY294" s="183" t="s">
        <v>123</v>
      </c>
    </row>
    <row r="295" spans="2:65" s="10" customFormat="1" ht="29.85" customHeight="1">
      <c r="B295" s="155"/>
      <c r="D295" s="156" t="s">
        <v>70</v>
      </c>
      <c r="E295" s="166" t="s">
        <v>130</v>
      </c>
      <c r="F295" s="166" t="s">
        <v>482</v>
      </c>
      <c r="I295" s="158"/>
      <c r="J295" s="167">
        <f>BK295</f>
        <v>0</v>
      </c>
      <c r="L295" s="155"/>
      <c r="M295" s="160"/>
      <c r="N295" s="161"/>
      <c r="O295" s="161"/>
      <c r="P295" s="162">
        <f>SUM(P296:P308)</f>
        <v>0</v>
      </c>
      <c r="Q295" s="161"/>
      <c r="R295" s="162">
        <f>SUM(R296:R308)</f>
        <v>2.5285592299999999</v>
      </c>
      <c r="S295" s="161"/>
      <c r="T295" s="163">
        <f>SUM(T296:T308)</f>
        <v>0</v>
      </c>
      <c r="AR295" s="156" t="s">
        <v>79</v>
      </c>
      <c r="AT295" s="164" t="s">
        <v>70</v>
      </c>
      <c r="AU295" s="164" t="s">
        <v>79</v>
      </c>
      <c r="AY295" s="156" t="s">
        <v>123</v>
      </c>
      <c r="BK295" s="165">
        <f>SUM(BK296:BK308)</f>
        <v>0</v>
      </c>
    </row>
    <row r="296" spans="2:65" s="1" customFormat="1" ht="25.5" customHeight="1">
      <c r="B296" s="168"/>
      <c r="C296" s="169" t="s">
        <v>483</v>
      </c>
      <c r="D296" s="169" t="s">
        <v>125</v>
      </c>
      <c r="E296" s="170" t="s">
        <v>484</v>
      </c>
      <c r="F296" s="171" t="s">
        <v>485</v>
      </c>
      <c r="G296" s="172" t="s">
        <v>175</v>
      </c>
      <c r="H296" s="173">
        <v>0.999</v>
      </c>
      <c r="I296" s="174"/>
      <c r="J296" s="175">
        <f>ROUND(I296*H296,2)</f>
        <v>0</v>
      </c>
      <c r="K296" s="171" t="s">
        <v>129</v>
      </c>
      <c r="L296" s="40"/>
      <c r="M296" s="176" t="s">
        <v>5</v>
      </c>
      <c r="N296" s="177" t="s">
        <v>42</v>
      </c>
      <c r="O296" s="41"/>
      <c r="P296" s="178">
        <f>O296*H296</f>
        <v>0</v>
      </c>
      <c r="Q296" s="178">
        <v>1.8907700000000001</v>
      </c>
      <c r="R296" s="178">
        <f>Q296*H296</f>
        <v>1.8888792300000001</v>
      </c>
      <c r="S296" s="178">
        <v>0</v>
      </c>
      <c r="T296" s="179">
        <f>S296*H296</f>
        <v>0</v>
      </c>
      <c r="AR296" s="23" t="s">
        <v>130</v>
      </c>
      <c r="AT296" s="23" t="s">
        <v>125</v>
      </c>
      <c r="AU296" s="23" t="s">
        <v>81</v>
      </c>
      <c r="AY296" s="23" t="s">
        <v>123</v>
      </c>
      <c r="BE296" s="180">
        <f>IF(N296="základní",J296,0)</f>
        <v>0</v>
      </c>
      <c r="BF296" s="180">
        <f>IF(N296="snížená",J296,0)</f>
        <v>0</v>
      </c>
      <c r="BG296" s="180">
        <f>IF(N296="zákl. přenesená",J296,0)</f>
        <v>0</v>
      </c>
      <c r="BH296" s="180">
        <f>IF(N296="sníž. přenesená",J296,0)</f>
        <v>0</v>
      </c>
      <c r="BI296" s="180">
        <f>IF(N296="nulová",J296,0)</f>
        <v>0</v>
      </c>
      <c r="BJ296" s="23" t="s">
        <v>79</v>
      </c>
      <c r="BK296" s="180">
        <f>ROUND(I296*H296,2)</f>
        <v>0</v>
      </c>
      <c r="BL296" s="23" t="s">
        <v>130</v>
      </c>
      <c r="BM296" s="23" t="s">
        <v>486</v>
      </c>
    </row>
    <row r="297" spans="2:65" s="1" customFormat="1" ht="54">
      <c r="B297" s="40"/>
      <c r="D297" s="182" t="s">
        <v>152</v>
      </c>
      <c r="F297" s="198" t="s">
        <v>487</v>
      </c>
      <c r="I297" s="199"/>
      <c r="L297" s="40"/>
      <c r="M297" s="200"/>
      <c r="N297" s="41"/>
      <c r="O297" s="41"/>
      <c r="P297" s="41"/>
      <c r="Q297" s="41"/>
      <c r="R297" s="41"/>
      <c r="S297" s="41"/>
      <c r="T297" s="69"/>
      <c r="AT297" s="23" t="s">
        <v>152</v>
      </c>
      <c r="AU297" s="23" t="s">
        <v>81</v>
      </c>
    </row>
    <row r="298" spans="2:65" s="13" customFormat="1">
      <c r="B298" s="201"/>
      <c r="D298" s="182" t="s">
        <v>132</v>
      </c>
      <c r="E298" s="202" t="s">
        <v>5</v>
      </c>
      <c r="F298" s="203" t="s">
        <v>488</v>
      </c>
      <c r="H298" s="202" t="s">
        <v>5</v>
      </c>
      <c r="I298" s="204"/>
      <c r="L298" s="201"/>
      <c r="M298" s="205"/>
      <c r="N298" s="206"/>
      <c r="O298" s="206"/>
      <c r="P298" s="206"/>
      <c r="Q298" s="206"/>
      <c r="R298" s="206"/>
      <c r="S298" s="206"/>
      <c r="T298" s="207"/>
      <c r="AT298" s="202" t="s">
        <v>132</v>
      </c>
      <c r="AU298" s="202" t="s">
        <v>81</v>
      </c>
      <c r="AV298" s="13" t="s">
        <v>79</v>
      </c>
      <c r="AW298" s="13" t="s">
        <v>35</v>
      </c>
      <c r="AX298" s="13" t="s">
        <v>71</v>
      </c>
      <c r="AY298" s="202" t="s">
        <v>123</v>
      </c>
    </row>
    <row r="299" spans="2:65" s="11" customFormat="1">
      <c r="B299" s="181"/>
      <c r="D299" s="182" t="s">
        <v>132</v>
      </c>
      <c r="E299" s="183" t="s">
        <v>5</v>
      </c>
      <c r="F299" s="184" t="s">
        <v>489</v>
      </c>
      <c r="H299" s="185">
        <v>0.999</v>
      </c>
      <c r="I299" s="186"/>
      <c r="L299" s="181"/>
      <c r="M299" s="187"/>
      <c r="N299" s="188"/>
      <c r="O299" s="188"/>
      <c r="P299" s="188"/>
      <c r="Q299" s="188"/>
      <c r="R299" s="188"/>
      <c r="S299" s="188"/>
      <c r="T299" s="189"/>
      <c r="AT299" s="183" t="s">
        <v>132</v>
      </c>
      <c r="AU299" s="183" t="s">
        <v>81</v>
      </c>
      <c r="AV299" s="11" t="s">
        <v>81</v>
      </c>
      <c r="AW299" s="11" t="s">
        <v>35</v>
      </c>
      <c r="AX299" s="11" t="s">
        <v>79</v>
      </c>
      <c r="AY299" s="183" t="s">
        <v>123</v>
      </c>
    </row>
    <row r="300" spans="2:65" s="1" customFormat="1" ht="25.5" customHeight="1">
      <c r="B300" s="168"/>
      <c r="C300" s="169" t="s">
        <v>490</v>
      </c>
      <c r="D300" s="169" t="s">
        <v>125</v>
      </c>
      <c r="E300" s="170" t="s">
        <v>491</v>
      </c>
      <c r="F300" s="171" t="s">
        <v>492</v>
      </c>
      <c r="G300" s="172" t="s">
        <v>367</v>
      </c>
      <c r="H300" s="173">
        <v>4</v>
      </c>
      <c r="I300" s="174"/>
      <c r="J300" s="175">
        <f>ROUND(I300*H300,2)</f>
        <v>0</v>
      </c>
      <c r="K300" s="171" t="s">
        <v>129</v>
      </c>
      <c r="L300" s="40"/>
      <c r="M300" s="176" t="s">
        <v>5</v>
      </c>
      <c r="N300" s="177" t="s">
        <v>42</v>
      </c>
      <c r="O300" s="41"/>
      <c r="P300" s="178">
        <f>O300*H300</f>
        <v>0</v>
      </c>
      <c r="Q300" s="178">
        <v>6.6E-3</v>
      </c>
      <c r="R300" s="178">
        <f>Q300*H300</f>
        <v>2.64E-2</v>
      </c>
      <c r="S300" s="178">
        <v>0</v>
      </c>
      <c r="T300" s="179">
        <f>S300*H300</f>
        <v>0</v>
      </c>
      <c r="AR300" s="23" t="s">
        <v>130</v>
      </c>
      <c r="AT300" s="23" t="s">
        <v>125</v>
      </c>
      <c r="AU300" s="23" t="s">
        <v>81</v>
      </c>
      <c r="AY300" s="23" t="s">
        <v>123</v>
      </c>
      <c r="BE300" s="180">
        <f>IF(N300="základní",J300,0)</f>
        <v>0</v>
      </c>
      <c r="BF300" s="180">
        <f>IF(N300="snížená",J300,0)</f>
        <v>0</v>
      </c>
      <c r="BG300" s="180">
        <f>IF(N300="zákl. přenesená",J300,0)</f>
        <v>0</v>
      </c>
      <c r="BH300" s="180">
        <f>IF(N300="sníž. přenesená",J300,0)</f>
        <v>0</v>
      </c>
      <c r="BI300" s="180">
        <f>IF(N300="nulová",J300,0)</f>
        <v>0</v>
      </c>
      <c r="BJ300" s="23" t="s">
        <v>79</v>
      </c>
      <c r="BK300" s="180">
        <f>ROUND(I300*H300,2)</f>
        <v>0</v>
      </c>
      <c r="BL300" s="23" t="s">
        <v>130</v>
      </c>
      <c r="BM300" s="23" t="s">
        <v>493</v>
      </c>
    </row>
    <row r="301" spans="2:65" s="1" customFormat="1" ht="40.5">
      <c r="B301" s="40"/>
      <c r="D301" s="182" t="s">
        <v>152</v>
      </c>
      <c r="F301" s="198" t="s">
        <v>494</v>
      </c>
      <c r="I301" s="199"/>
      <c r="L301" s="40"/>
      <c r="M301" s="200"/>
      <c r="N301" s="41"/>
      <c r="O301" s="41"/>
      <c r="P301" s="41"/>
      <c r="Q301" s="41"/>
      <c r="R301" s="41"/>
      <c r="S301" s="41"/>
      <c r="T301" s="69"/>
      <c r="AT301" s="23" t="s">
        <v>152</v>
      </c>
      <c r="AU301" s="23" t="s">
        <v>81</v>
      </c>
    </row>
    <row r="302" spans="2:65" s="13" customFormat="1">
      <c r="B302" s="201"/>
      <c r="D302" s="182" t="s">
        <v>132</v>
      </c>
      <c r="E302" s="202" t="s">
        <v>5</v>
      </c>
      <c r="F302" s="203" t="s">
        <v>495</v>
      </c>
      <c r="H302" s="202" t="s">
        <v>5</v>
      </c>
      <c r="I302" s="204"/>
      <c r="L302" s="201"/>
      <c r="M302" s="205"/>
      <c r="N302" s="206"/>
      <c r="O302" s="206"/>
      <c r="P302" s="206"/>
      <c r="Q302" s="206"/>
      <c r="R302" s="206"/>
      <c r="S302" s="206"/>
      <c r="T302" s="207"/>
      <c r="AT302" s="202" t="s">
        <v>132</v>
      </c>
      <c r="AU302" s="202" t="s">
        <v>81</v>
      </c>
      <c r="AV302" s="13" t="s">
        <v>79</v>
      </c>
      <c r="AW302" s="13" t="s">
        <v>35</v>
      </c>
      <c r="AX302" s="13" t="s">
        <v>71</v>
      </c>
      <c r="AY302" s="202" t="s">
        <v>123</v>
      </c>
    </row>
    <row r="303" spans="2:65" s="11" customFormat="1">
      <c r="B303" s="181"/>
      <c r="D303" s="182" t="s">
        <v>132</v>
      </c>
      <c r="E303" s="183" t="s">
        <v>5</v>
      </c>
      <c r="F303" s="184" t="s">
        <v>496</v>
      </c>
      <c r="H303" s="185">
        <v>4</v>
      </c>
      <c r="I303" s="186"/>
      <c r="L303" s="181"/>
      <c r="M303" s="187"/>
      <c r="N303" s="188"/>
      <c r="O303" s="188"/>
      <c r="P303" s="188"/>
      <c r="Q303" s="188"/>
      <c r="R303" s="188"/>
      <c r="S303" s="188"/>
      <c r="T303" s="189"/>
      <c r="AT303" s="183" t="s">
        <v>132</v>
      </c>
      <c r="AU303" s="183" t="s">
        <v>81</v>
      </c>
      <c r="AV303" s="11" t="s">
        <v>81</v>
      </c>
      <c r="AW303" s="11" t="s">
        <v>35</v>
      </c>
      <c r="AX303" s="11" t="s">
        <v>79</v>
      </c>
      <c r="AY303" s="183" t="s">
        <v>123</v>
      </c>
    </row>
    <row r="304" spans="2:65" s="1" customFormat="1" ht="16.5" customHeight="1">
      <c r="B304" s="168"/>
      <c r="C304" s="208" t="s">
        <v>497</v>
      </c>
      <c r="D304" s="208" t="s">
        <v>295</v>
      </c>
      <c r="E304" s="209" t="s">
        <v>498</v>
      </c>
      <c r="F304" s="210" t="s">
        <v>499</v>
      </c>
      <c r="G304" s="211" t="s">
        <v>367</v>
      </c>
      <c r="H304" s="212">
        <v>2</v>
      </c>
      <c r="I304" s="213"/>
      <c r="J304" s="214">
        <f>ROUND(I304*H304,2)</f>
        <v>0</v>
      </c>
      <c r="K304" s="210" t="s">
        <v>129</v>
      </c>
      <c r="L304" s="215"/>
      <c r="M304" s="216" t="s">
        <v>5</v>
      </c>
      <c r="N304" s="217" t="s">
        <v>42</v>
      </c>
      <c r="O304" s="41"/>
      <c r="P304" s="178">
        <f>O304*H304</f>
        <v>0</v>
      </c>
      <c r="Q304" s="178">
        <v>2.7E-2</v>
      </c>
      <c r="R304" s="178">
        <f>Q304*H304</f>
        <v>5.3999999999999999E-2</v>
      </c>
      <c r="S304" s="178">
        <v>0</v>
      </c>
      <c r="T304" s="179">
        <f>S304*H304</f>
        <v>0</v>
      </c>
      <c r="AR304" s="23" t="s">
        <v>164</v>
      </c>
      <c r="AT304" s="23" t="s">
        <v>295</v>
      </c>
      <c r="AU304" s="23" t="s">
        <v>81</v>
      </c>
      <c r="AY304" s="23" t="s">
        <v>123</v>
      </c>
      <c r="BE304" s="180">
        <f>IF(N304="základní",J304,0)</f>
        <v>0</v>
      </c>
      <c r="BF304" s="180">
        <f>IF(N304="snížená",J304,0)</f>
        <v>0</v>
      </c>
      <c r="BG304" s="180">
        <f>IF(N304="zákl. přenesená",J304,0)</f>
        <v>0</v>
      </c>
      <c r="BH304" s="180">
        <f>IF(N304="sníž. přenesená",J304,0)</f>
        <v>0</v>
      </c>
      <c r="BI304" s="180">
        <f>IF(N304="nulová",J304,0)</f>
        <v>0</v>
      </c>
      <c r="BJ304" s="23" t="s">
        <v>79</v>
      </c>
      <c r="BK304" s="180">
        <f>ROUND(I304*H304,2)</f>
        <v>0</v>
      </c>
      <c r="BL304" s="23" t="s">
        <v>130</v>
      </c>
      <c r="BM304" s="23" t="s">
        <v>500</v>
      </c>
    </row>
    <row r="305" spans="2:65" s="1" customFormat="1" ht="16.5" customHeight="1">
      <c r="B305" s="168"/>
      <c r="C305" s="208" t="s">
        <v>501</v>
      </c>
      <c r="D305" s="208" t="s">
        <v>295</v>
      </c>
      <c r="E305" s="209" t="s">
        <v>502</v>
      </c>
      <c r="F305" s="210" t="s">
        <v>503</v>
      </c>
      <c r="G305" s="211" t="s">
        <v>367</v>
      </c>
      <c r="H305" s="212">
        <v>2</v>
      </c>
      <c r="I305" s="213"/>
      <c r="J305" s="214">
        <f>ROUND(I305*H305,2)</f>
        <v>0</v>
      </c>
      <c r="K305" s="210" t="s">
        <v>129</v>
      </c>
      <c r="L305" s="215"/>
      <c r="M305" s="216" t="s">
        <v>5</v>
      </c>
      <c r="N305" s="217" t="s">
        <v>42</v>
      </c>
      <c r="O305" s="41"/>
      <c r="P305" s="178">
        <f>O305*H305</f>
        <v>0</v>
      </c>
      <c r="Q305" s="178">
        <v>0.10299999999999999</v>
      </c>
      <c r="R305" s="178">
        <f>Q305*H305</f>
        <v>0.20599999999999999</v>
      </c>
      <c r="S305" s="178">
        <v>0</v>
      </c>
      <c r="T305" s="179">
        <f>S305*H305</f>
        <v>0</v>
      </c>
      <c r="AR305" s="23" t="s">
        <v>164</v>
      </c>
      <c r="AT305" s="23" t="s">
        <v>295</v>
      </c>
      <c r="AU305" s="23" t="s">
        <v>81</v>
      </c>
      <c r="AY305" s="23" t="s">
        <v>123</v>
      </c>
      <c r="BE305" s="180">
        <f>IF(N305="základní",J305,0)</f>
        <v>0</v>
      </c>
      <c r="BF305" s="180">
        <f>IF(N305="snížená",J305,0)</f>
        <v>0</v>
      </c>
      <c r="BG305" s="180">
        <f>IF(N305="zákl. přenesená",J305,0)</f>
        <v>0</v>
      </c>
      <c r="BH305" s="180">
        <f>IF(N305="sníž. přenesená",J305,0)</f>
        <v>0</v>
      </c>
      <c r="BI305" s="180">
        <f>IF(N305="nulová",J305,0)</f>
        <v>0</v>
      </c>
      <c r="BJ305" s="23" t="s">
        <v>79</v>
      </c>
      <c r="BK305" s="180">
        <f>ROUND(I305*H305,2)</f>
        <v>0</v>
      </c>
      <c r="BL305" s="23" t="s">
        <v>130</v>
      </c>
      <c r="BM305" s="23" t="s">
        <v>504</v>
      </c>
    </row>
    <row r="306" spans="2:65" s="1" customFormat="1" ht="38.25" customHeight="1">
      <c r="B306" s="168"/>
      <c r="C306" s="169" t="s">
        <v>505</v>
      </c>
      <c r="D306" s="169" t="s">
        <v>125</v>
      </c>
      <c r="E306" s="170" t="s">
        <v>506</v>
      </c>
      <c r="F306" s="171" t="s">
        <v>507</v>
      </c>
      <c r="G306" s="172" t="s">
        <v>367</v>
      </c>
      <c r="H306" s="173">
        <v>2</v>
      </c>
      <c r="I306" s="174"/>
      <c r="J306" s="175">
        <f>ROUND(I306*H306,2)</f>
        <v>0</v>
      </c>
      <c r="K306" s="171" t="s">
        <v>129</v>
      </c>
      <c r="L306" s="40"/>
      <c r="M306" s="176" t="s">
        <v>5</v>
      </c>
      <c r="N306" s="177" t="s">
        <v>42</v>
      </c>
      <c r="O306" s="41"/>
      <c r="P306" s="178">
        <f>O306*H306</f>
        <v>0</v>
      </c>
      <c r="Q306" s="178">
        <v>0.17663999999999999</v>
      </c>
      <c r="R306" s="178">
        <f>Q306*H306</f>
        <v>0.35327999999999998</v>
      </c>
      <c r="S306" s="178">
        <v>0</v>
      </c>
      <c r="T306" s="179">
        <f>S306*H306</f>
        <v>0</v>
      </c>
      <c r="AR306" s="23" t="s">
        <v>130</v>
      </c>
      <c r="AT306" s="23" t="s">
        <v>125</v>
      </c>
      <c r="AU306" s="23" t="s">
        <v>81</v>
      </c>
      <c r="AY306" s="23" t="s">
        <v>123</v>
      </c>
      <c r="BE306" s="180">
        <f>IF(N306="základní",J306,0)</f>
        <v>0</v>
      </c>
      <c r="BF306" s="180">
        <f>IF(N306="snížená",J306,0)</f>
        <v>0</v>
      </c>
      <c r="BG306" s="180">
        <f>IF(N306="zákl. přenesená",J306,0)</f>
        <v>0</v>
      </c>
      <c r="BH306" s="180">
        <f>IF(N306="sníž. přenesená",J306,0)</f>
        <v>0</v>
      </c>
      <c r="BI306" s="180">
        <f>IF(N306="nulová",J306,0)</f>
        <v>0</v>
      </c>
      <c r="BJ306" s="23" t="s">
        <v>79</v>
      </c>
      <c r="BK306" s="180">
        <f>ROUND(I306*H306,2)</f>
        <v>0</v>
      </c>
      <c r="BL306" s="23" t="s">
        <v>130</v>
      </c>
      <c r="BM306" s="23" t="s">
        <v>508</v>
      </c>
    </row>
    <row r="307" spans="2:65" s="1" customFormat="1" ht="67.5">
      <c r="B307" s="40"/>
      <c r="D307" s="182" t="s">
        <v>152</v>
      </c>
      <c r="F307" s="198" t="s">
        <v>509</v>
      </c>
      <c r="I307" s="199"/>
      <c r="L307" s="40"/>
      <c r="M307" s="200"/>
      <c r="N307" s="41"/>
      <c r="O307" s="41"/>
      <c r="P307" s="41"/>
      <c r="Q307" s="41"/>
      <c r="R307" s="41"/>
      <c r="S307" s="41"/>
      <c r="T307" s="69"/>
      <c r="AT307" s="23" t="s">
        <v>152</v>
      </c>
      <c r="AU307" s="23" t="s">
        <v>81</v>
      </c>
    </row>
    <row r="308" spans="2:65" s="11" customFormat="1">
      <c r="B308" s="181"/>
      <c r="D308" s="182" t="s">
        <v>132</v>
      </c>
      <c r="E308" s="183" t="s">
        <v>5</v>
      </c>
      <c r="F308" s="184" t="s">
        <v>510</v>
      </c>
      <c r="H308" s="185">
        <v>2</v>
      </c>
      <c r="I308" s="186"/>
      <c r="L308" s="181"/>
      <c r="M308" s="187"/>
      <c r="N308" s="188"/>
      <c r="O308" s="188"/>
      <c r="P308" s="188"/>
      <c r="Q308" s="188"/>
      <c r="R308" s="188"/>
      <c r="S308" s="188"/>
      <c r="T308" s="189"/>
      <c r="AT308" s="183" t="s">
        <v>132</v>
      </c>
      <c r="AU308" s="183" t="s">
        <v>81</v>
      </c>
      <c r="AV308" s="11" t="s">
        <v>81</v>
      </c>
      <c r="AW308" s="11" t="s">
        <v>35</v>
      </c>
      <c r="AX308" s="11" t="s">
        <v>79</v>
      </c>
      <c r="AY308" s="183" t="s">
        <v>123</v>
      </c>
    </row>
    <row r="309" spans="2:65" s="10" customFormat="1" ht="29.85" customHeight="1">
      <c r="B309" s="155"/>
      <c r="D309" s="156" t="s">
        <v>70</v>
      </c>
      <c r="E309" s="166" t="s">
        <v>148</v>
      </c>
      <c r="F309" s="166" t="s">
        <v>511</v>
      </c>
      <c r="I309" s="158"/>
      <c r="J309" s="167">
        <f>BK309</f>
        <v>0</v>
      </c>
      <c r="L309" s="155"/>
      <c r="M309" s="160"/>
      <c r="N309" s="161"/>
      <c r="O309" s="161"/>
      <c r="P309" s="162">
        <f>SUM(P310:P385)</f>
        <v>0</v>
      </c>
      <c r="Q309" s="161"/>
      <c r="R309" s="162">
        <f>SUM(R310:R385)</f>
        <v>55.12457873000001</v>
      </c>
      <c r="S309" s="161"/>
      <c r="T309" s="163">
        <f>SUM(T310:T385)</f>
        <v>0</v>
      </c>
      <c r="AR309" s="156" t="s">
        <v>79</v>
      </c>
      <c r="AT309" s="164" t="s">
        <v>70</v>
      </c>
      <c r="AU309" s="164" t="s">
        <v>79</v>
      </c>
      <c r="AY309" s="156" t="s">
        <v>123</v>
      </c>
      <c r="BK309" s="165">
        <f>SUM(BK310:BK385)</f>
        <v>0</v>
      </c>
    </row>
    <row r="310" spans="2:65" s="1" customFormat="1" ht="25.5" customHeight="1">
      <c r="B310" s="168"/>
      <c r="C310" s="169" t="s">
        <v>512</v>
      </c>
      <c r="D310" s="169" t="s">
        <v>125</v>
      </c>
      <c r="E310" s="170" t="s">
        <v>513</v>
      </c>
      <c r="F310" s="171" t="s">
        <v>514</v>
      </c>
      <c r="G310" s="172" t="s">
        <v>128</v>
      </c>
      <c r="H310" s="173">
        <v>292.13</v>
      </c>
      <c r="I310" s="174"/>
      <c r="J310" s="175">
        <f>ROUND(I310*H310,2)</f>
        <v>0</v>
      </c>
      <c r="K310" s="171" t="s">
        <v>129</v>
      </c>
      <c r="L310" s="40"/>
      <c r="M310" s="176" t="s">
        <v>5</v>
      </c>
      <c r="N310" s="177" t="s">
        <v>42</v>
      </c>
      <c r="O310" s="41"/>
      <c r="P310" s="178">
        <f>O310*H310</f>
        <v>0</v>
      </c>
      <c r="Q310" s="178">
        <v>0</v>
      </c>
      <c r="R310" s="178">
        <f>Q310*H310</f>
        <v>0</v>
      </c>
      <c r="S310" s="178">
        <v>0</v>
      </c>
      <c r="T310" s="179">
        <f>S310*H310</f>
        <v>0</v>
      </c>
      <c r="AR310" s="23" t="s">
        <v>130</v>
      </c>
      <c r="AT310" s="23" t="s">
        <v>125</v>
      </c>
      <c r="AU310" s="23" t="s">
        <v>81</v>
      </c>
      <c r="AY310" s="23" t="s">
        <v>123</v>
      </c>
      <c r="BE310" s="180">
        <f>IF(N310="základní",J310,0)</f>
        <v>0</v>
      </c>
      <c r="BF310" s="180">
        <f>IF(N310="snížená",J310,0)</f>
        <v>0</v>
      </c>
      <c r="BG310" s="180">
        <f>IF(N310="zákl. přenesená",J310,0)</f>
        <v>0</v>
      </c>
      <c r="BH310" s="180">
        <f>IF(N310="sníž. přenesená",J310,0)</f>
        <v>0</v>
      </c>
      <c r="BI310" s="180">
        <f>IF(N310="nulová",J310,0)</f>
        <v>0</v>
      </c>
      <c r="BJ310" s="23" t="s">
        <v>79</v>
      </c>
      <c r="BK310" s="180">
        <f>ROUND(I310*H310,2)</f>
        <v>0</v>
      </c>
      <c r="BL310" s="23" t="s">
        <v>130</v>
      </c>
      <c r="BM310" s="23" t="s">
        <v>515</v>
      </c>
    </row>
    <row r="311" spans="2:65" s="13" customFormat="1">
      <c r="B311" s="201"/>
      <c r="D311" s="182" t="s">
        <v>132</v>
      </c>
      <c r="E311" s="202" t="s">
        <v>5</v>
      </c>
      <c r="F311" s="203" t="s">
        <v>516</v>
      </c>
      <c r="H311" s="202" t="s">
        <v>5</v>
      </c>
      <c r="I311" s="204"/>
      <c r="L311" s="201"/>
      <c r="M311" s="205"/>
      <c r="N311" s="206"/>
      <c r="O311" s="206"/>
      <c r="P311" s="206"/>
      <c r="Q311" s="206"/>
      <c r="R311" s="206"/>
      <c r="S311" s="206"/>
      <c r="T311" s="207"/>
      <c r="AT311" s="202" t="s">
        <v>132</v>
      </c>
      <c r="AU311" s="202" t="s">
        <v>81</v>
      </c>
      <c r="AV311" s="13" t="s">
        <v>79</v>
      </c>
      <c r="AW311" s="13" t="s">
        <v>35</v>
      </c>
      <c r="AX311" s="13" t="s">
        <v>71</v>
      </c>
      <c r="AY311" s="202" t="s">
        <v>123</v>
      </c>
    </row>
    <row r="312" spans="2:65" s="11" customFormat="1">
      <c r="B312" s="181"/>
      <c r="D312" s="182" t="s">
        <v>132</v>
      </c>
      <c r="E312" s="183" t="s">
        <v>5</v>
      </c>
      <c r="F312" s="184" t="s">
        <v>517</v>
      </c>
      <c r="H312" s="185">
        <v>285.94</v>
      </c>
      <c r="I312" s="186"/>
      <c r="L312" s="181"/>
      <c r="M312" s="187"/>
      <c r="N312" s="188"/>
      <c r="O312" s="188"/>
      <c r="P312" s="188"/>
      <c r="Q312" s="188"/>
      <c r="R312" s="188"/>
      <c r="S312" s="188"/>
      <c r="T312" s="189"/>
      <c r="AT312" s="183" t="s">
        <v>132</v>
      </c>
      <c r="AU312" s="183" t="s">
        <v>81</v>
      </c>
      <c r="AV312" s="11" t="s">
        <v>81</v>
      </c>
      <c r="AW312" s="11" t="s">
        <v>35</v>
      </c>
      <c r="AX312" s="11" t="s">
        <v>71</v>
      </c>
      <c r="AY312" s="183" t="s">
        <v>123</v>
      </c>
    </row>
    <row r="313" spans="2:65" s="13" customFormat="1">
      <c r="B313" s="201"/>
      <c r="D313" s="182" t="s">
        <v>132</v>
      </c>
      <c r="E313" s="202" t="s">
        <v>5</v>
      </c>
      <c r="F313" s="203" t="s">
        <v>518</v>
      </c>
      <c r="H313" s="202" t="s">
        <v>5</v>
      </c>
      <c r="I313" s="204"/>
      <c r="L313" s="201"/>
      <c r="M313" s="205"/>
      <c r="N313" s="206"/>
      <c r="O313" s="206"/>
      <c r="P313" s="206"/>
      <c r="Q313" s="206"/>
      <c r="R313" s="206"/>
      <c r="S313" s="206"/>
      <c r="T313" s="207"/>
      <c r="AT313" s="202" t="s">
        <v>132</v>
      </c>
      <c r="AU313" s="202" t="s">
        <v>81</v>
      </c>
      <c r="AV313" s="13" t="s">
        <v>79</v>
      </c>
      <c r="AW313" s="13" t="s">
        <v>35</v>
      </c>
      <c r="AX313" s="13" t="s">
        <v>71</v>
      </c>
      <c r="AY313" s="202" t="s">
        <v>123</v>
      </c>
    </row>
    <row r="314" spans="2:65" s="11" customFormat="1">
      <c r="B314" s="181"/>
      <c r="D314" s="182" t="s">
        <v>132</v>
      </c>
      <c r="E314" s="183" t="s">
        <v>5</v>
      </c>
      <c r="F314" s="184" t="s">
        <v>519</v>
      </c>
      <c r="H314" s="185">
        <v>6.19</v>
      </c>
      <c r="I314" s="186"/>
      <c r="L314" s="181"/>
      <c r="M314" s="187"/>
      <c r="N314" s="188"/>
      <c r="O314" s="188"/>
      <c r="P314" s="188"/>
      <c r="Q314" s="188"/>
      <c r="R314" s="188"/>
      <c r="S314" s="188"/>
      <c r="T314" s="189"/>
      <c r="AT314" s="183" t="s">
        <v>132</v>
      </c>
      <c r="AU314" s="183" t="s">
        <v>81</v>
      </c>
      <c r="AV314" s="11" t="s">
        <v>81</v>
      </c>
      <c r="AW314" s="11" t="s">
        <v>35</v>
      </c>
      <c r="AX314" s="11" t="s">
        <v>71</v>
      </c>
      <c r="AY314" s="183" t="s">
        <v>123</v>
      </c>
    </row>
    <row r="315" spans="2:65" s="12" customFormat="1">
      <c r="B315" s="190"/>
      <c r="D315" s="182" t="s">
        <v>132</v>
      </c>
      <c r="E315" s="191" t="s">
        <v>5</v>
      </c>
      <c r="F315" s="192" t="s">
        <v>144</v>
      </c>
      <c r="H315" s="193">
        <v>292.13</v>
      </c>
      <c r="I315" s="194"/>
      <c r="L315" s="190"/>
      <c r="M315" s="195"/>
      <c r="N315" s="196"/>
      <c r="O315" s="196"/>
      <c r="P315" s="196"/>
      <c r="Q315" s="196"/>
      <c r="R315" s="196"/>
      <c r="S315" s="196"/>
      <c r="T315" s="197"/>
      <c r="AT315" s="191" t="s">
        <v>132</v>
      </c>
      <c r="AU315" s="191" t="s">
        <v>81</v>
      </c>
      <c r="AV315" s="12" t="s">
        <v>130</v>
      </c>
      <c r="AW315" s="12" t="s">
        <v>35</v>
      </c>
      <c r="AX315" s="12" t="s">
        <v>79</v>
      </c>
      <c r="AY315" s="191" t="s">
        <v>123</v>
      </c>
    </row>
    <row r="316" spans="2:65" s="1" customFormat="1" ht="25.5" customHeight="1">
      <c r="B316" s="168"/>
      <c r="C316" s="169" t="s">
        <v>520</v>
      </c>
      <c r="D316" s="169" t="s">
        <v>125</v>
      </c>
      <c r="E316" s="170" t="s">
        <v>521</v>
      </c>
      <c r="F316" s="171" t="s">
        <v>522</v>
      </c>
      <c r="G316" s="172" t="s">
        <v>128</v>
      </c>
      <c r="H316" s="173">
        <v>492.38</v>
      </c>
      <c r="I316" s="174"/>
      <c r="J316" s="175">
        <f>ROUND(I316*H316,2)</f>
        <v>0</v>
      </c>
      <c r="K316" s="171" t="s">
        <v>129</v>
      </c>
      <c r="L316" s="40"/>
      <c r="M316" s="176" t="s">
        <v>5</v>
      </c>
      <c r="N316" s="177" t="s">
        <v>42</v>
      </c>
      <c r="O316" s="41"/>
      <c r="P316" s="178">
        <f>O316*H316</f>
        <v>0</v>
      </c>
      <c r="Q316" s="178">
        <v>0</v>
      </c>
      <c r="R316" s="178">
        <f>Q316*H316</f>
        <v>0</v>
      </c>
      <c r="S316" s="178">
        <v>0</v>
      </c>
      <c r="T316" s="179">
        <f>S316*H316</f>
        <v>0</v>
      </c>
      <c r="AR316" s="23" t="s">
        <v>130</v>
      </c>
      <c r="AT316" s="23" t="s">
        <v>125</v>
      </c>
      <c r="AU316" s="23" t="s">
        <v>81</v>
      </c>
      <c r="AY316" s="23" t="s">
        <v>123</v>
      </c>
      <c r="BE316" s="180">
        <f>IF(N316="základní",J316,0)</f>
        <v>0</v>
      </c>
      <c r="BF316" s="180">
        <f>IF(N316="snížená",J316,0)</f>
        <v>0</v>
      </c>
      <c r="BG316" s="180">
        <f>IF(N316="zákl. přenesená",J316,0)</f>
        <v>0</v>
      </c>
      <c r="BH316" s="180">
        <f>IF(N316="sníž. přenesená",J316,0)</f>
        <v>0</v>
      </c>
      <c r="BI316" s="180">
        <f>IF(N316="nulová",J316,0)</f>
        <v>0</v>
      </c>
      <c r="BJ316" s="23" t="s">
        <v>79</v>
      </c>
      <c r="BK316" s="180">
        <f>ROUND(I316*H316,2)</f>
        <v>0</v>
      </c>
      <c r="BL316" s="23" t="s">
        <v>130</v>
      </c>
      <c r="BM316" s="23" t="s">
        <v>523</v>
      </c>
    </row>
    <row r="317" spans="2:65" s="13" customFormat="1">
      <c r="B317" s="201"/>
      <c r="D317" s="182" t="s">
        <v>132</v>
      </c>
      <c r="E317" s="202" t="s">
        <v>5</v>
      </c>
      <c r="F317" s="203" t="s">
        <v>524</v>
      </c>
      <c r="H317" s="202" t="s">
        <v>5</v>
      </c>
      <c r="I317" s="204"/>
      <c r="L317" s="201"/>
      <c r="M317" s="205"/>
      <c r="N317" s="206"/>
      <c r="O317" s="206"/>
      <c r="P317" s="206"/>
      <c r="Q317" s="206"/>
      <c r="R317" s="206"/>
      <c r="S317" s="206"/>
      <c r="T317" s="207"/>
      <c r="AT317" s="202" t="s">
        <v>132</v>
      </c>
      <c r="AU317" s="202" t="s">
        <v>81</v>
      </c>
      <c r="AV317" s="13" t="s">
        <v>79</v>
      </c>
      <c r="AW317" s="13" t="s">
        <v>35</v>
      </c>
      <c r="AX317" s="13" t="s">
        <v>71</v>
      </c>
      <c r="AY317" s="202" t="s">
        <v>123</v>
      </c>
    </row>
    <row r="318" spans="2:65" s="11" customFormat="1">
      <c r="B318" s="181"/>
      <c r="D318" s="182" t="s">
        <v>132</v>
      </c>
      <c r="E318" s="183" t="s">
        <v>5</v>
      </c>
      <c r="F318" s="184" t="s">
        <v>517</v>
      </c>
      <c r="H318" s="185">
        <v>285.94</v>
      </c>
      <c r="I318" s="186"/>
      <c r="L318" s="181"/>
      <c r="M318" s="187"/>
      <c r="N318" s="188"/>
      <c r="O318" s="188"/>
      <c r="P318" s="188"/>
      <c r="Q318" s="188"/>
      <c r="R318" s="188"/>
      <c r="S318" s="188"/>
      <c r="T318" s="189"/>
      <c r="AT318" s="183" t="s">
        <v>132</v>
      </c>
      <c r="AU318" s="183" t="s">
        <v>81</v>
      </c>
      <c r="AV318" s="11" t="s">
        <v>81</v>
      </c>
      <c r="AW318" s="11" t="s">
        <v>35</v>
      </c>
      <c r="AX318" s="11" t="s">
        <v>71</v>
      </c>
      <c r="AY318" s="183" t="s">
        <v>123</v>
      </c>
    </row>
    <row r="319" spans="2:65" s="13" customFormat="1" ht="27">
      <c r="B319" s="201"/>
      <c r="D319" s="182" t="s">
        <v>132</v>
      </c>
      <c r="E319" s="202" t="s">
        <v>5</v>
      </c>
      <c r="F319" s="203" t="s">
        <v>525</v>
      </c>
      <c r="H319" s="202" t="s">
        <v>5</v>
      </c>
      <c r="I319" s="204"/>
      <c r="L319" s="201"/>
      <c r="M319" s="205"/>
      <c r="N319" s="206"/>
      <c r="O319" s="206"/>
      <c r="P319" s="206"/>
      <c r="Q319" s="206"/>
      <c r="R319" s="206"/>
      <c r="S319" s="206"/>
      <c r="T319" s="207"/>
      <c r="AT319" s="202" t="s">
        <v>132</v>
      </c>
      <c r="AU319" s="202" t="s">
        <v>81</v>
      </c>
      <c r="AV319" s="13" t="s">
        <v>79</v>
      </c>
      <c r="AW319" s="13" t="s">
        <v>35</v>
      </c>
      <c r="AX319" s="13" t="s">
        <v>71</v>
      </c>
      <c r="AY319" s="202" t="s">
        <v>123</v>
      </c>
    </row>
    <row r="320" spans="2:65" s="11" customFormat="1">
      <c r="B320" s="181"/>
      <c r="D320" s="182" t="s">
        <v>132</v>
      </c>
      <c r="E320" s="183" t="s">
        <v>5</v>
      </c>
      <c r="F320" s="184" t="s">
        <v>526</v>
      </c>
      <c r="H320" s="185">
        <v>200.98</v>
      </c>
      <c r="I320" s="186"/>
      <c r="L320" s="181"/>
      <c r="M320" s="187"/>
      <c r="N320" s="188"/>
      <c r="O320" s="188"/>
      <c r="P320" s="188"/>
      <c r="Q320" s="188"/>
      <c r="R320" s="188"/>
      <c r="S320" s="188"/>
      <c r="T320" s="189"/>
      <c r="AT320" s="183" t="s">
        <v>132</v>
      </c>
      <c r="AU320" s="183" t="s">
        <v>81</v>
      </c>
      <c r="AV320" s="11" t="s">
        <v>81</v>
      </c>
      <c r="AW320" s="11" t="s">
        <v>35</v>
      </c>
      <c r="AX320" s="11" t="s">
        <v>71</v>
      </c>
      <c r="AY320" s="183" t="s">
        <v>123</v>
      </c>
    </row>
    <row r="321" spans="2:65" s="13" customFormat="1">
      <c r="B321" s="201"/>
      <c r="D321" s="182" t="s">
        <v>132</v>
      </c>
      <c r="E321" s="202" t="s">
        <v>5</v>
      </c>
      <c r="F321" s="203" t="s">
        <v>527</v>
      </c>
      <c r="H321" s="202" t="s">
        <v>5</v>
      </c>
      <c r="I321" s="204"/>
      <c r="L321" s="201"/>
      <c r="M321" s="205"/>
      <c r="N321" s="206"/>
      <c r="O321" s="206"/>
      <c r="P321" s="206"/>
      <c r="Q321" s="206"/>
      <c r="R321" s="206"/>
      <c r="S321" s="206"/>
      <c r="T321" s="207"/>
      <c r="AT321" s="202" t="s">
        <v>132</v>
      </c>
      <c r="AU321" s="202" t="s">
        <v>81</v>
      </c>
      <c r="AV321" s="13" t="s">
        <v>79</v>
      </c>
      <c r="AW321" s="13" t="s">
        <v>35</v>
      </c>
      <c r="AX321" s="13" t="s">
        <v>71</v>
      </c>
      <c r="AY321" s="202" t="s">
        <v>123</v>
      </c>
    </row>
    <row r="322" spans="2:65" s="11" customFormat="1">
      <c r="B322" s="181"/>
      <c r="D322" s="182" t="s">
        <v>132</v>
      </c>
      <c r="E322" s="183" t="s">
        <v>5</v>
      </c>
      <c r="F322" s="184" t="s">
        <v>528</v>
      </c>
      <c r="H322" s="185">
        <v>5.46</v>
      </c>
      <c r="I322" s="186"/>
      <c r="L322" s="181"/>
      <c r="M322" s="187"/>
      <c r="N322" s="188"/>
      <c r="O322" s="188"/>
      <c r="P322" s="188"/>
      <c r="Q322" s="188"/>
      <c r="R322" s="188"/>
      <c r="S322" s="188"/>
      <c r="T322" s="189"/>
      <c r="AT322" s="183" t="s">
        <v>132</v>
      </c>
      <c r="AU322" s="183" t="s">
        <v>81</v>
      </c>
      <c r="AV322" s="11" t="s">
        <v>81</v>
      </c>
      <c r="AW322" s="11" t="s">
        <v>35</v>
      </c>
      <c r="AX322" s="11" t="s">
        <v>71</v>
      </c>
      <c r="AY322" s="183" t="s">
        <v>123</v>
      </c>
    </row>
    <row r="323" spans="2:65" s="12" customFormat="1">
      <c r="B323" s="190"/>
      <c r="D323" s="182" t="s">
        <v>132</v>
      </c>
      <c r="E323" s="191" t="s">
        <v>5</v>
      </c>
      <c r="F323" s="192" t="s">
        <v>144</v>
      </c>
      <c r="H323" s="193">
        <v>492.38</v>
      </c>
      <c r="I323" s="194"/>
      <c r="L323" s="190"/>
      <c r="M323" s="195"/>
      <c r="N323" s="196"/>
      <c r="O323" s="196"/>
      <c r="P323" s="196"/>
      <c r="Q323" s="196"/>
      <c r="R323" s="196"/>
      <c r="S323" s="196"/>
      <c r="T323" s="197"/>
      <c r="AT323" s="191" t="s">
        <v>132</v>
      </c>
      <c r="AU323" s="191" t="s">
        <v>81</v>
      </c>
      <c r="AV323" s="12" t="s">
        <v>130</v>
      </c>
      <c r="AW323" s="12" t="s">
        <v>35</v>
      </c>
      <c r="AX323" s="12" t="s">
        <v>79</v>
      </c>
      <c r="AY323" s="191" t="s">
        <v>123</v>
      </c>
    </row>
    <row r="324" spans="2:65" s="1" customFormat="1" ht="25.5" customHeight="1">
      <c r="B324" s="168"/>
      <c r="C324" s="169" t="s">
        <v>529</v>
      </c>
      <c r="D324" s="169" t="s">
        <v>125</v>
      </c>
      <c r="E324" s="170" t="s">
        <v>530</v>
      </c>
      <c r="F324" s="171" t="s">
        <v>531</v>
      </c>
      <c r="G324" s="172" t="s">
        <v>128</v>
      </c>
      <c r="H324" s="173">
        <v>4.8499999999999996</v>
      </c>
      <c r="I324" s="174"/>
      <c r="J324" s="175">
        <f>ROUND(I324*H324,2)</f>
        <v>0</v>
      </c>
      <c r="K324" s="171" t="s">
        <v>129</v>
      </c>
      <c r="L324" s="40"/>
      <c r="M324" s="176" t="s">
        <v>5</v>
      </c>
      <c r="N324" s="177" t="s">
        <v>42</v>
      </c>
      <c r="O324" s="41"/>
      <c r="P324" s="178">
        <f>O324*H324</f>
        <v>0</v>
      </c>
      <c r="Q324" s="178">
        <v>0</v>
      </c>
      <c r="R324" s="178">
        <f>Q324*H324</f>
        <v>0</v>
      </c>
      <c r="S324" s="178">
        <v>0</v>
      </c>
      <c r="T324" s="179">
        <f>S324*H324</f>
        <v>0</v>
      </c>
      <c r="AR324" s="23" t="s">
        <v>130</v>
      </c>
      <c r="AT324" s="23" t="s">
        <v>125</v>
      </c>
      <c r="AU324" s="23" t="s">
        <v>81</v>
      </c>
      <c r="AY324" s="23" t="s">
        <v>123</v>
      </c>
      <c r="BE324" s="180">
        <f>IF(N324="základní",J324,0)</f>
        <v>0</v>
      </c>
      <c r="BF324" s="180">
        <f>IF(N324="snížená",J324,0)</f>
        <v>0</v>
      </c>
      <c r="BG324" s="180">
        <f>IF(N324="zákl. přenesená",J324,0)</f>
        <v>0</v>
      </c>
      <c r="BH324" s="180">
        <f>IF(N324="sníž. přenesená",J324,0)</f>
        <v>0</v>
      </c>
      <c r="BI324" s="180">
        <f>IF(N324="nulová",J324,0)</f>
        <v>0</v>
      </c>
      <c r="BJ324" s="23" t="s">
        <v>79</v>
      </c>
      <c r="BK324" s="180">
        <f>ROUND(I324*H324,2)</f>
        <v>0</v>
      </c>
      <c r="BL324" s="23" t="s">
        <v>130</v>
      </c>
      <c r="BM324" s="23" t="s">
        <v>532</v>
      </c>
    </row>
    <row r="325" spans="2:65" s="13" customFormat="1">
      <c r="B325" s="201"/>
      <c r="D325" s="182" t="s">
        <v>132</v>
      </c>
      <c r="E325" s="202" t="s">
        <v>5</v>
      </c>
      <c r="F325" s="203" t="s">
        <v>533</v>
      </c>
      <c r="H325" s="202" t="s">
        <v>5</v>
      </c>
      <c r="I325" s="204"/>
      <c r="L325" s="201"/>
      <c r="M325" s="205"/>
      <c r="N325" s="206"/>
      <c r="O325" s="206"/>
      <c r="P325" s="206"/>
      <c r="Q325" s="206"/>
      <c r="R325" s="206"/>
      <c r="S325" s="206"/>
      <c r="T325" s="207"/>
      <c r="AT325" s="202" t="s">
        <v>132</v>
      </c>
      <c r="AU325" s="202" t="s">
        <v>81</v>
      </c>
      <c r="AV325" s="13" t="s">
        <v>79</v>
      </c>
      <c r="AW325" s="13" t="s">
        <v>35</v>
      </c>
      <c r="AX325" s="13" t="s">
        <v>71</v>
      </c>
      <c r="AY325" s="202" t="s">
        <v>123</v>
      </c>
    </row>
    <row r="326" spans="2:65" s="11" customFormat="1">
      <c r="B326" s="181"/>
      <c r="D326" s="182" t="s">
        <v>132</v>
      </c>
      <c r="E326" s="183" t="s">
        <v>5</v>
      </c>
      <c r="F326" s="184" t="s">
        <v>534</v>
      </c>
      <c r="H326" s="185">
        <v>4.8499999999999996</v>
      </c>
      <c r="I326" s="186"/>
      <c r="L326" s="181"/>
      <c r="M326" s="187"/>
      <c r="N326" s="188"/>
      <c r="O326" s="188"/>
      <c r="P326" s="188"/>
      <c r="Q326" s="188"/>
      <c r="R326" s="188"/>
      <c r="S326" s="188"/>
      <c r="T326" s="189"/>
      <c r="AT326" s="183" t="s">
        <v>132</v>
      </c>
      <c r="AU326" s="183" t="s">
        <v>81</v>
      </c>
      <c r="AV326" s="11" t="s">
        <v>81</v>
      </c>
      <c r="AW326" s="11" t="s">
        <v>35</v>
      </c>
      <c r="AX326" s="11" t="s">
        <v>79</v>
      </c>
      <c r="AY326" s="183" t="s">
        <v>123</v>
      </c>
    </row>
    <row r="327" spans="2:65" s="1" customFormat="1" ht="38.25" customHeight="1">
      <c r="B327" s="168"/>
      <c r="C327" s="169" t="s">
        <v>535</v>
      </c>
      <c r="D327" s="169" t="s">
        <v>125</v>
      </c>
      <c r="E327" s="170" t="s">
        <v>536</v>
      </c>
      <c r="F327" s="171" t="s">
        <v>537</v>
      </c>
      <c r="G327" s="172" t="s">
        <v>128</v>
      </c>
      <c r="H327" s="173">
        <v>285.94</v>
      </c>
      <c r="I327" s="174"/>
      <c r="J327" s="175">
        <f>ROUND(I327*H327,2)</f>
        <v>0</v>
      </c>
      <c r="K327" s="171" t="s">
        <v>129</v>
      </c>
      <c r="L327" s="40"/>
      <c r="M327" s="176" t="s">
        <v>5</v>
      </c>
      <c r="N327" s="177" t="s">
        <v>42</v>
      </c>
      <c r="O327" s="41"/>
      <c r="P327" s="178">
        <f>O327*H327</f>
        <v>0</v>
      </c>
      <c r="Q327" s="178">
        <v>0</v>
      </c>
      <c r="R327" s="178">
        <f>Q327*H327</f>
        <v>0</v>
      </c>
      <c r="S327" s="178">
        <v>0</v>
      </c>
      <c r="T327" s="179">
        <f>S327*H327</f>
        <v>0</v>
      </c>
      <c r="AR327" s="23" t="s">
        <v>130</v>
      </c>
      <c r="AT327" s="23" t="s">
        <v>125</v>
      </c>
      <c r="AU327" s="23" t="s">
        <v>81</v>
      </c>
      <c r="AY327" s="23" t="s">
        <v>123</v>
      </c>
      <c r="BE327" s="180">
        <f>IF(N327="základní",J327,0)</f>
        <v>0</v>
      </c>
      <c r="BF327" s="180">
        <f>IF(N327="snížená",J327,0)</f>
        <v>0</v>
      </c>
      <c r="BG327" s="180">
        <f>IF(N327="zákl. přenesená",J327,0)</f>
        <v>0</v>
      </c>
      <c r="BH327" s="180">
        <f>IF(N327="sníž. přenesená",J327,0)</f>
        <v>0</v>
      </c>
      <c r="BI327" s="180">
        <f>IF(N327="nulová",J327,0)</f>
        <v>0</v>
      </c>
      <c r="BJ327" s="23" t="s">
        <v>79</v>
      </c>
      <c r="BK327" s="180">
        <f>ROUND(I327*H327,2)</f>
        <v>0</v>
      </c>
      <c r="BL327" s="23" t="s">
        <v>130</v>
      </c>
      <c r="BM327" s="23" t="s">
        <v>538</v>
      </c>
    </row>
    <row r="328" spans="2:65" s="1" customFormat="1" ht="27">
      <c r="B328" s="40"/>
      <c r="D328" s="182" t="s">
        <v>152</v>
      </c>
      <c r="F328" s="198" t="s">
        <v>539</v>
      </c>
      <c r="I328" s="199"/>
      <c r="L328" s="40"/>
      <c r="M328" s="200"/>
      <c r="N328" s="41"/>
      <c r="O328" s="41"/>
      <c r="P328" s="41"/>
      <c r="Q328" s="41"/>
      <c r="R328" s="41"/>
      <c r="S328" s="41"/>
      <c r="T328" s="69"/>
      <c r="AT328" s="23" t="s">
        <v>152</v>
      </c>
      <c r="AU328" s="23" t="s">
        <v>81</v>
      </c>
    </row>
    <row r="329" spans="2:65" s="13" customFormat="1">
      <c r="B329" s="201"/>
      <c r="D329" s="182" t="s">
        <v>132</v>
      </c>
      <c r="E329" s="202" t="s">
        <v>5</v>
      </c>
      <c r="F329" s="203" t="s">
        <v>540</v>
      </c>
      <c r="H329" s="202" t="s">
        <v>5</v>
      </c>
      <c r="I329" s="204"/>
      <c r="L329" s="201"/>
      <c r="M329" s="205"/>
      <c r="N329" s="206"/>
      <c r="O329" s="206"/>
      <c r="P329" s="206"/>
      <c r="Q329" s="206"/>
      <c r="R329" s="206"/>
      <c r="S329" s="206"/>
      <c r="T329" s="207"/>
      <c r="AT329" s="202" t="s">
        <v>132</v>
      </c>
      <c r="AU329" s="202" t="s">
        <v>81</v>
      </c>
      <c r="AV329" s="13" t="s">
        <v>79</v>
      </c>
      <c r="AW329" s="13" t="s">
        <v>35</v>
      </c>
      <c r="AX329" s="13" t="s">
        <v>71</v>
      </c>
      <c r="AY329" s="202" t="s">
        <v>123</v>
      </c>
    </row>
    <row r="330" spans="2:65" s="11" customFormat="1">
      <c r="B330" s="181"/>
      <c r="D330" s="182" t="s">
        <v>132</v>
      </c>
      <c r="E330" s="183" t="s">
        <v>5</v>
      </c>
      <c r="F330" s="184" t="s">
        <v>541</v>
      </c>
      <c r="H330" s="185">
        <v>285.94</v>
      </c>
      <c r="I330" s="186"/>
      <c r="L330" s="181"/>
      <c r="M330" s="187"/>
      <c r="N330" s="188"/>
      <c r="O330" s="188"/>
      <c r="P330" s="188"/>
      <c r="Q330" s="188"/>
      <c r="R330" s="188"/>
      <c r="S330" s="188"/>
      <c r="T330" s="189"/>
      <c r="AT330" s="183" t="s">
        <v>132</v>
      </c>
      <c r="AU330" s="183" t="s">
        <v>81</v>
      </c>
      <c r="AV330" s="11" t="s">
        <v>81</v>
      </c>
      <c r="AW330" s="11" t="s">
        <v>35</v>
      </c>
      <c r="AX330" s="11" t="s">
        <v>79</v>
      </c>
      <c r="AY330" s="183" t="s">
        <v>123</v>
      </c>
    </row>
    <row r="331" spans="2:65" s="1" customFormat="1" ht="16.5" customHeight="1">
      <c r="B331" s="168"/>
      <c r="C331" s="169" t="s">
        <v>542</v>
      </c>
      <c r="D331" s="169" t="s">
        <v>125</v>
      </c>
      <c r="E331" s="170" t="s">
        <v>543</v>
      </c>
      <c r="F331" s="171" t="s">
        <v>544</v>
      </c>
      <c r="G331" s="172" t="s">
        <v>128</v>
      </c>
      <c r="H331" s="173">
        <v>206.44</v>
      </c>
      <c r="I331" s="174"/>
      <c r="J331" s="175">
        <f>ROUND(I331*H331,2)</f>
        <v>0</v>
      </c>
      <c r="K331" s="171" t="s">
        <v>129</v>
      </c>
      <c r="L331" s="40"/>
      <c r="M331" s="176" t="s">
        <v>5</v>
      </c>
      <c r="N331" s="177" t="s">
        <v>42</v>
      </c>
      <c r="O331" s="41"/>
      <c r="P331" s="178">
        <f>O331*H331</f>
        <v>0</v>
      </c>
      <c r="Q331" s="178">
        <v>0</v>
      </c>
      <c r="R331" s="178">
        <f>Q331*H331</f>
        <v>0</v>
      </c>
      <c r="S331" s="178">
        <v>0</v>
      </c>
      <c r="T331" s="179">
        <f>S331*H331</f>
        <v>0</v>
      </c>
      <c r="AR331" s="23" t="s">
        <v>130</v>
      </c>
      <c r="AT331" s="23" t="s">
        <v>125</v>
      </c>
      <c r="AU331" s="23" t="s">
        <v>81</v>
      </c>
      <c r="AY331" s="23" t="s">
        <v>123</v>
      </c>
      <c r="BE331" s="180">
        <f>IF(N331="základní",J331,0)</f>
        <v>0</v>
      </c>
      <c r="BF331" s="180">
        <f>IF(N331="snížená",J331,0)</f>
        <v>0</v>
      </c>
      <c r="BG331" s="180">
        <f>IF(N331="zákl. přenesená",J331,0)</f>
        <v>0</v>
      </c>
      <c r="BH331" s="180">
        <f>IF(N331="sníž. přenesená",J331,0)</f>
        <v>0</v>
      </c>
      <c r="BI331" s="180">
        <f>IF(N331="nulová",J331,0)</f>
        <v>0</v>
      </c>
      <c r="BJ331" s="23" t="s">
        <v>79</v>
      </c>
      <c r="BK331" s="180">
        <f>ROUND(I331*H331,2)</f>
        <v>0</v>
      </c>
      <c r="BL331" s="23" t="s">
        <v>130</v>
      </c>
      <c r="BM331" s="23" t="s">
        <v>545</v>
      </c>
    </row>
    <row r="332" spans="2:65" s="1" customFormat="1" ht="40.5">
      <c r="B332" s="40"/>
      <c r="D332" s="182" t="s">
        <v>152</v>
      </c>
      <c r="F332" s="198" t="s">
        <v>546</v>
      </c>
      <c r="I332" s="199"/>
      <c r="L332" s="40"/>
      <c r="M332" s="200"/>
      <c r="N332" s="41"/>
      <c r="O332" s="41"/>
      <c r="P332" s="41"/>
      <c r="Q332" s="41"/>
      <c r="R332" s="41"/>
      <c r="S332" s="41"/>
      <c r="T332" s="69"/>
      <c r="AT332" s="23" t="s">
        <v>152</v>
      </c>
      <c r="AU332" s="23" t="s">
        <v>81</v>
      </c>
    </row>
    <row r="333" spans="2:65" s="13" customFormat="1">
      <c r="B333" s="201"/>
      <c r="D333" s="182" t="s">
        <v>132</v>
      </c>
      <c r="E333" s="202" t="s">
        <v>5</v>
      </c>
      <c r="F333" s="203" t="s">
        <v>547</v>
      </c>
      <c r="H333" s="202" t="s">
        <v>5</v>
      </c>
      <c r="I333" s="204"/>
      <c r="L333" s="201"/>
      <c r="M333" s="205"/>
      <c r="N333" s="206"/>
      <c r="O333" s="206"/>
      <c r="P333" s="206"/>
      <c r="Q333" s="206"/>
      <c r="R333" s="206"/>
      <c r="S333" s="206"/>
      <c r="T333" s="207"/>
      <c r="AT333" s="202" t="s">
        <v>132</v>
      </c>
      <c r="AU333" s="202" t="s">
        <v>81</v>
      </c>
      <c r="AV333" s="13" t="s">
        <v>79</v>
      </c>
      <c r="AW333" s="13" t="s">
        <v>35</v>
      </c>
      <c r="AX333" s="13" t="s">
        <v>71</v>
      </c>
      <c r="AY333" s="202" t="s">
        <v>123</v>
      </c>
    </row>
    <row r="334" spans="2:65" s="11" customFormat="1">
      <c r="B334" s="181"/>
      <c r="D334" s="182" t="s">
        <v>132</v>
      </c>
      <c r="E334" s="183" t="s">
        <v>5</v>
      </c>
      <c r="F334" s="184" t="s">
        <v>526</v>
      </c>
      <c r="H334" s="185">
        <v>200.98</v>
      </c>
      <c r="I334" s="186"/>
      <c r="L334" s="181"/>
      <c r="M334" s="187"/>
      <c r="N334" s="188"/>
      <c r="O334" s="188"/>
      <c r="P334" s="188"/>
      <c r="Q334" s="188"/>
      <c r="R334" s="188"/>
      <c r="S334" s="188"/>
      <c r="T334" s="189"/>
      <c r="AT334" s="183" t="s">
        <v>132</v>
      </c>
      <c r="AU334" s="183" t="s">
        <v>81</v>
      </c>
      <c r="AV334" s="11" t="s">
        <v>81</v>
      </c>
      <c r="AW334" s="11" t="s">
        <v>35</v>
      </c>
      <c r="AX334" s="11" t="s">
        <v>71</v>
      </c>
      <c r="AY334" s="183" t="s">
        <v>123</v>
      </c>
    </row>
    <row r="335" spans="2:65" s="13" customFormat="1">
      <c r="B335" s="201"/>
      <c r="D335" s="182" t="s">
        <v>132</v>
      </c>
      <c r="E335" s="202" t="s">
        <v>5</v>
      </c>
      <c r="F335" s="203" t="s">
        <v>548</v>
      </c>
      <c r="H335" s="202" t="s">
        <v>5</v>
      </c>
      <c r="I335" s="204"/>
      <c r="L335" s="201"/>
      <c r="M335" s="205"/>
      <c r="N335" s="206"/>
      <c r="O335" s="206"/>
      <c r="P335" s="206"/>
      <c r="Q335" s="206"/>
      <c r="R335" s="206"/>
      <c r="S335" s="206"/>
      <c r="T335" s="207"/>
      <c r="AT335" s="202" t="s">
        <v>132</v>
      </c>
      <c r="AU335" s="202" t="s">
        <v>81</v>
      </c>
      <c r="AV335" s="13" t="s">
        <v>79</v>
      </c>
      <c r="AW335" s="13" t="s">
        <v>35</v>
      </c>
      <c r="AX335" s="13" t="s">
        <v>71</v>
      </c>
      <c r="AY335" s="202" t="s">
        <v>123</v>
      </c>
    </row>
    <row r="336" spans="2:65" s="11" customFormat="1">
      <c r="B336" s="181"/>
      <c r="D336" s="182" t="s">
        <v>132</v>
      </c>
      <c r="E336" s="183" t="s">
        <v>5</v>
      </c>
      <c r="F336" s="184" t="s">
        <v>528</v>
      </c>
      <c r="H336" s="185">
        <v>5.46</v>
      </c>
      <c r="I336" s="186"/>
      <c r="L336" s="181"/>
      <c r="M336" s="187"/>
      <c r="N336" s="188"/>
      <c r="O336" s="188"/>
      <c r="P336" s="188"/>
      <c r="Q336" s="188"/>
      <c r="R336" s="188"/>
      <c r="S336" s="188"/>
      <c r="T336" s="189"/>
      <c r="AT336" s="183" t="s">
        <v>132</v>
      </c>
      <c r="AU336" s="183" t="s">
        <v>81</v>
      </c>
      <c r="AV336" s="11" t="s">
        <v>81</v>
      </c>
      <c r="AW336" s="11" t="s">
        <v>35</v>
      </c>
      <c r="AX336" s="11" t="s">
        <v>71</v>
      </c>
      <c r="AY336" s="183" t="s">
        <v>123</v>
      </c>
    </row>
    <row r="337" spans="2:65" s="12" customFormat="1">
      <c r="B337" s="190"/>
      <c r="D337" s="182" t="s">
        <v>132</v>
      </c>
      <c r="E337" s="191" t="s">
        <v>5</v>
      </c>
      <c r="F337" s="192" t="s">
        <v>144</v>
      </c>
      <c r="H337" s="193">
        <v>206.44</v>
      </c>
      <c r="I337" s="194"/>
      <c r="L337" s="190"/>
      <c r="M337" s="195"/>
      <c r="N337" s="196"/>
      <c r="O337" s="196"/>
      <c r="P337" s="196"/>
      <c r="Q337" s="196"/>
      <c r="R337" s="196"/>
      <c r="S337" s="196"/>
      <c r="T337" s="197"/>
      <c r="AT337" s="191" t="s">
        <v>132</v>
      </c>
      <c r="AU337" s="191" t="s">
        <v>81</v>
      </c>
      <c r="AV337" s="12" t="s">
        <v>130</v>
      </c>
      <c r="AW337" s="12" t="s">
        <v>35</v>
      </c>
      <c r="AX337" s="12" t="s">
        <v>79</v>
      </c>
      <c r="AY337" s="191" t="s">
        <v>123</v>
      </c>
    </row>
    <row r="338" spans="2:65" s="1" customFormat="1" ht="25.5" customHeight="1">
      <c r="B338" s="168"/>
      <c r="C338" s="169" t="s">
        <v>549</v>
      </c>
      <c r="D338" s="169" t="s">
        <v>125</v>
      </c>
      <c r="E338" s="170" t="s">
        <v>550</v>
      </c>
      <c r="F338" s="171" t="s">
        <v>551</v>
      </c>
      <c r="G338" s="172" t="s">
        <v>128</v>
      </c>
      <c r="H338" s="173">
        <v>9.44</v>
      </c>
      <c r="I338" s="174"/>
      <c r="J338" s="175">
        <f>ROUND(I338*H338,2)</f>
        <v>0</v>
      </c>
      <c r="K338" s="171" t="s">
        <v>129</v>
      </c>
      <c r="L338" s="40"/>
      <c r="M338" s="176" t="s">
        <v>5</v>
      </c>
      <c r="N338" s="177" t="s">
        <v>42</v>
      </c>
      <c r="O338" s="41"/>
      <c r="P338" s="178">
        <f>O338*H338</f>
        <v>0</v>
      </c>
      <c r="Q338" s="178">
        <v>0.18776000000000001</v>
      </c>
      <c r="R338" s="178">
        <f>Q338*H338</f>
        <v>1.7724544</v>
      </c>
      <c r="S338" s="178">
        <v>0</v>
      </c>
      <c r="T338" s="179">
        <f>S338*H338</f>
        <v>0</v>
      </c>
      <c r="AR338" s="23" t="s">
        <v>130</v>
      </c>
      <c r="AT338" s="23" t="s">
        <v>125</v>
      </c>
      <c r="AU338" s="23" t="s">
        <v>81</v>
      </c>
      <c r="AY338" s="23" t="s">
        <v>123</v>
      </c>
      <c r="BE338" s="180">
        <f>IF(N338="základní",J338,0)</f>
        <v>0</v>
      </c>
      <c r="BF338" s="180">
        <f>IF(N338="snížená",J338,0)</f>
        <v>0</v>
      </c>
      <c r="BG338" s="180">
        <f>IF(N338="zákl. přenesená",J338,0)</f>
        <v>0</v>
      </c>
      <c r="BH338" s="180">
        <f>IF(N338="sníž. přenesená",J338,0)</f>
        <v>0</v>
      </c>
      <c r="BI338" s="180">
        <f>IF(N338="nulová",J338,0)</f>
        <v>0</v>
      </c>
      <c r="BJ338" s="23" t="s">
        <v>79</v>
      </c>
      <c r="BK338" s="180">
        <f>ROUND(I338*H338,2)</f>
        <v>0</v>
      </c>
      <c r="BL338" s="23" t="s">
        <v>130</v>
      </c>
      <c r="BM338" s="23" t="s">
        <v>552</v>
      </c>
    </row>
    <row r="339" spans="2:65" s="1" customFormat="1" ht="67.5">
      <c r="B339" s="40"/>
      <c r="D339" s="182" t="s">
        <v>152</v>
      </c>
      <c r="F339" s="198" t="s">
        <v>553</v>
      </c>
      <c r="I339" s="199"/>
      <c r="L339" s="40"/>
      <c r="M339" s="200"/>
      <c r="N339" s="41"/>
      <c r="O339" s="41"/>
      <c r="P339" s="41"/>
      <c r="Q339" s="41"/>
      <c r="R339" s="41"/>
      <c r="S339" s="41"/>
      <c r="T339" s="69"/>
      <c r="AT339" s="23" t="s">
        <v>152</v>
      </c>
      <c r="AU339" s="23" t="s">
        <v>81</v>
      </c>
    </row>
    <row r="340" spans="2:65" s="11" customFormat="1">
      <c r="B340" s="181"/>
      <c r="D340" s="182" t="s">
        <v>132</v>
      </c>
      <c r="E340" s="183" t="s">
        <v>5</v>
      </c>
      <c r="F340" s="184" t="s">
        <v>554</v>
      </c>
      <c r="H340" s="185">
        <v>9.44</v>
      </c>
      <c r="I340" s="186"/>
      <c r="L340" s="181"/>
      <c r="M340" s="187"/>
      <c r="N340" s="188"/>
      <c r="O340" s="188"/>
      <c r="P340" s="188"/>
      <c r="Q340" s="188"/>
      <c r="R340" s="188"/>
      <c r="S340" s="188"/>
      <c r="T340" s="189"/>
      <c r="AT340" s="183" t="s">
        <v>132</v>
      </c>
      <c r="AU340" s="183" t="s">
        <v>81</v>
      </c>
      <c r="AV340" s="11" t="s">
        <v>81</v>
      </c>
      <c r="AW340" s="11" t="s">
        <v>35</v>
      </c>
      <c r="AX340" s="11" t="s">
        <v>79</v>
      </c>
      <c r="AY340" s="183" t="s">
        <v>123</v>
      </c>
    </row>
    <row r="341" spans="2:65" s="1" customFormat="1" ht="25.5" customHeight="1">
      <c r="B341" s="168"/>
      <c r="C341" s="169" t="s">
        <v>555</v>
      </c>
      <c r="D341" s="169" t="s">
        <v>125</v>
      </c>
      <c r="E341" s="170" t="s">
        <v>556</v>
      </c>
      <c r="F341" s="171" t="s">
        <v>557</v>
      </c>
      <c r="G341" s="172" t="s">
        <v>128</v>
      </c>
      <c r="H341" s="173">
        <v>285.94</v>
      </c>
      <c r="I341" s="174"/>
      <c r="J341" s="175">
        <f>ROUND(I341*H341,2)</f>
        <v>0</v>
      </c>
      <c r="K341" s="171" t="s">
        <v>129</v>
      </c>
      <c r="L341" s="40"/>
      <c r="M341" s="176" t="s">
        <v>5</v>
      </c>
      <c r="N341" s="177" t="s">
        <v>42</v>
      </c>
      <c r="O341" s="41"/>
      <c r="P341" s="178">
        <f>O341*H341</f>
        <v>0</v>
      </c>
      <c r="Q341" s="178">
        <v>6.0999999999999997E-4</v>
      </c>
      <c r="R341" s="178">
        <f>Q341*H341</f>
        <v>0.17442339999999998</v>
      </c>
      <c r="S341" s="178">
        <v>0</v>
      </c>
      <c r="T341" s="179">
        <f>S341*H341</f>
        <v>0</v>
      </c>
      <c r="AR341" s="23" t="s">
        <v>130</v>
      </c>
      <c r="AT341" s="23" t="s">
        <v>125</v>
      </c>
      <c r="AU341" s="23" t="s">
        <v>81</v>
      </c>
      <c r="AY341" s="23" t="s">
        <v>123</v>
      </c>
      <c r="BE341" s="180">
        <f>IF(N341="základní",J341,0)</f>
        <v>0</v>
      </c>
      <c r="BF341" s="180">
        <f>IF(N341="snížená",J341,0)</f>
        <v>0</v>
      </c>
      <c r="BG341" s="180">
        <f>IF(N341="zákl. přenesená",J341,0)</f>
        <v>0</v>
      </c>
      <c r="BH341" s="180">
        <f>IF(N341="sníž. přenesená",J341,0)</f>
        <v>0</v>
      </c>
      <c r="BI341" s="180">
        <f>IF(N341="nulová",J341,0)</f>
        <v>0</v>
      </c>
      <c r="BJ341" s="23" t="s">
        <v>79</v>
      </c>
      <c r="BK341" s="180">
        <f>ROUND(I341*H341,2)</f>
        <v>0</v>
      </c>
      <c r="BL341" s="23" t="s">
        <v>130</v>
      </c>
      <c r="BM341" s="23" t="s">
        <v>558</v>
      </c>
    </row>
    <row r="342" spans="2:65" s="13" customFormat="1">
      <c r="B342" s="201"/>
      <c r="D342" s="182" t="s">
        <v>132</v>
      </c>
      <c r="E342" s="202" t="s">
        <v>5</v>
      </c>
      <c r="F342" s="203" t="s">
        <v>559</v>
      </c>
      <c r="H342" s="202" t="s">
        <v>5</v>
      </c>
      <c r="I342" s="204"/>
      <c r="L342" s="201"/>
      <c r="M342" s="205"/>
      <c r="N342" s="206"/>
      <c r="O342" s="206"/>
      <c r="P342" s="206"/>
      <c r="Q342" s="206"/>
      <c r="R342" s="206"/>
      <c r="S342" s="206"/>
      <c r="T342" s="207"/>
      <c r="AT342" s="202" t="s">
        <v>132</v>
      </c>
      <c r="AU342" s="202" t="s">
        <v>81</v>
      </c>
      <c r="AV342" s="13" t="s">
        <v>79</v>
      </c>
      <c r="AW342" s="13" t="s">
        <v>35</v>
      </c>
      <c r="AX342" s="13" t="s">
        <v>71</v>
      </c>
      <c r="AY342" s="202" t="s">
        <v>123</v>
      </c>
    </row>
    <row r="343" spans="2:65" s="11" customFormat="1">
      <c r="B343" s="181"/>
      <c r="D343" s="182" t="s">
        <v>132</v>
      </c>
      <c r="E343" s="183" t="s">
        <v>5</v>
      </c>
      <c r="F343" s="184" t="s">
        <v>517</v>
      </c>
      <c r="H343" s="185">
        <v>285.94</v>
      </c>
      <c r="I343" s="186"/>
      <c r="L343" s="181"/>
      <c r="M343" s="187"/>
      <c r="N343" s="188"/>
      <c r="O343" s="188"/>
      <c r="P343" s="188"/>
      <c r="Q343" s="188"/>
      <c r="R343" s="188"/>
      <c r="S343" s="188"/>
      <c r="T343" s="189"/>
      <c r="AT343" s="183" t="s">
        <v>132</v>
      </c>
      <c r="AU343" s="183" t="s">
        <v>81</v>
      </c>
      <c r="AV343" s="11" t="s">
        <v>81</v>
      </c>
      <c r="AW343" s="11" t="s">
        <v>35</v>
      </c>
      <c r="AX343" s="11" t="s">
        <v>79</v>
      </c>
      <c r="AY343" s="183" t="s">
        <v>123</v>
      </c>
    </row>
    <row r="344" spans="2:65" s="1" customFormat="1" ht="38.25" customHeight="1">
      <c r="B344" s="168"/>
      <c r="C344" s="169" t="s">
        <v>560</v>
      </c>
      <c r="D344" s="169" t="s">
        <v>125</v>
      </c>
      <c r="E344" s="170" t="s">
        <v>561</v>
      </c>
      <c r="F344" s="171" t="s">
        <v>562</v>
      </c>
      <c r="G344" s="172" t="s">
        <v>128</v>
      </c>
      <c r="H344" s="173">
        <v>285.94</v>
      </c>
      <c r="I344" s="174"/>
      <c r="J344" s="175">
        <f>ROUND(I344*H344,2)</f>
        <v>0</v>
      </c>
      <c r="K344" s="171" t="s">
        <v>129</v>
      </c>
      <c r="L344" s="40"/>
      <c r="M344" s="176" t="s">
        <v>5</v>
      </c>
      <c r="N344" s="177" t="s">
        <v>42</v>
      </c>
      <c r="O344" s="41"/>
      <c r="P344" s="178">
        <f>O344*H344</f>
        <v>0</v>
      </c>
      <c r="Q344" s="178">
        <v>0</v>
      </c>
      <c r="R344" s="178">
        <f>Q344*H344</f>
        <v>0</v>
      </c>
      <c r="S344" s="178">
        <v>0</v>
      </c>
      <c r="T344" s="179">
        <f>S344*H344</f>
        <v>0</v>
      </c>
      <c r="AR344" s="23" t="s">
        <v>130</v>
      </c>
      <c r="AT344" s="23" t="s">
        <v>125</v>
      </c>
      <c r="AU344" s="23" t="s">
        <v>81</v>
      </c>
      <c r="AY344" s="23" t="s">
        <v>123</v>
      </c>
      <c r="BE344" s="180">
        <f>IF(N344="základní",J344,0)</f>
        <v>0</v>
      </c>
      <c r="BF344" s="180">
        <f>IF(N344="snížená",J344,0)</f>
        <v>0</v>
      </c>
      <c r="BG344" s="180">
        <f>IF(N344="zákl. přenesená",J344,0)</f>
        <v>0</v>
      </c>
      <c r="BH344" s="180">
        <f>IF(N344="sníž. přenesená",J344,0)</f>
        <v>0</v>
      </c>
      <c r="BI344" s="180">
        <f>IF(N344="nulová",J344,0)</f>
        <v>0</v>
      </c>
      <c r="BJ344" s="23" t="s">
        <v>79</v>
      </c>
      <c r="BK344" s="180">
        <f>ROUND(I344*H344,2)</f>
        <v>0</v>
      </c>
      <c r="BL344" s="23" t="s">
        <v>130</v>
      </c>
      <c r="BM344" s="23" t="s">
        <v>563</v>
      </c>
    </row>
    <row r="345" spans="2:65" s="1" customFormat="1" ht="27">
      <c r="B345" s="40"/>
      <c r="D345" s="182" t="s">
        <v>152</v>
      </c>
      <c r="F345" s="198" t="s">
        <v>564</v>
      </c>
      <c r="I345" s="199"/>
      <c r="L345" s="40"/>
      <c r="M345" s="200"/>
      <c r="N345" s="41"/>
      <c r="O345" s="41"/>
      <c r="P345" s="41"/>
      <c r="Q345" s="41"/>
      <c r="R345" s="41"/>
      <c r="S345" s="41"/>
      <c r="T345" s="69"/>
      <c r="AT345" s="23" t="s">
        <v>152</v>
      </c>
      <c r="AU345" s="23" t="s">
        <v>81</v>
      </c>
    </row>
    <row r="346" spans="2:65" s="13" customFormat="1">
      <c r="B346" s="201"/>
      <c r="D346" s="182" t="s">
        <v>132</v>
      </c>
      <c r="E346" s="202" t="s">
        <v>5</v>
      </c>
      <c r="F346" s="203" t="s">
        <v>565</v>
      </c>
      <c r="H346" s="202" t="s">
        <v>5</v>
      </c>
      <c r="I346" s="204"/>
      <c r="L346" s="201"/>
      <c r="M346" s="205"/>
      <c r="N346" s="206"/>
      <c r="O346" s="206"/>
      <c r="P346" s="206"/>
      <c r="Q346" s="206"/>
      <c r="R346" s="206"/>
      <c r="S346" s="206"/>
      <c r="T346" s="207"/>
      <c r="AT346" s="202" t="s">
        <v>132</v>
      </c>
      <c r="AU346" s="202" t="s">
        <v>81</v>
      </c>
      <c r="AV346" s="13" t="s">
        <v>79</v>
      </c>
      <c r="AW346" s="13" t="s">
        <v>35</v>
      </c>
      <c r="AX346" s="13" t="s">
        <v>71</v>
      </c>
      <c r="AY346" s="202" t="s">
        <v>123</v>
      </c>
    </row>
    <row r="347" spans="2:65" s="11" customFormat="1">
      <c r="B347" s="181"/>
      <c r="D347" s="182" t="s">
        <v>132</v>
      </c>
      <c r="E347" s="183" t="s">
        <v>5</v>
      </c>
      <c r="F347" s="184" t="s">
        <v>566</v>
      </c>
      <c r="H347" s="185">
        <v>285.94</v>
      </c>
      <c r="I347" s="186"/>
      <c r="L347" s="181"/>
      <c r="M347" s="187"/>
      <c r="N347" s="188"/>
      <c r="O347" s="188"/>
      <c r="P347" s="188"/>
      <c r="Q347" s="188"/>
      <c r="R347" s="188"/>
      <c r="S347" s="188"/>
      <c r="T347" s="189"/>
      <c r="AT347" s="183" t="s">
        <v>132</v>
      </c>
      <c r="AU347" s="183" t="s">
        <v>81</v>
      </c>
      <c r="AV347" s="11" t="s">
        <v>81</v>
      </c>
      <c r="AW347" s="11" t="s">
        <v>35</v>
      </c>
      <c r="AX347" s="11" t="s">
        <v>79</v>
      </c>
      <c r="AY347" s="183" t="s">
        <v>123</v>
      </c>
    </row>
    <row r="348" spans="2:65" s="1" customFormat="1" ht="51" customHeight="1">
      <c r="B348" s="168"/>
      <c r="C348" s="169" t="s">
        <v>567</v>
      </c>
      <c r="D348" s="169" t="s">
        <v>125</v>
      </c>
      <c r="E348" s="170" t="s">
        <v>568</v>
      </c>
      <c r="F348" s="171" t="s">
        <v>569</v>
      </c>
      <c r="G348" s="172" t="s">
        <v>128</v>
      </c>
      <c r="H348" s="173">
        <v>4.8499999999999996</v>
      </c>
      <c r="I348" s="174"/>
      <c r="J348" s="175">
        <f>ROUND(I348*H348,2)</f>
        <v>0</v>
      </c>
      <c r="K348" s="171" t="s">
        <v>129</v>
      </c>
      <c r="L348" s="40"/>
      <c r="M348" s="176" t="s">
        <v>5</v>
      </c>
      <c r="N348" s="177" t="s">
        <v>42</v>
      </c>
      <c r="O348" s="41"/>
      <c r="P348" s="178">
        <f>O348*H348</f>
        <v>0</v>
      </c>
      <c r="Q348" s="178">
        <v>8.5650000000000004E-2</v>
      </c>
      <c r="R348" s="178">
        <f>Q348*H348</f>
        <v>0.41540250000000001</v>
      </c>
      <c r="S348" s="178">
        <v>0</v>
      </c>
      <c r="T348" s="179">
        <f>S348*H348</f>
        <v>0</v>
      </c>
      <c r="AR348" s="23" t="s">
        <v>130</v>
      </c>
      <c r="AT348" s="23" t="s">
        <v>125</v>
      </c>
      <c r="AU348" s="23" t="s">
        <v>81</v>
      </c>
      <c r="AY348" s="23" t="s">
        <v>123</v>
      </c>
      <c r="BE348" s="180">
        <f>IF(N348="základní",J348,0)</f>
        <v>0</v>
      </c>
      <c r="BF348" s="180">
        <f>IF(N348="snížená",J348,0)</f>
        <v>0</v>
      </c>
      <c r="BG348" s="180">
        <f>IF(N348="zákl. přenesená",J348,0)</f>
        <v>0</v>
      </c>
      <c r="BH348" s="180">
        <f>IF(N348="sníž. přenesená",J348,0)</f>
        <v>0</v>
      </c>
      <c r="BI348" s="180">
        <f>IF(N348="nulová",J348,0)</f>
        <v>0</v>
      </c>
      <c r="BJ348" s="23" t="s">
        <v>79</v>
      </c>
      <c r="BK348" s="180">
        <f>ROUND(I348*H348,2)</f>
        <v>0</v>
      </c>
      <c r="BL348" s="23" t="s">
        <v>130</v>
      </c>
      <c r="BM348" s="23" t="s">
        <v>570</v>
      </c>
    </row>
    <row r="349" spans="2:65" s="11" customFormat="1">
      <c r="B349" s="181"/>
      <c r="D349" s="182" t="s">
        <v>132</v>
      </c>
      <c r="E349" s="183" t="s">
        <v>5</v>
      </c>
      <c r="F349" s="184" t="s">
        <v>571</v>
      </c>
      <c r="H349" s="185">
        <v>4.8499999999999996</v>
      </c>
      <c r="I349" s="186"/>
      <c r="L349" s="181"/>
      <c r="M349" s="187"/>
      <c r="N349" s="188"/>
      <c r="O349" s="188"/>
      <c r="P349" s="188"/>
      <c r="Q349" s="188"/>
      <c r="R349" s="188"/>
      <c r="S349" s="188"/>
      <c r="T349" s="189"/>
      <c r="AT349" s="183" t="s">
        <v>132</v>
      </c>
      <c r="AU349" s="183" t="s">
        <v>81</v>
      </c>
      <c r="AV349" s="11" t="s">
        <v>81</v>
      </c>
      <c r="AW349" s="11" t="s">
        <v>35</v>
      </c>
      <c r="AX349" s="11" t="s">
        <v>79</v>
      </c>
      <c r="AY349" s="183" t="s">
        <v>123</v>
      </c>
    </row>
    <row r="350" spans="2:65" s="1" customFormat="1" ht="16.5" customHeight="1">
      <c r="B350" s="168"/>
      <c r="C350" s="208" t="s">
        <v>572</v>
      </c>
      <c r="D350" s="208" t="s">
        <v>295</v>
      </c>
      <c r="E350" s="209" t="s">
        <v>573</v>
      </c>
      <c r="F350" s="210" t="s">
        <v>574</v>
      </c>
      <c r="G350" s="211" t="s">
        <v>128</v>
      </c>
      <c r="H350" s="212">
        <v>4.9960000000000004</v>
      </c>
      <c r="I350" s="213"/>
      <c r="J350" s="214">
        <f>ROUND(I350*H350,2)</f>
        <v>0</v>
      </c>
      <c r="K350" s="210" t="s">
        <v>5</v>
      </c>
      <c r="L350" s="215"/>
      <c r="M350" s="216" t="s">
        <v>5</v>
      </c>
      <c r="N350" s="217" t="s">
        <v>42</v>
      </c>
      <c r="O350" s="41"/>
      <c r="P350" s="178">
        <f>O350*H350</f>
        <v>0</v>
      </c>
      <c r="Q350" s="178">
        <v>0.19800000000000001</v>
      </c>
      <c r="R350" s="178">
        <f>Q350*H350</f>
        <v>0.98920800000000009</v>
      </c>
      <c r="S350" s="178">
        <v>0</v>
      </c>
      <c r="T350" s="179">
        <f>S350*H350</f>
        <v>0</v>
      </c>
      <c r="AR350" s="23" t="s">
        <v>164</v>
      </c>
      <c r="AT350" s="23" t="s">
        <v>295</v>
      </c>
      <c r="AU350" s="23" t="s">
        <v>81</v>
      </c>
      <c r="AY350" s="23" t="s">
        <v>123</v>
      </c>
      <c r="BE350" s="180">
        <f>IF(N350="základní",J350,0)</f>
        <v>0</v>
      </c>
      <c r="BF350" s="180">
        <f>IF(N350="snížená",J350,0)</f>
        <v>0</v>
      </c>
      <c r="BG350" s="180">
        <f>IF(N350="zákl. přenesená",J350,0)</f>
        <v>0</v>
      </c>
      <c r="BH350" s="180">
        <f>IF(N350="sníž. přenesená",J350,0)</f>
        <v>0</v>
      </c>
      <c r="BI350" s="180">
        <f>IF(N350="nulová",J350,0)</f>
        <v>0</v>
      </c>
      <c r="BJ350" s="23" t="s">
        <v>79</v>
      </c>
      <c r="BK350" s="180">
        <f>ROUND(I350*H350,2)</f>
        <v>0</v>
      </c>
      <c r="BL350" s="23" t="s">
        <v>130</v>
      </c>
      <c r="BM350" s="23" t="s">
        <v>575</v>
      </c>
    </row>
    <row r="351" spans="2:65" s="11" customFormat="1">
      <c r="B351" s="181"/>
      <c r="D351" s="182" t="s">
        <v>132</v>
      </c>
      <c r="E351" s="183" t="s">
        <v>5</v>
      </c>
      <c r="F351" s="184" t="s">
        <v>576</v>
      </c>
      <c r="H351" s="185">
        <v>4.8499999999999996</v>
      </c>
      <c r="I351" s="186"/>
      <c r="L351" s="181"/>
      <c r="M351" s="187"/>
      <c r="N351" s="188"/>
      <c r="O351" s="188"/>
      <c r="P351" s="188"/>
      <c r="Q351" s="188"/>
      <c r="R351" s="188"/>
      <c r="S351" s="188"/>
      <c r="T351" s="189"/>
      <c r="AT351" s="183" t="s">
        <v>132</v>
      </c>
      <c r="AU351" s="183" t="s">
        <v>81</v>
      </c>
      <c r="AV351" s="11" t="s">
        <v>81</v>
      </c>
      <c r="AW351" s="11" t="s">
        <v>35</v>
      </c>
      <c r="AX351" s="11" t="s">
        <v>79</v>
      </c>
      <c r="AY351" s="183" t="s">
        <v>123</v>
      </c>
    </row>
    <row r="352" spans="2:65" s="13" customFormat="1">
      <c r="B352" s="201"/>
      <c r="D352" s="182" t="s">
        <v>132</v>
      </c>
      <c r="E352" s="202" t="s">
        <v>5</v>
      </c>
      <c r="F352" s="203" t="s">
        <v>577</v>
      </c>
      <c r="H352" s="202" t="s">
        <v>5</v>
      </c>
      <c r="I352" s="204"/>
      <c r="L352" s="201"/>
      <c r="M352" s="205"/>
      <c r="N352" s="206"/>
      <c r="O352" s="206"/>
      <c r="P352" s="206"/>
      <c r="Q352" s="206"/>
      <c r="R352" s="206"/>
      <c r="S352" s="206"/>
      <c r="T352" s="207"/>
      <c r="AT352" s="202" t="s">
        <v>132</v>
      </c>
      <c r="AU352" s="202" t="s">
        <v>81</v>
      </c>
      <c r="AV352" s="13" t="s">
        <v>79</v>
      </c>
      <c r="AW352" s="13" t="s">
        <v>35</v>
      </c>
      <c r="AX352" s="13" t="s">
        <v>71</v>
      </c>
      <c r="AY352" s="202" t="s">
        <v>123</v>
      </c>
    </row>
    <row r="353" spans="2:65" s="11" customFormat="1">
      <c r="B353" s="181"/>
      <c r="D353" s="182" t="s">
        <v>132</v>
      </c>
      <c r="F353" s="184" t="s">
        <v>578</v>
      </c>
      <c r="H353" s="185">
        <v>4.9960000000000004</v>
      </c>
      <c r="I353" s="186"/>
      <c r="L353" s="181"/>
      <c r="M353" s="187"/>
      <c r="N353" s="188"/>
      <c r="O353" s="188"/>
      <c r="P353" s="188"/>
      <c r="Q353" s="188"/>
      <c r="R353" s="188"/>
      <c r="S353" s="188"/>
      <c r="T353" s="189"/>
      <c r="AT353" s="183" t="s">
        <v>132</v>
      </c>
      <c r="AU353" s="183" t="s">
        <v>81</v>
      </c>
      <c r="AV353" s="11" t="s">
        <v>81</v>
      </c>
      <c r="AW353" s="11" t="s">
        <v>6</v>
      </c>
      <c r="AX353" s="11" t="s">
        <v>79</v>
      </c>
      <c r="AY353" s="183" t="s">
        <v>123</v>
      </c>
    </row>
    <row r="354" spans="2:65" s="1" customFormat="1" ht="51" customHeight="1">
      <c r="B354" s="168"/>
      <c r="C354" s="169" t="s">
        <v>579</v>
      </c>
      <c r="D354" s="169" t="s">
        <v>125</v>
      </c>
      <c r="E354" s="170" t="s">
        <v>580</v>
      </c>
      <c r="F354" s="171" t="s">
        <v>581</v>
      </c>
      <c r="G354" s="172" t="s">
        <v>128</v>
      </c>
      <c r="H354" s="173">
        <v>7.38</v>
      </c>
      <c r="I354" s="174"/>
      <c r="J354" s="175">
        <f>ROUND(I354*H354,2)</f>
        <v>0</v>
      </c>
      <c r="K354" s="171" t="s">
        <v>129</v>
      </c>
      <c r="L354" s="40"/>
      <c r="M354" s="176" t="s">
        <v>5</v>
      </c>
      <c r="N354" s="177" t="s">
        <v>42</v>
      </c>
      <c r="O354" s="41"/>
      <c r="P354" s="178">
        <f>O354*H354</f>
        <v>0</v>
      </c>
      <c r="Q354" s="178">
        <v>0.10362</v>
      </c>
      <c r="R354" s="178">
        <f>Q354*H354</f>
        <v>0.76471560000000005</v>
      </c>
      <c r="S354" s="178">
        <v>0</v>
      </c>
      <c r="T354" s="179">
        <f>S354*H354</f>
        <v>0</v>
      </c>
      <c r="AR354" s="23" t="s">
        <v>130</v>
      </c>
      <c r="AT354" s="23" t="s">
        <v>125</v>
      </c>
      <c r="AU354" s="23" t="s">
        <v>81</v>
      </c>
      <c r="AY354" s="23" t="s">
        <v>123</v>
      </c>
      <c r="BE354" s="180">
        <f>IF(N354="základní",J354,0)</f>
        <v>0</v>
      </c>
      <c r="BF354" s="180">
        <f>IF(N354="snížená",J354,0)</f>
        <v>0</v>
      </c>
      <c r="BG354" s="180">
        <f>IF(N354="zákl. přenesená",J354,0)</f>
        <v>0</v>
      </c>
      <c r="BH354" s="180">
        <f>IF(N354="sníž. přenesená",J354,0)</f>
        <v>0</v>
      </c>
      <c r="BI354" s="180">
        <f>IF(N354="nulová",J354,0)</f>
        <v>0</v>
      </c>
      <c r="BJ354" s="23" t="s">
        <v>79</v>
      </c>
      <c r="BK354" s="180">
        <f>ROUND(I354*H354,2)</f>
        <v>0</v>
      </c>
      <c r="BL354" s="23" t="s">
        <v>130</v>
      </c>
      <c r="BM354" s="23" t="s">
        <v>582</v>
      </c>
    </row>
    <row r="355" spans="2:65" s="1" customFormat="1" ht="121.5">
      <c r="B355" s="40"/>
      <c r="D355" s="182" t="s">
        <v>152</v>
      </c>
      <c r="F355" s="198" t="s">
        <v>583</v>
      </c>
      <c r="I355" s="199"/>
      <c r="L355" s="40"/>
      <c r="M355" s="200"/>
      <c r="N355" s="41"/>
      <c r="O355" s="41"/>
      <c r="P355" s="41"/>
      <c r="Q355" s="41"/>
      <c r="R355" s="41"/>
      <c r="S355" s="41"/>
      <c r="T355" s="69"/>
      <c r="AT355" s="23" t="s">
        <v>152</v>
      </c>
      <c r="AU355" s="23" t="s">
        <v>81</v>
      </c>
    </row>
    <row r="356" spans="2:65" s="13" customFormat="1">
      <c r="B356" s="201"/>
      <c r="D356" s="182" t="s">
        <v>132</v>
      </c>
      <c r="E356" s="202" t="s">
        <v>5</v>
      </c>
      <c r="F356" s="203" t="s">
        <v>584</v>
      </c>
      <c r="H356" s="202" t="s">
        <v>5</v>
      </c>
      <c r="I356" s="204"/>
      <c r="L356" s="201"/>
      <c r="M356" s="205"/>
      <c r="N356" s="206"/>
      <c r="O356" s="206"/>
      <c r="P356" s="206"/>
      <c r="Q356" s="206"/>
      <c r="R356" s="206"/>
      <c r="S356" s="206"/>
      <c r="T356" s="207"/>
      <c r="AT356" s="202" t="s">
        <v>132</v>
      </c>
      <c r="AU356" s="202" t="s">
        <v>81</v>
      </c>
      <c r="AV356" s="13" t="s">
        <v>79</v>
      </c>
      <c r="AW356" s="13" t="s">
        <v>35</v>
      </c>
      <c r="AX356" s="13" t="s">
        <v>71</v>
      </c>
      <c r="AY356" s="202" t="s">
        <v>123</v>
      </c>
    </row>
    <row r="357" spans="2:65" s="11" customFormat="1">
      <c r="B357" s="181"/>
      <c r="D357" s="182" t="s">
        <v>132</v>
      </c>
      <c r="E357" s="183" t="s">
        <v>5</v>
      </c>
      <c r="F357" s="184" t="s">
        <v>528</v>
      </c>
      <c r="H357" s="185">
        <v>5.46</v>
      </c>
      <c r="I357" s="186"/>
      <c r="L357" s="181"/>
      <c r="M357" s="187"/>
      <c r="N357" s="188"/>
      <c r="O357" s="188"/>
      <c r="P357" s="188"/>
      <c r="Q357" s="188"/>
      <c r="R357" s="188"/>
      <c r="S357" s="188"/>
      <c r="T357" s="189"/>
      <c r="AT357" s="183" t="s">
        <v>132</v>
      </c>
      <c r="AU357" s="183" t="s">
        <v>81</v>
      </c>
      <c r="AV357" s="11" t="s">
        <v>81</v>
      </c>
      <c r="AW357" s="11" t="s">
        <v>35</v>
      </c>
      <c r="AX357" s="11" t="s">
        <v>71</v>
      </c>
      <c r="AY357" s="183" t="s">
        <v>123</v>
      </c>
    </row>
    <row r="358" spans="2:65" s="13" customFormat="1">
      <c r="B358" s="201"/>
      <c r="D358" s="182" t="s">
        <v>132</v>
      </c>
      <c r="E358" s="202" t="s">
        <v>5</v>
      </c>
      <c r="F358" s="203" t="s">
        <v>585</v>
      </c>
      <c r="H358" s="202" t="s">
        <v>5</v>
      </c>
      <c r="I358" s="204"/>
      <c r="L358" s="201"/>
      <c r="M358" s="205"/>
      <c r="N358" s="206"/>
      <c r="O358" s="206"/>
      <c r="P358" s="206"/>
      <c r="Q358" s="206"/>
      <c r="R358" s="206"/>
      <c r="S358" s="206"/>
      <c r="T358" s="207"/>
      <c r="AT358" s="202" t="s">
        <v>132</v>
      </c>
      <c r="AU358" s="202" t="s">
        <v>81</v>
      </c>
      <c r="AV358" s="13" t="s">
        <v>79</v>
      </c>
      <c r="AW358" s="13" t="s">
        <v>35</v>
      </c>
      <c r="AX358" s="13" t="s">
        <v>71</v>
      </c>
      <c r="AY358" s="202" t="s">
        <v>123</v>
      </c>
    </row>
    <row r="359" spans="2:65" s="11" customFormat="1">
      <c r="B359" s="181"/>
      <c r="D359" s="182" t="s">
        <v>132</v>
      </c>
      <c r="E359" s="183" t="s">
        <v>5</v>
      </c>
      <c r="F359" s="184" t="s">
        <v>586</v>
      </c>
      <c r="H359" s="185">
        <v>1.92</v>
      </c>
      <c r="I359" s="186"/>
      <c r="L359" s="181"/>
      <c r="M359" s="187"/>
      <c r="N359" s="188"/>
      <c r="O359" s="188"/>
      <c r="P359" s="188"/>
      <c r="Q359" s="188"/>
      <c r="R359" s="188"/>
      <c r="S359" s="188"/>
      <c r="T359" s="189"/>
      <c r="AT359" s="183" t="s">
        <v>132</v>
      </c>
      <c r="AU359" s="183" t="s">
        <v>81</v>
      </c>
      <c r="AV359" s="11" t="s">
        <v>81</v>
      </c>
      <c r="AW359" s="11" t="s">
        <v>35</v>
      </c>
      <c r="AX359" s="11" t="s">
        <v>71</v>
      </c>
      <c r="AY359" s="183" t="s">
        <v>123</v>
      </c>
    </row>
    <row r="360" spans="2:65" s="12" customFormat="1">
      <c r="B360" s="190"/>
      <c r="D360" s="182" t="s">
        <v>132</v>
      </c>
      <c r="E360" s="191" t="s">
        <v>5</v>
      </c>
      <c r="F360" s="192" t="s">
        <v>144</v>
      </c>
      <c r="H360" s="193">
        <v>7.38</v>
      </c>
      <c r="I360" s="194"/>
      <c r="L360" s="190"/>
      <c r="M360" s="195"/>
      <c r="N360" s="196"/>
      <c r="O360" s="196"/>
      <c r="P360" s="196"/>
      <c r="Q360" s="196"/>
      <c r="R360" s="196"/>
      <c r="S360" s="196"/>
      <c r="T360" s="197"/>
      <c r="AT360" s="191" t="s">
        <v>132</v>
      </c>
      <c r="AU360" s="191" t="s">
        <v>81</v>
      </c>
      <c r="AV360" s="12" t="s">
        <v>130</v>
      </c>
      <c r="AW360" s="12" t="s">
        <v>35</v>
      </c>
      <c r="AX360" s="12" t="s">
        <v>79</v>
      </c>
      <c r="AY360" s="191" t="s">
        <v>123</v>
      </c>
    </row>
    <row r="361" spans="2:65" s="1" customFormat="1" ht="16.5" customHeight="1">
      <c r="B361" s="168"/>
      <c r="C361" s="208" t="s">
        <v>587</v>
      </c>
      <c r="D361" s="208" t="s">
        <v>295</v>
      </c>
      <c r="E361" s="209" t="s">
        <v>588</v>
      </c>
      <c r="F361" s="210" t="s">
        <v>589</v>
      </c>
      <c r="G361" s="211" t="s">
        <v>128</v>
      </c>
      <c r="H361" s="212">
        <v>7.601</v>
      </c>
      <c r="I361" s="213"/>
      <c r="J361" s="214">
        <f>ROUND(I361*H361,2)</f>
        <v>0</v>
      </c>
      <c r="K361" s="210" t="s">
        <v>5</v>
      </c>
      <c r="L361" s="215"/>
      <c r="M361" s="216" t="s">
        <v>5</v>
      </c>
      <c r="N361" s="217" t="s">
        <v>42</v>
      </c>
      <c r="O361" s="41"/>
      <c r="P361" s="178">
        <f>O361*H361</f>
        <v>0</v>
      </c>
      <c r="Q361" s="178">
        <v>0.18332999999999999</v>
      </c>
      <c r="R361" s="178">
        <f>Q361*H361</f>
        <v>1.39349133</v>
      </c>
      <c r="S361" s="178">
        <v>0</v>
      </c>
      <c r="T361" s="179">
        <f>S361*H361</f>
        <v>0</v>
      </c>
      <c r="AR361" s="23" t="s">
        <v>164</v>
      </c>
      <c r="AT361" s="23" t="s">
        <v>295</v>
      </c>
      <c r="AU361" s="23" t="s">
        <v>81</v>
      </c>
      <c r="AY361" s="23" t="s">
        <v>123</v>
      </c>
      <c r="BE361" s="180">
        <f>IF(N361="základní",J361,0)</f>
        <v>0</v>
      </c>
      <c r="BF361" s="180">
        <f>IF(N361="snížená",J361,0)</f>
        <v>0</v>
      </c>
      <c r="BG361" s="180">
        <f>IF(N361="zákl. přenesená",J361,0)</f>
        <v>0</v>
      </c>
      <c r="BH361" s="180">
        <f>IF(N361="sníž. přenesená",J361,0)</f>
        <v>0</v>
      </c>
      <c r="BI361" s="180">
        <f>IF(N361="nulová",J361,0)</f>
        <v>0</v>
      </c>
      <c r="BJ361" s="23" t="s">
        <v>79</v>
      </c>
      <c r="BK361" s="180">
        <f>ROUND(I361*H361,2)</f>
        <v>0</v>
      </c>
      <c r="BL361" s="23" t="s">
        <v>130</v>
      </c>
      <c r="BM361" s="23" t="s">
        <v>590</v>
      </c>
    </row>
    <row r="362" spans="2:65" s="13" customFormat="1">
      <c r="B362" s="201"/>
      <c r="D362" s="182" t="s">
        <v>132</v>
      </c>
      <c r="E362" s="202" t="s">
        <v>5</v>
      </c>
      <c r="F362" s="203" t="s">
        <v>584</v>
      </c>
      <c r="H362" s="202" t="s">
        <v>5</v>
      </c>
      <c r="I362" s="204"/>
      <c r="L362" s="201"/>
      <c r="M362" s="205"/>
      <c r="N362" s="206"/>
      <c r="O362" s="206"/>
      <c r="P362" s="206"/>
      <c r="Q362" s="206"/>
      <c r="R362" s="206"/>
      <c r="S362" s="206"/>
      <c r="T362" s="207"/>
      <c r="AT362" s="202" t="s">
        <v>132</v>
      </c>
      <c r="AU362" s="202" t="s">
        <v>81</v>
      </c>
      <c r="AV362" s="13" t="s">
        <v>79</v>
      </c>
      <c r="AW362" s="13" t="s">
        <v>35</v>
      </c>
      <c r="AX362" s="13" t="s">
        <v>71</v>
      </c>
      <c r="AY362" s="202" t="s">
        <v>123</v>
      </c>
    </row>
    <row r="363" spans="2:65" s="11" customFormat="1">
      <c r="B363" s="181"/>
      <c r="D363" s="182" t="s">
        <v>132</v>
      </c>
      <c r="E363" s="183" t="s">
        <v>5</v>
      </c>
      <c r="F363" s="184" t="s">
        <v>528</v>
      </c>
      <c r="H363" s="185">
        <v>5.46</v>
      </c>
      <c r="I363" s="186"/>
      <c r="L363" s="181"/>
      <c r="M363" s="187"/>
      <c r="N363" s="188"/>
      <c r="O363" s="188"/>
      <c r="P363" s="188"/>
      <c r="Q363" s="188"/>
      <c r="R363" s="188"/>
      <c r="S363" s="188"/>
      <c r="T363" s="189"/>
      <c r="AT363" s="183" t="s">
        <v>132</v>
      </c>
      <c r="AU363" s="183" t="s">
        <v>81</v>
      </c>
      <c r="AV363" s="11" t="s">
        <v>81</v>
      </c>
      <c r="AW363" s="11" t="s">
        <v>35</v>
      </c>
      <c r="AX363" s="11" t="s">
        <v>71</v>
      </c>
      <c r="AY363" s="183" t="s">
        <v>123</v>
      </c>
    </row>
    <row r="364" spans="2:65" s="13" customFormat="1">
      <c r="B364" s="201"/>
      <c r="D364" s="182" t="s">
        <v>132</v>
      </c>
      <c r="E364" s="202" t="s">
        <v>5</v>
      </c>
      <c r="F364" s="203" t="s">
        <v>585</v>
      </c>
      <c r="H364" s="202" t="s">
        <v>5</v>
      </c>
      <c r="I364" s="204"/>
      <c r="L364" s="201"/>
      <c r="M364" s="205"/>
      <c r="N364" s="206"/>
      <c r="O364" s="206"/>
      <c r="P364" s="206"/>
      <c r="Q364" s="206"/>
      <c r="R364" s="206"/>
      <c r="S364" s="206"/>
      <c r="T364" s="207"/>
      <c r="AT364" s="202" t="s">
        <v>132</v>
      </c>
      <c r="AU364" s="202" t="s">
        <v>81</v>
      </c>
      <c r="AV364" s="13" t="s">
        <v>79</v>
      </c>
      <c r="AW364" s="13" t="s">
        <v>35</v>
      </c>
      <c r="AX364" s="13" t="s">
        <v>71</v>
      </c>
      <c r="AY364" s="202" t="s">
        <v>123</v>
      </c>
    </row>
    <row r="365" spans="2:65" s="11" customFormat="1">
      <c r="B365" s="181"/>
      <c r="D365" s="182" t="s">
        <v>132</v>
      </c>
      <c r="E365" s="183" t="s">
        <v>5</v>
      </c>
      <c r="F365" s="184" t="s">
        <v>586</v>
      </c>
      <c r="H365" s="185">
        <v>1.92</v>
      </c>
      <c r="I365" s="186"/>
      <c r="L365" s="181"/>
      <c r="M365" s="187"/>
      <c r="N365" s="188"/>
      <c r="O365" s="188"/>
      <c r="P365" s="188"/>
      <c r="Q365" s="188"/>
      <c r="R365" s="188"/>
      <c r="S365" s="188"/>
      <c r="T365" s="189"/>
      <c r="AT365" s="183" t="s">
        <v>132</v>
      </c>
      <c r="AU365" s="183" t="s">
        <v>81</v>
      </c>
      <c r="AV365" s="11" t="s">
        <v>81</v>
      </c>
      <c r="AW365" s="11" t="s">
        <v>35</v>
      </c>
      <c r="AX365" s="11" t="s">
        <v>71</v>
      </c>
      <c r="AY365" s="183" t="s">
        <v>123</v>
      </c>
    </row>
    <row r="366" spans="2:65" s="12" customFormat="1">
      <c r="B366" s="190"/>
      <c r="D366" s="182" t="s">
        <v>132</v>
      </c>
      <c r="E366" s="191" t="s">
        <v>5</v>
      </c>
      <c r="F366" s="192" t="s">
        <v>144</v>
      </c>
      <c r="H366" s="193">
        <v>7.38</v>
      </c>
      <c r="I366" s="194"/>
      <c r="L366" s="190"/>
      <c r="M366" s="195"/>
      <c r="N366" s="196"/>
      <c r="O366" s="196"/>
      <c r="P366" s="196"/>
      <c r="Q366" s="196"/>
      <c r="R366" s="196"/>
      <c r="S366" s="196"/>
      <c r="T366" s="197"/>
      <c r="AT366" s="191" t="s">
        <v>132</v>
      </c>
      <c r="AU366" s="191" t="s">
        <v>81</v>
      </c>
      <c r="AV366" s="12" t="s">
        <v>130</v>
      </c>
      <c r="AW366" s="12" t="s">
        <v>35</v>
      </c>
      <c r="AX366" s="12" t="s">
        <v>79</v>
      </c>
      <c r="AY366" s="191" t="s">
        <v>123</v>
      </c>
    </row>
    <row r="367" spans="2:65" s="13" customFormat="1">
      <c r="B367" s="201"/>
      <c r="D367" s="182" t="s">
        <v>132</v>
      </c>
      <c r="E367" s="202" t="s">
        <v>5</v>
      </c>
      <c r="F367" s="203" t="s">
        <v>591</v>
      </c>
      <c r="H367" s="202" t="s">
        <v>5</v>
      </c>
      <c r="I367" s="204"/>
      <c r="L367" s="201"/>
      <c r="M367" s="205"/>
      <c r="N367" s="206"/>
      <c r="O367" s="206"/>
      <c r="P367" s="206"/>
      <c r="Q367" s="206"/>
      <c r="R367" s="206"/>
      <c r="S367" s="206"/>
      <c r="T367" s="207"/>
      <c r="AT367" s="202" t="s">
        <v>132</v>
      </c>
      <c r="AU367" s="202" t="s">
        <v>81</v>
      </c>
      <c r="AV367" s="13" t="s">
        <v>79</v>
      </c>
      <c r="AW367" s="13" t="s">
        <v>35</v>
      </c>
      <c r="AX367" s="13" t="s">
        <v>71</v>
      </c>
      <c r="AY367" s="202" t="s">
        <v>123</v>
      </c>
    </row>
    <row r="368" spans="2:65" s="11" customFormat="1">
      <c r="B368" s="181"/>
      <c r="D368" s="182" t="s">
        <v>132</v>
      </c>
      <c r="F368" s="184" t="s">
        <v>592</v>
      </c>
      <c r="H368" s="185">
        <v>7.601</v>
      </c>
      <c r="I368" s="186"/>
      <c r="L368" s="181"/>
      <c r="M368" s="187"/>
      <c r="N368" s="188"/>
      <c r="O368" s="188"/>
      <c r="P368" s="188"/>
      <c r="Q368" s="188"/>
      <c r="R368" s="188"/>
      <c r="S368" s="188"/>
      <c r="T368" s="189"/>
      <c r="AT368" s="183" t="s">
        <v>132</v>
      </c>
      <c r="AU368" s="183" t="s">
        <v>81</v>
      </c>
      <c r="AV368" s="11" t="s">
        <v>81</v>
      </c>
      <c r="AW368" s="11" t="s">
        <v>6</v>
      </c>
      <c r="AX368" s="11" t="s">
        <v>79</v>
      </c>
      <c r="AY368" s="183" t="s">
        <v>123</v>
      </c>
    </row>
    <row r="369" spans="2:65" s="1" customFormat="1" ht="51" customHeight="1">
      <c r="B369" s="168"/>
      <c r="C369" s="169" t="s">
        <v>593</v>
      </c>
      <c r="D369" s="169" t="s">
        <v>125</v>
      </c>
      <c r="E369" s="170" t="s">
        <v>594</v>
      </c>
      <c r="F369" s="171" t="s">
        <v>595</v>
      </c>
      <c r="G369" s="172" t="s">
        <v>128</v>
      </c>
      <c r="H369" s="173">
        <v>199.06</v>
      </c>
      <c r="I369" s="174"/>
      <c r="J369" s="175">
        <f>ROUND(I369*H369,2)</f>
        <v>0</v>
      </c>
      <c r="K369" s="171" t="s">
        <v>129</v>
      </c>
      <c r="L369" s="40"/>
      <c r="M369" s="176" t="s">
        <v>5</v>
      </c>
      <c r="N369" s="177" t="s">
        <v>42</v>
      </c>
      <c r="O369" s="41"/>
      <c r="P369" s="178">
        <f>O369*H369</f>
        <v>0</v>
      </c>
      <c r="Q369" s="178">
        <v>0.10362</v>
      </c>
      <c r="R369" s="178">
        <f>Q369*H369</f>
        <v>20.626597200000003</v>
      </c>
      <c r="S369" s="178">
        <v>0</v>
      </c>
      <c r="T369" s="179">
        <f>S369*H369</f>
        <v>0</v>
      </c>
      <c r="AR369" s="23" t="s">
        <v>130</v>
      </c>
      <c r="AT369" s="23" t="s">
        <v>125</v>
      </c>
      <c r="AU369" s="23" t="s">
        <v>81</v>
      </c>
      <c r="AY369" s="23" t="s">
        <v>123</v>
      </c>
      <c r="BE369" s="180">
        <f>IF(N369="základní",J369,0)</f>
        <v>0</v>
      </c>
      <c r="BF369" s="180">
        <f>IF(N369="snížená",J369,0)</f>
        <v>0</v>
      </c>
      <c r="BG369" s="180">
        <f>IF(N369="zákl. přenesená",J369,0)</f>
        <v>0</v>
      </c>
      <c r="BH369" s="180">
        <f>IF(N369="sníž. přenesená",J369,0)</f>
        <v>0</v>
      </c>
      <c r="BI369" s="180">
        <f>IF(N369="nulová",J369,0)</f>
        <v>0</v>
      </c>
      <c r="BJ369" s="23" t="s">
        <v>79</v>
      </c>
      <c r="BK369" s="180">
        <f>ROUND(I369*H369,2)</f>
        <v>0</v>
      </c>
      <c r="BL369" s="23" t="s">
        <v>130</v>
      </c>
      <c r="BM369" s="23" t="s">
        <v>596</v>
      </c>
    </row>
    <row r="370" spans="2:65" s="1" customFormat="1" ht="121.5">
      <c r="B370" s="40"/>
      <c r="D370" s="182" t="s">
        <v>152</v>
      </c>
      <c r="F370" s="198" t="s">
        <v>583</v>
      </c>
      <c r="I370" s="199"/>
      <c r="L370" s="40"/>
      <c r="M370" s="200"/>
      <c r="N370" s="41"/>
      <c r="O370" s="41"/>
      <c r="P370" s="41"/>
      <c r="Q370" s="41"/>
      <c r="R370" s="41"/>
      <c r="S370" s="41"/>
      <c r="T370" s="69"/>
      <c r="AT370" s="23" t="s">
        <v>152</v>
      </c>
      <c r="AU370" s="23" t="s">
        <v>81</v>
      </c>
    </row>
    <row r="371" spans="2:65" s="11" customFormat="1">
      <c r="B371" s="181"/>
      <c r="D371" s="182" t="s">
        <v>132</v>
      </c>
      <c r="E371" s="183" t="s">
        <v>5</v>
      </c>
      <c r="F371" s="184" t="s">
        <v>597</v>
      </c>
      <c r="H371" s="185">
        <v>200.98</v>
      </c>
      <c r="I371" s="186"/>
      <c r="L371" s="181"/>
      <c r="M371" s="187"/>
      <c r="N371" s="188"/>
      <c r="O371" s="188"/>
      <c r="P371" s="188"/>
      <c r="Q371" s="188"/>
      <c r="R371" s="188"/>
      <c r="S371" s="188"/>
      <c r="T371" s="189"/>
      <c r="AT371" s="183" t="s">
        <v>132</v>
      </c>
      <c r="AU371" s="183" t="s">
        <v>81</v>
      </c>
      <c r="AV371" s="11" t="s">
        <v>81</v>
      </c>
      <c r="AW371" s="11" t="s">
        <v>35</v>
      </c>
      <c r="AX371" s="11" t="s">
        <v>71</v>
      </c>
      <c r="AY371" s="183" t="s">
        <v>123</v>
      </c>
    </row>
    <row r="372" spans="2:65" s="11" customFormat="1">
      <c r="B372" s="181"/>
      <c r="D372" s="182" t="s">
        <v>132</v>
      </c>
      <c r="E372" s="183" t="s">
        <v>5</v>
      </c>
      <c r="F372" s="184" t="s">
        <v>598</v>
      </c>
      <c r="H372" s="185">
        <v>-1.92</v>
      </c>
      <c r="I372" s="186"/>
      <c r="L372" s="181"/>
      <c r="M372" s="187"/>
      <c r="N372" s="188"/>
      <c r="O372" s="188"/>
      <c r="P372" s="188"/>
      <c r="Q372" s="188"/>
      <c r="R372" s="188"/>
      <c r="S372" s="188"/>
      <c r="T372" s="189"/>
      <c r="AT372" s="183" t="s">
        <v>132</v>
      </c>
      <c r="AU372" s="183" t="s">
        <v>81</v>
      </c>
      <c r="AV372" s="11" t="s">
        <v>81</v>
      </c>
      <c r="AW372" s="11" t="s">
        <v>35</v>
      </c>
      <c r="AX372" s="11" t="s">
        <v>71</v>
      </c>
      <c r="AY372" s="183" t="s">
        <v>123</v>
      </c>
    </row>
    <row r="373" spans="2:65" s="12" customFormat="1">
      <c r="B373" s="190"/>
      <c r="D373" s="182" t="s">
        <v>132</v>
      </c>
      <c r="E373" s="191" t="s">
        <v>5</v>
      </c>
      <c r="F373" s="192" t="s">
        <v>144</v>
      </c>
      <c r="H373" s="193">
        <v>199.06</v>
      </c>
      <c r="I373" s="194"/>
      <c r="L373" s="190"/>
      <c r="M373" s="195"/>
      <c r="N373" s="196"/>
      <c r="O373" s="196"/>
      <c r="P373" s="196"/>
      <c r="Q373" s="196"/>
      <c r="R373" s="196"/>
      <c r="S373" s="196"/>
      <c r="T373" s="197"/>
      <c r="AT373" s="191" t="s">
        <v>132</v>
      </c>
      <c r="AU373" s="191" t="s">
        <v>81</v>
      </c>
      <c r="AV373" s="12" t="s">
        <v>130</v>
      </c>
      <c r="AW373" s="12" t="s">
        <v>35</v>
      </c>
      <c r="AX373" s="12" t="s">
        <v>79</v>
      </c>
      <c r="AY373" s="191" t="s">
        <v>123</v>
      </c>
    </row>
    <row r="374" spans="2:65" s="1" customFormat="1" ht="25.5" customHeight="1">
      <c r="B374" s="168"/>
      <c r="C374" s="208" t="s">
        <v>599</v>
      </c>
      <c r="D374" s="208" t="s">
        <v>295</v>
      </c>
      <c r="E374" s="209" t="s">
        <v>600</v>
      </c>
      <c r="F374" s="210" t="s">
        <v>601</v>
      </c>
      <c r="G374" s="211" t="s">
        <v>128</v>
      </c>
      <c r="H374" s="212">
        <v>203.041</v>
      </c>
      <c r="I374" s="213"/>
      <c r="J374" s="214">
        <f>ROUND(I374*H374,2)</f>
        <v>0</v>
      </c>
      <c r="K374" s="210" t="s">
        <v>5</v>
      </c>
      <c r="L374" s="215"/>
      <c r="M374" s="216" t="s">
        <v>5</v>
      </c>
      <c r="N374" s="217" t="s">
        <v>42</v>
      </c>
      <c r="O374" s="41"/>
      <c r="P374" s="178">
        <f>O374*H374</f>
        <v>0</v>
      </c>
      <c r="Q374" s="178">
        <v>0.1363</v>
      </c>
      <c r="R374" s="178">
        <f>Q374*H374</f>
        <v>27.6744883</v>
      </c>
      <c r="S374" s="178">
        <v>0</v>
      </c>
      <c r="T374" s="179">
        <f>S374*H374</f>
        <v>0</v>
      </c>
      <c r="AR374" s="23" t="s">
        <v>164</v>
      </c>
      <c r="AT374" s="23" t="s">
        <v>295</v>
      </c>
      <c r="AU374" s="23" t="s">
        <v>81</v>
      </c>
      <c r="AY374" s="23" t="s">
        <v>123</v>
      </c>
      <c r="BE374" s="180">
        <f>IF(N374="základní",J374,0)</f>
        <v>0</v>
      </c>
      <c r="BF374" s="180">
        <f>IF(N374="snížená",J374,0)</f>
        <v>0</v>
      </c>
      <c r="BG374" s="180">
        <f>IF(N374="zákl. přenesená",J374,0)</f>
        <v>0</v>
      </c>
      <c r="BH374" s="180">
        <f>IF(N374="sníž. přenesená",J374,0)</f>
        <v>0</v>
      </c>
      <c r="BI374" s="180">
        <f>IF(N374="nulová",J374,0)</f>
        <v>0</v>
      </c>
      <c r="BJ374" s="23" t="s">
        <v>79</v>
      </c>
      <c r="BK374" s="180">
        <f>ROUND(I374*H374,2)</f>
        <v>0</v>
      </c>
      <c r="BL374" s="23" t="s">
        <v>130</v>
      </c>
      <c r="BM374" s="23" t="s">
        <v>602</v>
      </c>
    </row>
    <row r="375" spans="2:65" s="11" customFormat="1">
      <c r="B375" s="181"/>
      <c r="D375" s="182" t="s">
        <v>132</v>
      </c>
      <c r="E375" s="183" t="s">
        <v>5</v>
      </c>
      <c r="F375" s="184" t="s">
        <v>603</v>
      </c>
      <c r="H375" s="185">
        <v>199.06</v>
      </c>
      <c r="I375" s="186"/>
      <c r="L375" s="181"/>
      <c r="M375" s="187"/>
      <c r="N375" s="188"/>
      <c r="O375" s="188"/>
      <c r="P375" s="188"/>
      <c r="Q375" s="188"/>
      <c r="R375" s="188"/>
      <c r="S375" s="188"/>
      <c r="T375" s="189"/>
      <c r="AT375" s="183" t="s">
        <v>132</v>
      </c>
      <c r="AU375" s="183" t="s">
        <v>81</v>
      </c>
      <c r="AV375" s="11" t="s">
        <v>81</v>
      </c>
      <c r="AW375" s="11" t="s">
        <v>35</v>
      </c>
      <c r="AX375" s="11" t="s">
        <v>79</v>
      </c>
      <c r="AY375" s="183" t="s">
        <v>123</v>
      </c>
    </row>
    <row r="376" spans="2:65" s="13" customFormat="1">
      <c r="B376" s="201"/>
      <c r="D376" s="182" t="s">
        <v>132</v>
      </c>
      <c r="E376" s="202" t="s">
        <v>5</v>
      </c>
      <c r="F376" s="203" t="s">
        <v>604</v>
      </c>
      <c r="H376" s="202" t="s">
        <v>5</v>
      </c>
      <c r="I376" s="204"/>
      <c r="L376" s="201"/>
      <c r="M376" s="205"/>
      <c r="N376" s="206"/>
      <c r="O376" s="206"/>
      <c r="P376" s="206"/>
      <c r="Q376" s="206"/>
      <c r="R376" s="206"/>
      <c r="S376" s="206"/>
      <c r="T376" s="207"/>
      <c r="AT376" s="202" t="s">
        <v>132</v>
      </c>
      <c r="AU376" s="202" t="s">
        <v>81</v>
      </c>
      <c r="AV376" s="13" t="s">
        <v>79</v>
      </c>
      <c r="AW376" s="13" t="s">
        <v>35</v>
      </c>
      <c r="AX376" s="13" t="s">
        <v>71</v>
      </c>
      <c r="AY376" s="202" t="s">
        <v>123</v>
      </c>
    </row>
    <row r="377" spans="2:65" s="13" customFormat="1">
      <c r="B377" s="201"/>
      <c r="D377" s="182" t="s">
        <v>132</v>
      </c>
      <c r="E377" s="202" t="s">
        <v>5</v>
      </c>
      <c r="F377" s="203" t="s">
        <v>605</v>
      </c>
      <c r="H377" s="202" t="s">
        <v>5</v>
      </c>
      <c r="I377" s="204"/>
      <c r="L377" s="201"/>
      <c r="M377" s="205"/>
      <c r="N377" s="206"/>
      <c r="O377" s="206"/>
      <c r="P377" s="206"/>
      <c r="Q377" s="206"/>
      <c r="R377" s="206"/>
      <c r="S377" s="206"/>
      <c r="T377" s="207"/>
      <c r="AT377" s="202" t="s">
        <v>132</v>
      </c>
      <c r="AU377" s="202" t="s">
        <v>81</v>
      </c>
      <c r="AV377" s="13" t="s">
        <v>79</v>
      </c>
      <c r="AW377" s="13" t="s">
        <v>35</v>
      </c>
      <c r="AX377" s="13" t="s">
        <v>71</v>
      </c>
      <c r="AY377" s="202" t="s">
        <v>123</v>
      </c>
    </row>
    <row r="378" spans="2:65" s="11" customFormat="1">
      <c r="B378" s="181"/>
      <c r="D378" s="182" t="s">
        <v>132</v>
      </c>
      <c r="F378" s="184" t="s">
        <v>606</v>
      </c>
      <c r="H378" s="185">
        <v>203.041</v>
      </c>
      <c r="I378" s="186"/>
      <c r="L378" s="181"/>
      <c r="M378" s="187"/>
      <c r="N378" s="188"/>
      <c r="O378" s="188"/>
      <c r="P378" s="188"/>
      <c r="Q378" s="188"/>
      <c r="R378" s="188"/>
      <c r="S378" s="188"/>
      <c r="T378" s="189"/>
      <c r="AT378" s="183" t="s">
        <v>132</v>
      </c>
      <c r="AU378" s="183" t="s">
        <v>81</v>
      </c>
      <c r="AV378" s="11" t="s">
        <v>81</v>
      </c>
      <c r="AW378" s="11" t="s">
        <v>6</v>
      </c>
      <c r="AX378" s="11" t="s">
        <v>79</v>
      </c>
      <c r="AY378" s="183" t="s">
        <v>123</v>
      </c>
    </row>
    <row r="379" spans="2:65" s="1" customFormat="1" ht="51" customHeight="1">
      <c r="B379" s="168"/>
      <c r="C379" s="169" t="s">
        <v>607</v>
      </c>
      <c r="D379" s="169" t="s">
        <v>125</v>
      </c>
      <c r="E379" s="170" t="s">
        <v>608</v>
      </c>
      <c r="F379" s="171" t="s">
        <v>609</v>
      </c>
      <c r="G379" s="172" t="s">
        <v>128</v>
      </c>
      <c r="H379" s="173">
        <v>6.19</v>
      </c>
      <c r="I379" s="174"/>
      <c r="J379" s="175">
        <f>ROUND(I379*H379,2)</f>
        <v>0</v>
      </c>
      <c r="K379" s="171" t="s">
        <v>129</v>
      </c>
      <c r="L379" s="40"/>
      <c r="M379" s="176" t="s">
        <v>5</v>
      </c>
      <c r="N379" s="177" t="s">
        <v>42</v>
      </c>
      <c r="O379" s="41"/>
      <c r="P379" s="178">
        <f>O379*H379</f>
        <v>0</v>
      </c>
      <c r="Q379" s="178">
        <v>0.10100000000000001</v>
      </c>
      <c r="R379" s="178">
        <f>Q379*H379</f>
        <v>0.62519000000000013</v>
      </c>
      <c r="S379" s="178">
        <v>0</v>
      </c>
      <c r="T379" s="179">
        <f>S379*H379</f>
        <v>0</v>
      </c>
      <c r="AR379" s="23" t="s">
        <v>130</v>
      </c>
      <c r="AT379" s="23" t="s">
        <v>125</v>
      </c>
      <c r="AU379" s="23" t="s">
        <v>81</v>
      </c>
      <c r="AY379" s="23" t="s">
        <v>123</v>
      </c>
      <c r="BE379" s="180">
        <f>IF(N379="základní",J379,0)</f>
        <v>0</v>
      </c>
      <c r="BF379" s="180">
        <f>IF(N379="snížená",J379,0)</f>
        <v>0</v>
      </c>
      <c r="BG379" s="180">
        <f>IF(N379="zákl. přenesená",J379,0)</f>
        <v>0</v>
      </c>
      <c r="BH379" s="180">
        <f>IF(N379="sníž. přenesená",J379,0)</f>
        <v>0</v>
      </c>
      <c r="BI379" s="180">
        <f>IF(N379="nulová",J379,0)</f>
        <v>0</v>
      </c>
      <c r="BJ379" s="23" t="s">
        <v>79</v>
      </c>
      <c r="BK379" s="180">
        <f>ROUND(I379*H379,2)</f>
        <v>0</v>
      </c>
      <c r="BL379" s="23" t="s">
        <v>130</v>
      </c>
      <c r="BM379" s="23" t="s">
        <v>610</v>
      </c>
    </row>
    <row r="380" spans="2:65" s="13" customFormat="1">
      <c r="B380" s="201"/>
      <c r="D380" s="182" t="s">
        <v>132</v>
      </c>
      <c r="E380" s="202" t="s">
        <v>5</v>
      </c>
      <c r="F380" s="203" t="s">
        <v>611</v>
      </c>
      <c r="H380" s="202" t="s">
        <v>5</v>
      </c>
      <c r="I380" s="204"/>
      <c r="L380" s="201"/>
      <c r="M380" s="205"/>
      <c r="N380" s="206"/>
      <c r="O380" s="206"/>
      <c r="P380" s="206"/>
      <c r="Q380" s="206"/>
      <c r="R380" s="206"/>
      <c r="S380" s="206"/>
      <c r="T380" s="207"/>
      <c r="AT380" s="202" t="s">
        <v>132</v>
      </c>
      <c r="AU380" s="202" t="s">
        <v>81</v>
      </c>
      <c r="AV380" s="13" t="s">
        <v>79</v>
      </c>
      <c r="AW380" s="13" t="s">
        <v>35</v>
      </c>
      <c r="AX380" s="13" t="s">
        <v>71</v>
      </c>
      <c r="AY380" s="202" t="s">
        <v>123</v>
      </c>
    </row>
    <row r="381" spans="2:65" s="11" customFormat="1">
      <c r="B381" s="181"/>
      <c r="D381" s="182" t="s">
        <v>132</v>
      </c>
      <c r="E381" s="183" t="s">
        <v>5</v>
      </c>
      <c r="F381" s="184" t="s">
        <v>519</v>
      </c>
      <c r="H381" s="185">
        <v>6.19</v>
      </c>
      <c r="I381" s="186"/>
      <c r="L381" s="181"/>
      <c r="M381" s="187"/>
      <c r="N381" s="188"/>
      <c r="O381" s="188"/>
      <c r="P381" s="188"/>
      <c r="Q381" s="188"/>
      <c r="R381" s="188"/>
      <c r="S381" s="188"/>
      <c r="T381" s="189"/>
      <c r="AT381" s="183" t="s">
        <v>132</v>
      </c>
      <c r="AU381" s="183" t="s">
        <v>81</v>
      </c>
      <c r="AV381" s="11" t="s">
        <v>81</v>
      </c>
      <c r="AW381" s="11" t="s">
        <v>35</v>
      </c>
      <c r="AX381" s="11" t="s">
        <v>79</v>
      </c>
      <c r="AY381" s="183" t="s">
        <v>123</v>
      </c>
    </row>
    <row r="382" spans="2:65" s="1" customFormat="1" ht="16.5" customHeight="1">
      <c r="B382" s="168"/>
      <c r="C382" s="208" t="s">
        <v>612</v>
      </c>
      <c r="D382" s="208" t="s">
        <v>295</v>
      </c>
      <c r="E382" s="209" t="s">
        <v>613</v>
      </c>
      <c r="F382" s="210" t="s">
        <v>614</v>
      </c>
      <c r="G382" s="211" t="s">
        <v>128</v>
      </c>
      <c r="H382" s="212">
        <v>6.3760000000000003</v>
      </c>
      <c r="I382" s="213"/>
      <c r="J382" s="214">
        <f>ROUND(I382*H382,2)</f>
        <v>0</v>
      </c>
      <c r="K382" s="210" t="s">
        <v>129</v>
      </c>
      <c r="L382" s="215"/>
      <c r="M382" s="216" t="s">
        <v>5</v>
      </c>
      <c r="N382" s="217" t="s">
        <v>42</v>
      </c>
      <c r="O382" s="41"/>
      <c r="P382" s="178">
        <f>O382*H382</f>
        <v>0</v>
      </c>
      <c r="Q382" s="178">
        <v>0.108</v>
      </c>
      <c r="R382" s="178">
        <f>Q382*H382</f>
        <v>0.688608</v>
      </c>
      <c r="S382" s="178">
        <v>0</v>
      </c>
      <c r="T382" s="179">
        <f>S382*H382</f>
        <v>0</v>
      </c>
      <c r="AR382" s="23" t="s">
        <v>164</v>
      </c>
      <c r="AT382" s="23" t="s">
        <v>295</v>
      </c>
      <c r="AU382" s="23" t="s">
        <v>81</v>
      </c>
      <c r="AY382" s="23" t="s">
        <v>123</v>
      </c>
      <c r="BE382" s="180">
        <f>IF(N382="základní",J382,0)</f>
        <v>0</v>
      </c>
      <c r="BF382" s="180">
        <f>IF(N382="snížená",J382,0)</f>
        <v>0</v>
      </c>
      <c r="BG382" s="180">
        <f>IF(N382="zákl. přenesená",J382,0)</f>
        <v>0</v>
      </c>
      <c r="BH382" s="180">
        <f>IF(N382="sníž. přenesená",J382,0)</f>
        <v>0</v>
      </c>
      <c r="BI382" s="180">
        <f>IF(N382="nulová",J382,0)</f>
        <v>0</v>
      </c>
      <c r="BJ382" s="23" t="s">
        <v>79</v>
      </c>
      <c r="BK382" s="180">
        <f>ROUND(I382*H382,2)</f>
        <v>0</v>
      </c>
      <c r="BL382" s="23" t="s">
        <v>130</v>
      </c>
      <c r="BM382" s="23" t="s">
        <v>615</v>
      </c>
    </row>
    <row r="383" spans="2:65" s="11" customFormat="1">
      <c r="B383" s="181"/>
      <c r="D383" s="182" t="s">
        <v>132</v>
      </c>
      <c r="E383" s="183" t="s">
        <v>5</v>
      </c>
      <c r="F383" s="184" t="s">
        <v>616</v>
      </c>
      <c r="H383" s="185">
        <v>6.19</v>
      </c>
      <c r="I383" s="186"/>
      <c r="L383" s="181"/>
      <c r="M383" s="187"/>
      <c r="N383" s="188"/>
      <c r="O383" s="188"/>
      <c r="P383" s="188"/>
      <c r="Q383" s="188"/>
      <c r="R383" s="188"/>
      <c r="S383" s="188"/>
      <c r="T383" s="189"/>
      <c r="AT383" s="183" t="s">
        <v>132</v>
      </c>
      <c r="AU383" s="183" t="s">
        <v>81</v>
      </c>
      <c r="AV383" s="11" t="s">
        <v>81</v>
      </c>
      <c r="AW383" s="11" t="s">
        <v>35</v>
      </c>
      <c r="AX383" s="11" t="s">
        <v>79</v>
      </c>
      <c r="AY383" s="183" t="s">
        <v>123</v>
      </c>
    </row>
    <row r="384" spans="2:65" s="13" customFormat="1">
      <c r="B384" s="201"/>
      <c r="D384" s="182" t="s">
        <v>132</v>
      </c>
      <c r="E384" s="202" t="s">
        <v>5</v>
      </c>
      <c r="F384" s="203" t="s">
        <v>577</v>
      </c>
      <c r="H384" s="202" t="s">
        <v>5</v>
      </c>
      <c r="I384" s="204"/>
      <c r="L384" s="201"/>
      <c r="M384" s="205"/>
      <c r="N384" s="206"/>
      <c r="O384" s="206"/>
      <c r="P384" s="206"/>
      <c r="Q384" s="206"/>
      <c r="R384" s="206"/>
      <c r="S384" s="206"/>
      <c r="T384" s="207"/>
      <c r="AT384" s="202" t="s">
        <v>132</v>
      </c>
      <c r="AU384" s="202" t="s">
        <v>81</v>
      </c>
      <c r="AV384" s="13" t="s">
        <v>79</v>
      </c>
      <c r="AW384" s="13" t="s">
        <v>35</v>
      </c>
      <c r="AX384" s="13" t="s">
        <v>71</v>
      </c>
      <c r="AY384" s="202" t="s">
        <v>123</v>
      </c>
    </row>
    <row r="385" spans="2:65" s="11" customFormat="1">
      <c r="B385" s="181"/>
      <c r="D385" s="182" t="s">
        <v>132</v>
      </c>
      <c r="F385" s="184" t="s">
        <v>617</v>
      </c>
      <c r="H385" s="185">
        <v>6.3760000000000003</v>
      </c>
      <c r="I385" s="186"/>
      <c r="L385" s="181"/>
      <c r="M385" s="187"/>
      <c r="N385" s="188"/>
      <c r="O385" s="188"/>
      <c r="P385" s="188"/>
      <c r="Q385" s="188"/>
      <c r="R385" s="188"/>
      <c r="S385" s="188"/>
      <c r="T385" s="189"/>
      <c r="AT385" s="183" t="s">
        <v>132</v>
      </c>
      <c r="AU385" s="183" t="s">
        <v>81</v>
      </c>
      <c r="AV385" s="11" t="s">
        <v>81</v>
      </c>
      <c r="AW385" s="11" t="s">
        <v>6</v>
      </c>
      <c r="AX385" s="11" t="s">
        <v>79</v>
      </c>
      <c r="AY385" s="183" t="s">
        <v>123</v>
      </c>
    </row>
    <row r="386" spans="2:65" s="10" customFormat="1" ht="29.85" customHeight="1">
      <c r="B386" s="155"/>
      <c r="D386" s="156" t="s">
        <v>70</v>
      </c>
      <c r="E386" s="166" t="s">
        <v>164</v>
      </c>
      <c r="F386" s="166" t="s">
        <v>618</v>
      </c>
      <c r="I386" s="158"/>
      <c r="J386" s="167">
        <f>BK386</f>
        <v>0</v>
      </c>
      <c r="L386" s="155"/>
      <c r="M386" s="160"/>
      <c r="N386" s="161"/>
      <c r="O386" s="161"/>
      <c r="P386" s="162">
        <f>SUM(P387:P429)</f>
        <v>0</v>
      </c>
      <c r="Q386" s="161"/>
      <c r="R386" s="162">
        <f>SUM(R387:R429)</f>
        <v>2.3200789999999998</v>
      </c>
      <c r="S386" s="161"/>
      <c r="T386" s="163">
        <f>SUM(T387:T429)</f>
        <v>0.30000000000000004</v>
      </c>
      <c r="AR386" s="156" t="s">
        <v>79</v>
      </c>
      <c r="AT386" s="164" t="s">
        <v>70</v>
      </c>
      <c r="AU386" s="164" t="s">
        <v>79</v>
      </c>
      <c r="AY386" s="156" t="s">
        <v>123</v>
      </c>
      <c r="BK386" s="165">
        <f>SUM(BK387:BK429)</f>
        <v>0</v>
      </c>
    </row>
    <row r="387" spans="2:65" s="1" customFormat="1" ht="25.5" customHeight="1">
      <c r="B387" s="168"/>
      <c r="C387" s="169" t="s">
        <v>619</v>
      </c>
      <c r="D387" s="169" t="s">
        <v>125</v>
      </c>
      <c r="E387" s="170" t="s">
        <v>620</v>
      </c>
      <c r="F387" s="171" t="s">
        <v>621</v>
      </c>
      <c r="G387" s="172" t="s">
        <v>167</v>
      </c>
      <c r="H387" s="173">
        <v>11.1</v>
      </c>
      <c r="I387" s="174"/>
      <c r="J387" s="175">
        <f>ROUND(I387*H387,2)</f>
        <v>0</v>
      </c>
      <c r="K387" s="171" t="s">
        <v>129</v>
      </c>
      <c r="L387" s="40"/>
      <c r="M387" s="176" t="s">
        <v>5</v>
      </c>
      <c r="N387" s="177" t="s">
        <v>42</v>
      </c>
      <c r="O387" s="41"/>
      <c r="P387" s="178">
        <f>O387*H387</f>
        <v>0</v>
      </c>
      <c r="Q387" s="178">
        <v>1.0000000000000001E-5</v>
      </c>
      <c r="R387" s="178">
        <f>Q387*H387</f>
        <v>1.11E-4</v>
      </c>
      <c r="S387" s="178">
        <v>0</v>
      </c>
      <c r="T387" s="179">
        <f>S387*H387</f>
        <v>0</v>
      </c>
      <c r="AR387" s="23" t="s">
        <v>130</v>
      </c>
      <c r="AT387" s="23" t="s">
        <v>125</v>
      </c>
      <c r="AU387" s="23" t="s">
        <v>81</v>
      </c>
      <c r="AY387" s="23" t="s">
        <v>123</v>
      </c>
      <c r="BE387" s="180">
        <f>IF(N387="základní",J387,0)</f>
        <v>0</v>
      </c>
      <c r="BF387" s="180">
        <f>IF(N387="snížená",J387,0)</f>
        <v>0</v>
      </c>
      <c r="BG387" s="180">
        <f>IF(N387="zákl. přenesená",J387,0)</f>
        <v>0</v>
      </c>
      <c r="BH387" s="180">
        <f>IF(N387="sníž. přenesená",J387,0)</f>
        <v>0</v>
      </c>
      <c r="BI387" s="180">
        <f>IF(N387="nulová",J387,0)</f>
        <v>0</v>
      </c>
      <c r="BJ387" s="23" t="s">
        <v>79</v>
      </c>
      <c r="BK387" s="180">
        <f>ROUND(I387*H387,2)</f>
        <v>0</v>
      </c>
      <c r="BL387" s="23" t="s">
        <v>130</v>
      </c>
      <c r="BM387" s="23" t="s">
        <v>622</v>
      </c>
    </row>
    <row r="388" spans="2:65" s="1" customFormat="1" ht="94.5">
      <c r="B388" s="40"/>
      <c r="D388" s="182" t="s">
        <v>152</v>
      </c>
      <c r="F388" s="198" t="s">
        <v>623</v>
      </c>
      <c r="I388" s="199"/>
      <c r="L388" s="40"/>
      <c r="M388" s="200"/>
      <c r="N388" s="41"/>
      <c r="O388" s="41"/>
      <c r="P388" s="41"/>
      <c r="Q388" s="41"/>
      <c r="R388" s="41"/>
      <c r="S388" s="41"/>
      <c r="T388" s="69"/>
      <c r="AT388" s="23" t="s">
        <v>152</v>
      </c>
      <c r="AU388" s="23" t="s">
        <v>81</v>
      </c>
    </row>
    <row r="389" spans="2:65" s="11" customFormat="1">
      <c r="B389" s="181"/>
      <c r="D389" s="182" t="s">
        <v>132</v>
      </c>
      <c r="E389" s="183" t="s">
        <v>5</v>
      </c>
      <c r="F389" s="184" t="s">
        <v>624</v>
      </c>
      <c r="H389" s="185">
        <v>11.1</v>
      </c>
      <c r="I389" s="186"/>
      <c r="L389" s="181"/>
      <c r="M389" s="187"/>
      <c r="N389" s="188"/>
      <c r="O389" s="188"/>
      <c r="P389" s="188"/>
      <c r="Q389" s="188"/>
      <c r="R389" s="188"/>
      <c r="S389" s="188"/>
      <c r="T389" s="189"/>
      <c r="AT389" s="183" t="s">
        <v>132</v>
      </c>
      <c r="AU389" s="183" t="s">
        <v>81</v>
      </c>
      <c r="AV389" s="11" t="s">
        <v>81</v>
      </c>
      <c r="AW389" s="11" t="s">
        <v>35</v>
      </c>
      <c r="AX389" s="11" t="s">
        <v>79</v>
      </c>
      <c r="AY389" s="183" t="s">
        <v>123</v>
      </c>
    </row>
    <row r="390" spans="2:65" s="1" customFormat="1" ht="16.5" customHeight="1">
      <c r="B390" s="168"/>
      <c r="C390" s="208" t="s">
        <v>625</v>
      </c>
      <c r="D390" s="208" t="s">
        <v>295</v>
      </c>
      <c r="E390" s="209" t="s">
        <v>626</v>
      </c>
      <c r="F390" s="210" t="s">
        <v>627</v>
      </c>
      <c r="G390" s="211" t="s">
        <v>167</v>
      </c>
      <c r="H390" s="212">
        <v>11.1</v>
      </c>
      <c r="I390" s="213"/>
      <c r="J390" s="214">
        <f>ROUND(I390*H390,2)</f>
        <v>0</v>
      </c>
      <c r="K390" s="210" t="s">
        <v>129</v>
      </c>
      <c r="L390" s="215"/>
      <c r="M390" s="216" t="s">
        <v>5</v>
      </c>
      <c r="N390" s="217" t="s">
        <v>42</v>
      </c>
      <c r="O390" s="41"/>
      <c r="P390" s="178">
        <f>O390*H390</f>
        <v>0</v>
      </c>
      <c r="Q390" s="178">
        <v>3.2799999999999999E-3</v>
      </c>
      <c r="R390" s="178">
        <f>Q390*H390</f>
        <v>3.6407999999999996E-2</v>
      </c>
      <c r="S390" s="178">
        <v>0</v>
      </c>
      <c r="T390" s="179">
        <f>S390*H390</f>
        <v>0</v>
      </c>
      <c r="AR390" s="23" t="s">
        <v>164</v>
      </c>
      <c r="AT390" s="23" t="s">
        <v>295</v>
      </c>
      <c r="AU390" s="23" t="s">
        <v>81</v>
      </c>
      <c r="AY390" s="23" t="s">
        <v>123</v>
      </c>
      <c r="BE390" s="180">
        <f>IF(N390="základní",J390,0)</f>
        <v>0</v>
      </c>
      <c r="BF390" s="180">
        <f>IF(N390="snížená",J390,0)</f>
        <v>0</v>
      </c>
      <c r="BG390" s="180">
        <f>IF(N390="zákl. přenesená",J390,0)</f>
        <v>0</v>
      </c>
      <c r="BH390" s="180">
        <f>IF(N390="sníž. přenesená",J390,0)</f>
        <v>0</v>
      </c>
      <c r="BI390" s="180">
        <f>IF(N390="nulová",J390,0)</f>
        <v>0</v>
      </c>
      <c r="BJ390" s="23" t="s">
        <v>79</v>
      </c>
      <c r="BK390" s="180">
        <f>ROUND(I390*H390,2)</f>
        <v>0</v>
      </c>
      <c r="BL390" s="23" t="s">
        <v>130</v>
      </c>
      <c r="BM390" s="23" t="s">
        <v>628</v>
      </c>
    </row>
    <row r="391" spans="2:65" s="11" customFormat="1">
      <c r="B391" s="181"/>
      <c r="D391" s="182" t="s">
        <v>132</v>
      </c>
      <c r="E391" s="183" t="s">
        <v>5</v>
      </c>
      <c r="F391" s="184" t="s">
        <v>629</v>
      </c>
      <c r="H391" s="185">
        <v>11.1</v>
      </c>
      <c r="I391" s="186"/>
      <c r="L391" s="181"/>
      <c r="M391" s="187"/>
      <c r="N391" s="188"/>
      <c r="O391" s="188"/>
      <c r="P391" s="188"/>
      <c r="Q391" s="188"/>
      <c r="R391" s="188"/>
      <c r="S391" s="188"/>
      <c r="T391" s="189"/>
      <c r="AT391" s="183" t="s">
        <v>132</v>
      </c>
      <c r="AU391" s="183" t="s">
        <v>81</v>
      </c>
      <c r="AV391" s="11" t="s">
        <v>81</v>
      </c>
      <c r="AW391" s="11" t="s">
        <v>35</v>
      </c>
      <c r="AX391" s="11" t="s">
        <v>79</v>
      </c>
      <c r="AY391" s="183" t="s">
        <v>123</v>
      </c>
    </row>
    <row r="392" spans="2:65" s="13" customFormat="1">
      <c r="B392" s="201"/>
      <c r="D392" s="182" t="s">
        <v>132</v>
      </c>
      <c r="E392" s="202" t="s">
        <v>5</v>
      </c>
      <c r="F392" s="203" t="s">
        <v>630</v>
      </c>
      <c r="H392" s="202" t="s">
        <v>5</v>
      </c>
      <c r="I392" s="204"/>
      <c r="L392" s="201"/>
      <c r="M392" s="205"/>
      <c r="N392" s="206"/>
      <c r="O392" s="206"/>
      <c r="P392" s="206"/>
      <c r="Q392" s="206"/>
      <c r="R392" s="206"/>
      <c r="S392" s="206"/>
      <c r="T392" s="207"/>
      <c r="AT392" s="202" t="s">
        <v>132</v>
      </c>
      <c r="AU392" s="202" t="s">
        <v>81</v>
      </c>
      <c r="AV392" s="13" t="s">
        <v>79</v>
      </c>
      <c r="AW392" s="13" t="s">
        <v>35</v>
      </c>
      <c r="AX392" s="13" t="s">
        <v>71</v>
      </c>
      <c r="AY392" s="202" t="s">
        <v>123</v>
      </c>
    </row>
    <row r="393" spans="2:65" s="1" customFormat="1" ht="16.5" customHeight="1">
      <c r="B393" s="168"/>
      <c r="C393" s="169" t="s">
        <v>631</v>
      </c>
      <c r="D393" s="169" t="s">
        <v>125</v>
      </c>
      <c r="E393" s="170" t="s">
        <v>632</v>
      </c>
      <c r="F393" s="171" t="s">
        <v>633</v>
      </c>
      <c r="G393" s="172" t="s">
        <v>367</v>
      </c>
      <c r="H393" s="173">
        <v>2</v>
      </c>
      <c r="I393" s="174"/>
      <c r="J393" s="175">
        <f>ROUND(I393*H393,2)</f>
        <v>0</v>
      </c>
      <c r="K393" s="171" t="s">
        <v>129</v>
      </c>
      <c r="L393" s="40"/>
      <c r="M393" s="176" t="s">
        <v>5</v>
      </c>
      <c r="N393" s="177" t="s">
        <v>42</v>
      </c>
      <c r="O393" s="41"/>
      <c r="P393" s="178">
        <f>O393*H393</f>
        <v>0</v>
      </c>
      <c r="Q393" s="178">
        <v>0.14494000000000001</v>
      </c>
      <c r="R393" s="178">
        <f>Q393*H393</f>
        <v>0.28988000000000003</v>
      </c>
      <c r="S393" s="178">
        <v>0</v>
      </c>
      <c r="T393" s="179">
        <f>S393*H393</f>
        <v>0</v>
      </c>
      <c r="AR393" s="23" t="s">
        <v>130</v>
      </c>
      <c r="AT393" s="23" t="s">
        <v>125</v>
      </c>
      <c r="AU393" s="23" t="s">
        <v>81</v>
      </c>
      <c r="AY393" s="23" t="s">
        <v>123</v>
      </c>
      <c r="BE393" s="180">
        <f>IF(N393="základní",J393,0)</f>
        <v>0</v>
      </c>
      <c r="BF393" s="180">
        <f>IF(N393="snížená",J393,0)</f>
        <v>0</v>
      </c>
      <c r="BG393" s="180">
        <f>IF(N393="zákl. přenesená",J393,0)</f>
        <v>0</v>
      </c>
      <c r="BH393" s="180">
        <f>IF(N393="sníž. přenesená",J393,0)</f>
        <v>0</v>
      </c>
      <c r="BI393" s="180">
        <f>IF(N393="nulová",J393,0)</f>
        <v>0</v>
      </c>
      <c r="BJ393" s="23" t="s">
        <v>79</v>
      </c>
      <c r="BK393" s="180">
        <f>ROUND(I393*H393,2)</f>
        <v>0</v>
      </c>
      <c r="BL393" s="23" t="s">
        <v>130</v>
      </c>
      <c r="BM393" s="23" t="s">
        <v>634</v>
      </c>
    </row>
    <row r="394" spans="2:65" s="1" customFormat="1" ht="108">
      <c r="B394" s="40"/>
      <c r="D394" s="182" t="s">
        <v>152</v>
      </c>
      <c r="F394" s="198" t="s">
        <v>635</v>
      </c>
      <c r="I394" s="199"/>
      <c r="L394" s="40"/>
      <c r="M394" s="200"/>
      <c r="N394" s="41"/>
      <c r="O394" s="41"/>
      <c r="P394" s="41"/>
      <c r="Q394" s="41"/>
      <c r="R394" s="41"/>
      <c r="S394" s="41"/>
      <c r="T394" s="69"/>
      <c r="AT394" s="23" t="s">
        <v>152</v>
      </c>
      <c r="AU394" s="23" t="s">
        <v>81</v>
      </c>
    </row>
    <row r="395" spans="2:65" s="11" customFormat="1">
      <c r="B395" s="181"/>
      <c r="D395" s="182" t="s">
        <v>132</v>
      </c>
      <c r="E395" s="183" t="s">
        <v>5</v>
      </c>
      <c r="F395" s="184" t="s">
        <v>636</v>
      </c>
      <c r="H395" s="185">
        <v>2</v>
      </c>
      <c r="I395" s="186"/>
      <c r="L395" s="181"/>
      <c r="M395" s="187"/>
      <c r="N395" s="188"/>
      <c r="O395" s="188"/>
      <c r="P395" s="188"/>
      <c r="Q395" s="188"/>
      <c r="R395" s="188"/>
      <c r="S395" s="188"/>
      <c r="T395" s="189"/>
      <c r="AT395" s="183" t="s">
        <v>132</v>
      </c>
      <c r="AU395" s="183" t="s">
        <v>81</v>
      </c>
      <c r="AV395" s="11" t="s">
        <v>81</v>
      </c>
      <c r="AW395" s="11" t="s">
        <v>35</v>
      </c>
      <c r="AX395" s="11" t="s">
        <v>79</v>
      </c>
      <c r="AY395" s="183" t="s">
        <v>123</v>
      </c>
    </row>
    <row r="396" spans="2:65" s="13" customFormat="1">
      <c r="B396" s="201"/>
      <c r="D396" s="182" t="s">
        <v>132</v>
      </c>
      <c r="E396" s="202" t="s">
        <v>5</v>
      </c>
      <c r="F396" s="203" t="s">
        <v>637</v>
      </c>
      <c r="H396" s="202" t="s">
        <v>5</v>
      </c>
      <c r="I396" s="204"/>
      <c r="L396" s="201"/>
      <c r="M396" s="205"/>
      <c r="N396" s="206"/>
      <c r="O396" s="206"/>
      <c r="P396" s="206"/>
      <c r="Q396" s="206"/>
      <c r="R396" s="206"/>
      <c r="S396" s="206"/>
      <c r="T396" s="207"/>
      <c r="AT396" s="202" t="s">
        <v>132</v>
      </c>
      <c r="AU396" s="202" t="s">
        <v>81</v>
      </c>
      <c r="AV396" s="13" t="s">
        <v>79</v>
      </c>
      <c r="AW396" s="13" t="s">
        <v>35</v>
      </c>
      <c r="AX396" s="13" t="s">
        <v>71</v>
      </c>
      <c r="AY396" s="202" t="s">
        <v>123</v>
      </c>
    </row>
    <row r="397" spans="2:65" s="1" customFormat="1" ht="16.5" customHeight="1">
      <c r="B397" s="168"/>
      <c r="C397" s="208" t="s">
        <v>638</v>
      </c>
      <c r="D397" s="208" t="s">
        <v>295</v>
      </c>
      <c r="E397" s="209" t="s">
        <v>639</v>
      </c>
      <c r="F397" s="210" t="s">
        <v>640</v>
      </c>
      <c r="G397" s="211" t="s">
        <v>367</v>
      </c>
      <c r="H397" s="212">
        <v>2</v>
      </c>
      <c r="I397" s="213"/>
      <c r="J397" s="214">
        <f>ROUND(I397*H397,2)</f>
        <v>0</v>
      </c>
      <c r="K397" s="210" t="s">
        <v>129</v>
      </c>
      <c r="L397" s="215"/>
      <c r="M397" s="216" t="s">
        <v>5</v>
      </c>
      <c r="N397" s="217" t="s">
        <v>42</v>
      </c>
      <c r="O397" s="41"/>
      <c r="P397" s="178">
        <f>O397*H397</f>
        <v>0</v>
      </c>
      <c r="Q397" s="178">
        <v>8.6999999999999994E-2</v>
      </c>
      <c r="R397" s="178">
        <f>Q397*H397</f>
        <v>0.17399999999999999</v>
      </c>
      <c r="S397" s="178">
        <v>0</v>
      </c>
      <c r="T397" s="179">
        <f>S397*H397</f>
        <v>0</v>
      </c>
      <c r="AR397" s="23" t="s">
        <v>164</v>
      </c>
      <c r="AT397" s="23" t="s">
        <v>295</v>
      </c>
      <c r="AU397" s="23" t="s">
        <v>81</v>
      </c>
      <c r="AY397" s="23" t="s">
        <v>123</v>
      </c>
      <c r="BE397" s="180">
        <f>IF(N397="základní",J397,0)</f>
        <v>0</v>
      </c>
      <c r="BF397" s="180">
        <f>IF(N397="snížená",J397,0)</f>
        <v>0</v>
      </c>
      <c r="BG397" s="180">
        <f>IF(N397="zákl. přenesená",J397,0)</f>
        <v>0</v>
      </c>
      <c r="BH397" s="180">
        <f>IF(N397="sníž. přenesená",J397,0)</f>
        <v>0</v>
      </c>
      <c r="BI397" s="180">
        <f>IF(N397="nulová",J397,0)</f>
        <v>0</v>
      </c>
      <c r="BJ397" s="23" t="s">
        <v>79</v>
      </c>
      <c r="BK397" s="180">
        <f>ROUND(I397*H397,2)</f>
        <v>0</v>
      </c>
      <c r="BL397" s="23" t="s">
        <v>130</v>
      </c>
      <c r="BM397" s="23" t="s">
        <v>641</v>
      </c>
    </row>
    <row r="398" spans="2:65" s="1" customFormat="1" ht="16.5" customHeight="1">
      <c r="B398" s="168"/>
      <c r="C398" s="208" t="s">
        <v>642</v>
      </c>
      <c r="D398" s="208" t="s">
        <v>295</v>
      </c>
      <c r="E398" s="209" t="s">
        <v>643</v>
      </c>
      <c r="F398" s="210" t="s">
        <v>644</v>
      </c>
      <c r="G398" s="211" t="s">
        <v>367</v>
      </c>
      <c r="H398" s="212">
        <v>2</v>
      </c>
      <c r="I398" s="213"/>
      <c r="J398" s="214">
        <f>ROUND(I398*H398,2)</f>
        <v>0</v>
      </c>
      <c r="K398" s="210" t="s">
        <v>129</v>
      </c>
      <c r="L398" s="215"/>
      <c r="M398" s="216" t="s">
        <v>5</v>
      </c>
      <c r="N398" s="217" t="s">
        <v>42</v>
      </c>
      <c r="O398" s="41"/>
      <c r="P398" s="178">
        <f>O398*H398</f>
        <v>0</v>
      </c>
      <c r="Q398" s="178">
        <v>0.12</v>
      </c>
      <c r="R398" s="178">
        <f>Q398*H398</f>
        <v>0.24</v>
      </c>
      <c r="S398" s="178">
        <v>0</v>
      </c>
      <c r="T398" s="179">
        <f>S398*H398</f>
        <v>0</v>
      </c>
      <c r="AR398" s="23" t="s">
        <v>164</v>
      </c>
      <c r="AT398" s="23" t="s">
        <v>295</v>
      </c>
      <c r="AU398" s="23" t="s">
        <v>81</v>
      </c>
      <c r="AY398" s="23" t="s">
        <v>123</v>
      </c>
      <c r="BE398" s="180">
        <f>IF(N398="základní",J398,0)</f>
        <v>0</v>
      </c>
      <c r="BF398" s="180">
        <f>IF(N398="snížená",J398,0)</f>
        <v>0</v>
      </c>
      <c r="BG398" s="180">
        <f>IF(N398="zákl. přenesená",J398,0)</f>
        <v>0</v>
      </c>
      <c r="BH398" s="180">
        <f>IF(N398="sníž. přenesená",J398,0)</f>
        <v>0</v>
      </c>
      <c r="BI398" s="180">
        <f>IF(N398="nulová",J398,0)</f>
        <v>0</v>
      </c>
      <c r="BJ398" s="23" t="s">
        <v>79</v>
      </c>
      <c r="BK398" s="180">
        <f>ROUND(I398*H398,2)</f>
        <v>0</v>
      </c>
      <c r="BL398" s="23" t="s">
        <v>130</v>
      </c>
      <c r="BM398" s="23" t="s">
        <v>645</v>
      </c>
    </row>
    <row r="399" spans="2:65" s="1" customFormat="1" ht="16.5" customHeight="1">
      <c r="B399" s="168"/>
      <c r="C399" s="208" t="s">
        <v>646</v>
      </c>
      <c r="D399" s="208" t="s">
        <v>295</v>
      </c>
      <c r="E399" s="209" t="s">
        <v>647</v>
      </c>
      <c r="F399" s="210" t="s">
        <v>648</v>
      </c>
      <c r="G399" s="211" t="s">
        <v>367</v>
      </c>
      <c r="H399" s="212">
        <v>2</v>
      </c>
      <c r="I399" s="213"/>
      <c r="J399" s="214">
        <f>ROUND(I399*H399,2)</f>
        <v>0</v>
      </c>
      <c r="K399" s="210" t="s">
        <v>129</v>
      </c>
      <c r="L399" s="215"/>
      <c r="M399" s="216" t="s">
        <v>5</v>
      </c>
      <c r="N399" s="217" t="s">
        <v>42</v>
      </c>
      <c r="O399" s="41"/>
      <c r="P399" s="178">
        <f>O399*H399</f>
        <v>0</v>
      </c>
      <c r="Q399" s="178">
        <v>0.17499999999999999</v>
      </c>
      <c r="R399" s="178">
        <f>Q399*H399</f>
        <v>0.35</v>
      </c>
      <c r="S399" s="178">
        <v>0</v>
      </c>
      <c r="T399" s="179">
        <f>S399*H399</f>
        <v>0</v>
      </c>
      <c r="AR399" s="23" t="s">
        <v>164</v>
      </c>
      <c r="AT399" s="23" t="s">
        <v>295</v>
      </c>
      <c r="AU399" s="23" t="s">
        <v>81</v>
      </c>
      <c r="AY399" s="23" t="s">
        <v>123</v>
      </c>
      <c r="BE399" s="180">
        <f>IF(N399="základní",J399,0)</f>
        <v>0</v>
      </c>
      <c r="BF399" s="180">
        <f>IF(N399="snížená",J399,0)</f>
        <v>0</v>
      </c>
      <c r="BG399" s="180">
        <f>IF(N399="zákl. přenesená",J399,0)</f>
        <v>0</v>
      </c>
      <c r="BH399" s="180">
        <f>IF(N399="sníž. přenesená",J399,0)</f>
        <v>0</v>
      </c>
      <c r="BI399" s="180">
        <f>IF(N399="nulová",J399,0)</f>
        <v>0</v>
      </c>
      <c r="BJ399" s="23" t="s">
        <v>79</v>
      </c>
      <c r="BK399" s="180">
        <f>ROUND(I399*H399,2)</f>
        <v>0</v>
      </c>
      <c r="BL399" s="23" t="s">
        <v>130</v>
      </c>
      <c r="BM399" s="23" t="s">
        <v>649</v>
      </c>
    </row>
    <row r="400" spans="2:65" s="1" customFormat="1" ht="16.5" customHeight="1">
      <c r="B400" s="168"/>
      <c r="C400" s="169" t="s">
        <v>650</v>
      </c>
      <c r="D400" s="169" t="s">
        <v>125</v>
      </c>
      <c r="E400" s="170" t="s">
        <v>651</v>
      </c>
      <c r="F400" s="171" t="s">
        <v>652</v>
      </c>
      <c r="G400" s="172" t="s">
        <v>367</v>
      </c>
      <c r="H400" s="173">
        <v>1</v>
      </c>
      <c r="I400" s="174"/>
      <c r="J400" s="175">
        <f>ROUND(I400*H400,2)</f>
        <v>0</v>
      </c>
      <c r="K400" s="171" t="s">
        <v>129</v>
      </c>
      <c r="L400" s="40"/>
      <c r="M400" s="176" t="s">
        <v>5</v>
      </c>
      <c r="N400" s="177" t="s">
        <v>42</v>
      </c>
      <c r="O400" s="41"/>
      <c r="P400" s="178">
        <f>O400*H400</f>
        <v>0</v>
      </c>
      <c r="Q400" s="178">
        <v>4.7120000000000002E-2</v>
      </c>
      <c r="R400" s="178">
        <f>Q400*H400</f>
        <v>4.7120000000000002E-2</v>
      </c>
      <c r="S400" s="178">
        <v>0</v>
      </c>
      <c r="T400" s="179">
        <f>S400*H400</f>
        <v>0</v>
      </c>
      <c r="AR400" s="23" t="s">
        <v>130</v>
      </c>
      <c r="AT400" s="23" t="s">
        <v>125</v>
      </c>
      <c r="AU400" s="23" t="s">
        <v>81</v>
      </c>
      <c r="AY400" s="23" t="s">
        <v>123</v>
      </c>
      <c r="BE400" s="180">
        <f>IF(N400="základní",J400,0)</f>
        <v>0</v>
      </c>
      <c r="BF400" s="180">
        <f>IF(N400="snížená",J400,0)</f>
        <v>0</v>
      </c>
      <c r="BG400" s="180">
        <f>IF(N400="zákl. přenesená",J400,0)</f>
        <v>0</v>
      </c>
      <c r="BH400" s="180">
        <f>IF(N400="sníž. přenesená",J400,0)</f>
        <v>0</v>
      </c>
      <c r="BI400" s="180">
        <f>IF(N400="nulová",J400,0)</f>
        <v>0</v>
      </c>
      <c r="BJ400" s="23" t="s">
        <v>79</v>
      </c>
      <c r="BK400" s="180">
        <f>ROUND(I400*H400,2)</f>
        <v>0</v>
      </c>
      <c r="BL400" s="23" t="s">
        <v>130</v>
      </c>
      <c r="BM400" s="23" t="s">
        <v>653</v>
      </c>
    </row>
    <row r="401" spans="2:65" s="1" customFormat="1" ht="108">
      <c r="B401" s="40"/>
      <c r="D401" s="182" t="s">
        <v>152</v>
      </c>
      <c r="F401" s="198" t="s">
        <v>635</v>
      </c>
      <c r="I401" s="199"/>
      <c r="L401" s="40"/>
      <c r="M401" s="200"/>
      <c r="N401" s="41"/>
      <c r="O401" s="41"/>
      <c r="P401" s="41"/>
      <c r="Q401" s="41"/>
      <c r="R401" s="41"/>
      <c r="S401" s="41"/>
      <c r="T401" s="69"/>
      <c r="AT401" s="23" t="s">
        <v>152</v>
      </c>
      <c r="AU401" s="23" t="s">
        <v>81</v>
      </c>
    </row>
    <row r="402" spans="2:65" s="11" customFormat="1">
      <c r="B402" s="181"/>
      <c r="D402" s="182" t="s">
        <v>132</v>
      </c>
      <c r="E402" s="183" t="s">
        <v>5</v>
      </c>
      <c r="F402" s="184" t="s">
        <v>654</v>
      </c>
      <c r="H402" s="185">
        <v>1</v>
      </c>
      <c r="I402" s="186"/>
      <c r="L402" s="181"/>
      <c r="M402" s="187"/>
      <c r="N402" s="188"/>
      <c r="O402" s="188"/>
      <c r="P402" s="188"/>
      <c r="Q402" s="188"/>
      <c r="R402" s="188"/>
      <c r="S402" s="188"/>
      <c r="T402" s="189"/>
      <c r="AT402" s="183" t="s">
        <v>132</v>
      </c>
      <c r="AU402" s="183" t="s">
        <v>81</v>
      </c>
      <c r="AV402" s="11" t="s">
        <v>81</v>
      </c>
      <c r="AW402" s="11" t="s">
        <v>35</v>
      </c>
      <c r="AX402" s="11" t="s">
        <v>79</v>
      </c>
      <c r="AY402" s="183" t="s">
        <v>123</v>
      </c>
    </row>
    <row r="403" spans="2:65" s="13" customFormat="1">
      <c r="B403" s="201"/>
      <c r="D403" s="182" t="s">
        <v>132</v>
      </c>
      <c r="E403" s="202" t="s">
        <v>5</v>
      </c>
      <c r="F403" s="203" t="s">
        <v>655</v>
      </c>
      <c r="H403" s="202" t="s">
        <v>5</v>
      </c>
      <c r="I403" s="204"/>
      <c r="L403" s="201"/>
      <c r="M403" s="205"/>
      <c r="N403" s="206"/>
      <c r="O403" s="206"/>
      <c r="P403" s="206"/>
      <c r="Q403" s="206"/>
      <c r="R403" s="206"/>
      <c r="S403" s="206"/>
      <c r="T403" s="207"/>
      <c r="AT403" s="202" t="s">
        <v>132</v>
      </c>
      <c r="AU403" s="202" t="s">
        <v>81</v>
      </c>
      <c r="AV403" s="13" t="s">
        <v>79</v>
      </c>
      <c r="AW403" s="13" t="s">
        <v>35</v>
      </c>
      <c r="AX403" s="13" t="s">
        <v>71</v>
      </c>
      <c r="AY403" s="202" t="s">
        <v>123</v>
      </c>
    </row>
    <row r="404" spans="2:65" s="1" customFormat="1" ht="16.5" customHeight="1">
      <c r="B404" s="168"/>
      <c r="C404" s="208" t="s">
        <v>656</v>
      </c>
      <c r="D404" s="208" t="s">
        <v>295</v>
      </c>
      <c r="E404" s="209" t="s">
        <v>657</v>
      </c>
      <c r="F404" s="210" t="s">
        <v>658</v>
      </c>
      <c r="G404" s="211" t="s">
        <v>367</v>
      </c>
      <c r="H404" s="212">
        <v>1</v>
      </c>
      <c r="I404" s="213"/>
      <c r="J404" s="214">
        <f>ROUND(I404*H404,2)</f>
        <v>0</v>
      </c>
      <c r="K404" s="210" t="s">
        <v>5</v>
      </c>
      <c r="L404" s="215"/>
      <c r="M404" s="216" t="s">
        <v>5</v>
      </c>
      <c r="N404" s="217" t="s">
        <v>42</v>
      </c>
      <c r="O404" s="41"/>
      <c r="P404" s="178">
        <f>O404*H404</f>
        <v>0</v>
      </c>
      <c r="Q404" s="178">
        <v>3.3599999999999998E-2</v>
      </c>
      <c r="R404" s="178">
        <f>Q404*H404</f>
        <v>3.3599999999999998E-2</v>
      </c>
      <c r="S404" s="178">
        <v>0</v>
      </c>
      <c r="T404" s="179">
        <f>S404*H404</f>
        <v>0</v>
      </c>
      <c r="AR404" s="23" t="s">
        <v>164</v>
      </c>
      <c r="AT404" s="23" t="s">
        <v>295</v>
      </c>
      <c r="AU404" s="23" t="s">
        <v>81</v>
      </c>
      <c r="AY404" s="23" t="s">
        <v>123</v>
      </c>
      <c r="BE404" s="180">
        <f>IF(N404="základní",J404,0)</f>
        <v>0</v>
      </c>
      <c r="BF404" s="180">
        <f>IF(N404="snížená",J404,0)</f>
        <v>0</v>
      </c>
      <c r="BG404" s="180">
        <f>IF(N404="zákl. přenesená",J404,0)</f>
        <v>0</v>
      </c>
      <c r="BH404" s="180">
        <f>IF(N404="sníž. přenesená",J404,0)</f>
        <v>0</v>
      </c>
      <c r="BI404" s="180">
        <f>IF(N404="nulová",J404,0)</f>
        <v>0</v>
      </c>
      <c r="BJ404" s="23" t="s">
        <v>79</v>
      </c>
      <c r="BK404" s="180">
        <f>ROUND(I404*H404,2)</f>
        <v>0</v>
      </c>
      <c r="BL404" s="23" t="s">
        <v>130</v>
      </c>
      <c r="BM404" s="23" t="s">
        <v>659</v>
      </c>
    </row>
    <row r="405" spans="2:65" s="11" customFormat="1">
      <c r="B405" s="181"/>
      <c r="D405" s="182" t="s">
        <v>132</v>
      </c>
      <c r="E405" s="183" t="s">
        <v>5</v>
      </c>
      <c r="F405" s="184" t="s">
        <v>660</v>
      </c>
      <c r="H405" s="185">
        <v>1</v>
      </c>
      <c r="I405" s="186"/>
      <c r="L405" s="181"/>
      <c r="M405" s="187"/>
      <c r="N405" s="188"/>
      <c r="O405" s="188"/>
      <c r="P405" s="188"/>
      <c r="Q405" s="188"/>
      <c r="R405" s="188"/>
      <c r="S405" s="188"/>
      <c r="T405" s="189"/>
      <c r="AT405" s="183" t="s">
        <v>132</v>
      </c>
      <c r="AU405" s="183" t="s">
        <v>81</v>
      </c>
      <c r="AV405" s="11" t="s">
        <v>81</v>
      </c>
      <c r="AW405" s="11" t="s">
        <v>35</v>
      </c>
      <c r="AX405" s="11" t="s">
        <v>79</v>
      </c>
      <c r="AY405" s="183" t="s">
        <v>123</v>
      </c>
    </row>
    <row r="406" spans="2:65" s="1" customFormat="1" ht="25.5" customHeight="1">
      <c r="B406" s="168"/>
      <c r="C406" s="169" t="s">
        <v>661</v>
      </c>
      <c r="D406" s="169" t="s">
        <v>125</v>
      </c>
      <c r="E406" s="170" t="s">
        <v>662</v>
      </c>
      <c r="F406" s="171" t="s">
        <v>663</v>
      </c>
      <c r="G406" s="172" t="s">
        <v>367</v>
      </c>
      <c r="H406" s="173">
        <v>2</v>
      </c>
      <c r="I406" s="174"/>
      <c r="J406" s="175">
        <f>ROUND(I406*H406,2)</f>
        <v>0</v>
      </c>
      <c r="K406" s="171" t="s">
        <v>129</v>
      </c>
      <c r="L406" s="40"/>
      <c r="M406" s="176" t="s">
        <v>5</v>
      </c>
      <c r="N406" s="177" t="s">
        <v>42</v>
      </c>
      <c r="O406" s="41"/>
      <c r="P406" s="178">
        <f>O406*H406</f>
        <v>0</v>
      </c>
      <c r="Q406" s="178">
        <v>0.21734000000000001</v>
      </c>
      <c r="R406" s="178">
        <f>Q406*H406</f>
        <v>0.43468000000000001</v>
      </c>
      <c r="S406" s="178">
        <v>0</v>
      </c>
      <c r="T406" s="179">
        <f>S406*H406</f>
        <v>0</v>
      </c>
      <c r="AR406" s="23" t="s">
        <v>130</v>
      </c>
      <c r="AT406" s="23" t="s">
        <v>125</v>
      </c>
      <c r="AU406" s="23" t="s">
        <v>81</v>
      </c>
      <c r="AY406" s="23" t="s">
        <v>123</v>
      </c>
      <c r="BE406" s="180">
        <f>IF(N406="základní",J406,0)</f>
        <v>0</v>
      </c>
      <c r="BF406" s="180">
        <f>IF(N406="snížená",J406,0)</f>
        <v>0</v>
      </c>
      <c r="BG406" s="180">
        <f>IF(N406="zákl. přenesená",J406,0)</f>
        <v>0</v>
      </c>
      <c r="BH406" s="180">
        <f>IF(N406="sníž. přenesená",J406,0)</f>
        <v>0</v>
      </c>
      <c r="BI406" s="180">
        <f>IF(N406="nulová",J406,0)</f>
        <v>0</v>
      </c>
      <c r="BJ406" s="23" t="s">
        <v>79</v>
      </c>
      <c r="BK406" s="180">
        <f>ROUND(I406*H406,2)</f>
        <v>0</v>
      </c>
      <c r="BL406" s="23" t="s">
        <v>130</v>
      </c>
      <c r="BM406" s="23" t="s">
        <v>664</v>
      </c>
    </row>
    <row r="407" spans="2:65" s="1" customFormat="1" ht="148.5">
      <c r="B407" s="40"/>
      <c r="D407" s="182" t="s">
        <v>152</v>
      </c>
      <c r="F407" s="198" t="s">
        <v>665</v>
      </c>
      <c r="I407" s="199"/>
      <c r="L407" s="40"/>
      <c r="M407" s="200"/>
      <c r="N407" s="41"/>
      <c r="O407" s="41"/>
      <c r="P407" s="41"/>
      <c r="Q407" s="41"/>
      <c r="R407" s="41"/>
      <c r="S407" s="41"/>
      <c r="T407" s="69"/>
      <c r="AT407" s="23" t="s">
        <v>152</v>
      </c>
      <c r="AU407" s="23" t="s">
        <v>81</v>
      </c>
    </row>
    <row r="408" spans="2:65" s="11" customFormat="1">
      <c r="B408" s="181"/>
      <c r="D408" s="182" t="s">
        <v>132</v>
      </c>
      <c r="E408" s="183" t="s">
        <v>5</v>
      </c>
      <c r="F408" s="184" t="s">
        <v>666</v>
      </c>
      <c r="H408" s="185">
        <v>2</v>
      </c>
      <c r="I408" s="186"/>
      <c r="L408" s="181"/>
      <c r="M408" s="187"/>
      <c r="N408" s="188"/>
      <c r="O408" s="188"/>
      <c r="P408" s="188"/>
      <c r="Q408" s="188"/>
      <c r="R408" s="188"/>
      <c r="S408" s="188"/>
      <c r="T408" s="189"/>
      <c r="AT408" s="183" t="s">
        <v>132</v>
      </c>
      <c r="AU408" s="183" t="s">
        <v>81</v>
      </c>
      <c r="AV408" s="11" t="s">
        <v>81</v>
      </c>
      <c r="AW408" s="11" t="s">
        <v>35</v>
      </c>
      <c r="AX408" s="11" t="s">
        <v>79</v>
      </c>
      <c r="AY408" s="183" t="s">
        <v>123</v>
      </c>
    </row>
    <row r="409" spans="2:65" s="1" customFormat="1" ht="16.5" customHeight="1">
      <c r="B409" s="168"/>
      <c r="C409" s="208" t="s">
        <v>667</v>
      </c>
      <c r="D409" s="208" t="s">
        <v>295</v>
      </c>
      <c r="E409" s="209" t="s">
        <v>668</v>
      </c>
      <c r="F409" s="210" t="s">
        <v>669</v>
      </c>
      <c r="G409" s="211" t="s">
        <v>367</v>
      </c>
      <c r="H409" s="212">
        <v>2</v>
      </c>
      <c r="I409" s="213"/>
      <c r="J409" s="214">
        <f>ROUND(I409*H409,2)</f>
        <v>0</v>
      </c>
      <c r="K409" s="210" t="s">
        <v>129</v>
      </c>
      <c r="L409" s="215"/>
      <c r="M409" s="216" t="s">
        <v>5</v>
      </c>
      <c r="N409" s="217" t="s">
        <v>42</v>
      </c>
      <c r="O409" s="41"/>
      <c r="P409" s="178">
        <f>O409*H409</f>
        <v>0</v>
      </c>
      <c r="Q409" s="178">
        <v>8.1000000000000003E-2</v>
      </c>
      <c r="R409" s="178">
        <f>Q409*H409</f>
        <v>0.16200000000000001</v>
      </c>
      <c r="S409" s="178">
        <v>0</v>
      </c>
      <c r="T409" s="179">
        <f>S409*H409</f>
        <v>0</v>
      </c>
      <c r="AR409" s="23" t="s">
        <v>164</v>
      </c>
      <c r="AT409" s="23" t="s">
        <v>295</v>
      </c>
      <c r="AU409" s="23" t="s">
        <v>81</v>
      </c>
      <c r="AY409" s="23" t="s">
        <v>123</v>
      </c>
      <c r="BE409" s="180">
        <f>IF(N409="základní",J409,0)</f>
        <v>0</v>
      </c>
      <c r="BF409" s="180">
        <f>IF(N409="snížená",J409,0)</f>
        <v>0</v>
      </c>
      <c r="BG409" s="180">
        <f>IF(N409="zákl. přenesená",J409,0)</f>
        <v>0</v>
      </c>
      <c r="BH409" s="180">
        <f>IF(N409="sníž. přenesená",J409,0)</f>
        <v>0</v>
      </c>
      <c r="BI409" s="180">
        <f>IF(N409="nulová",J409,0)</f>
        <v>0</v>
      </c>
      <c r="BJ409" s="23" t="s">
        <v>79</v>
      </c>
      <c r="BK409" s="180">
        <f>ROUND(I409*H409,2)</f>
        <v>0</v>
      </c>
      <c r="BL409" s="23" t="s">
        <v>130</v>
      </c>
      <c r="BM409" s="23" t="s">
        <v>670</v>
      </c>
    </row>
    <row r="410" spans="2:65" s="1" customFormat="1" ht="25.5" customHeight="1">
      <c r="B410" s="168"/>
      <c r="C410" s="169" t="s">
        <v>671</v>
      </c>
      <c r="D410" s="169" t="s">
        <v>125</v>
      </c>
      <c r="E410" s="170" t="s">
        <v>672</v>
      </c>
      <c r="F410" s="171" t="s">
        <v>673</v>
      </c>
      <c r="G410" s="172" t="s">
        <v>367</v>
      </c>
      <c r="H410" s="173">
        <v>3</v>
      </c>
      <c r="I410" s="174"/>
      <c r="J410" s="175">
        <f>ROUND(I410*H410,2)</f>
        <v>0</v>
      </c>
      <c r="K410" s="171" t="s">
        <v>129</v>
      </c>
      <c r="L410" s="40"/>
      <c r="M410" s="176" t="s">
        <v>5</v>
      </c>
      <c r="N410" s="177" t="s">
        <v>42</v>
      </c>
      <c r="O410" s="41"/>
      <c r="P410" s="178">
        <f>O410*H410</f>
        <v>0</v>
      </c>
      <c r="Q410" s="178">
        <v>0</v>
      </c>
      <c r="R410" s="178">
        <f>Q410*H410</f>
        <v>0</v>
      </c>
      <c r="S410" s="178">
        <v>0.1</v>
      </c>
      <c r="T410" s="179">
        <f>S410*H410</f>
        <v>0.30000000000000004</v>
      </c>
      <c r="AR410" s="23" t="s">
        <v>130</v>
      </c>
      <c r="AT410" s="23" t="s">
        <v>125</v>
      </c>
      <c r="AU410" s="23" t="s">
        <v>81</v>
      </c>
      <c r="AY410" s="23" t="s">
        <v>123</v>
      </c>
      <c r="BE410" s="180">
        <f>IF(N410="základní",J410,0)</f>
        <v>0</v>
      </c>
      <c r="BF410" s="180">
        <f>IF(N410="snížená",J410,0)</f>
        <v>0</v>
      </c>
      <c r="BG410" s="180">
        <f>IF(N410="zákl. přenesená",J410,0)</f>
        <v>0</v>
      </c>
      <c r="BH410" s="180">
        <f>IF(N410="sníž. přenesená",J410,0)</f>
        <v>0</v>
      </c>
      <c r="BI410" s="180">
        <f>IF(N410="nulová",J410,0)</f>
        <v>0</v>
      </c>
      <c r="BJ410" s="23" t="s">
        <v>79</v>
      </c>
      <c r="BK410" s="180">
        <f>ROUND(I410*H410,2)</f>
        <v>0</v>
      </c>
      <c r="BL410" s="23" t="s">
        <v>130</v>
      </c>
      <c r="BM410" s="23" t="s">
        <v>674</v>
      </c>
    </row>
    <row r="411" spans="2:65" s="11" customFormat="1">
      <c r="B411" s="181"/>
      <c r="D411" s="182" t="s">
        <v>132</v>
      </c>
      <c r="E411" s="183" t="s">
        <v>5</v>
      </c>
      <c r="F411" s="184" t="s">
        <v>675</v>
      </c>
      <c r="H411" s="185">
        <v>1</v>
      </c>
      <c r="I411" s="186"/>
      <c r="L411" s="181"/>
      <c r="M411" s="187"/>
      <c r="N411" s="188"/>
      <c r="O411" s="188"/>
      <c r="P411" s="188"/>
      <c r="Q411" s="188"/>
      <c r="R411" s="188"/>
      <c r="S411" s="188"/>
      <c r="T411" s="189"/>
      <c r="AT411" s="183" t="s">
        <v>132</v>
      </c>
      <c r="AU411" s="183" t="s">
        <v>81</v>
      </c>
      <c r="AV411" s="11" t="s">
        <v>81</v>
      </c>
      <c r="AW411" s="11" t="s">
        <v>35</v>
      </c>
      <c r="AX411" s="11" t="s">
        <v>71</v>
      </c>
      <c r="AY411" s="183" t="s">
        <v>123</v>
      </c>
    </row>
    <row r="412" spans="2:65" s="11" customFormat="1">
      <c r="B412" s="181"/>
      <c r="D412" s="182" t="s">
        <v>132</v>
      </c>
      <c r="E412" s="183" t="s">
        <v>5</v>
      </c>
      <c r="F412" s="184" t="s">
        <v>666</v>
      </c>
      <c r="H412" s="185">
        <v>2</v>
      </c>
      <c r="I412" s="186"/>
      <c r="L412" s="181"/>
      <c r="M412" s="187"/>
      <c r="N412" s="188"/>
      <c r="O412" s="188"/>
      <c r="P412" s="188"/>
      <c r="Q412" s="188"/>
      <c r="R412" s="188"/>
      <c r="S412" s="188"/>
      <c r="T412" s="189"/>
      <c r="AT412" s="183" t="s">
        <v>132</v>
      </c>
      <c r="AU412" s="183" t="s">
        <v>81</v>
      </c>
      <c r="AV412" s="11" t="s">
        <v>81</v>
      </c>
      <c r="AW412" s="11" t="s">
        <v>35</v>
      </c>
      <c r="AX412" s="11" t="s">
        <v>71</v>
      </c>
      <c r="AY412" s="183" t="s">
        <v>123</v>
      </c>
    </row>
    <row r="413" spans="2:65" s="12" customFormat="1">
      <c r="B413" s="190"/>
      <c r="D413" s="182" t="s">
        <v>132</v>
      </c>
      <c r="E413" s="191" t="s">
        <v>5</v>
      </c>
      <c r="F413" s="192" t="s">
        <v>144</v>
      </c>
      <c r="H413" s="193">
        <v>3</v>
      </c>
      <c r="I413" s="194"/>
      <c r="L413" s="190"/>
      <c r="M413" s="195"/>
      <c r="N413" s="196"/>
      <c r="O413" s="196"/>
      <c r="P413" s="196"/>
      <c r="Q413" s="196"/>
      <c r="R413" s="196"/>
      <c r="S413" s="196"/>
      <c r="T413" s="197"/>
      <c r="AT413" s="191" t="s">
        <v>132</v>
      </c>
      <c r="AU413" s="191" t="s">
        <v>81</v>
      </c>
      <c r="AV413" s="12" t="s">
        <v>130</v>
      </c>
      <c r="AW413" s="12" t="s">
        <v>35</v>
      </c>
      <c r="AX413" s="12" t="s">
        <v>79</v>
      </c>
      <c r="AY413" s="191" t="s">
        <v>123</v>
      </c>
    </row>
    <row r="414" spans="2:65" s="1" customFormat="1" ht="25.5" customHeight="1">
      <c r="B414" s="168"/>
      <c r="C414" s="169" t="s">
        <v>676</v>
      </c>
      <c r="D414" s="169" t="s">
        <v>125</v>
      </c>
      <c r="E414" s="170" t="s">
        <v>677</v>
      </c>
      <c r="F414" s="171" t="s">
        <v>678</v>
      </c>
      <c r="G414" s="172" t="s">
        <v>367</v>
      </c>
      <c r="H414" s="173">
        <v>2</v>
      </c>
      <c r="I414" s="174"/>
      <c r="J414" s="175">
        <f>ROUND(I414*H414,2)</f>
        <v>0</v>
      </c>
      <c r="K414" s="171" t="s">
        <v>129</v>
      </c>
      <c r="L414" s="40"/>
      <c r="M414" s="176" t="s">
        <v>5</v>
      </c>
      <c r="N414" s="177" t="s">
        <v>42</v>
      </c>
      <c r="O414" s="41"/>
      <c r="P414" s="178">
        <f>O414*H414</f>
        <v>0</v>
      </c>
      <c r="Q414" s="178">
        <v>3.1800000000000001E-3</v>
      </c>
      <c r="R414" s="178">
        <f>Q414*H414</f>
        <v>6.3600000000000002E-3</v>
      </c>
      <c r="S414" s="178">
        <v>0</v>
      </c>
      <c r="T414" s="179">
        <f>S414*H414</f>
        <v>0</v>
      </c>
      <c r="AR414" s="23" t="s">
        <v>130</v>
      </c>
      <c r="AT414" s="23" t="s">
        <v>125</v>
      </c>
      <c r="AU414" s="23" t="s">
        <v>81</v>
      </c>
      <c r="AY414" s="23" t="s">
        <v>123</v>
      </c>
      <c r="BE414" s="180">
        <f>IF(N414="základní",J414,0)</f>
        <v>0</v>
      </c>
      <c r="BF414" s="180">
        <f>IF(N414="snížená",J414,0)</f>
        <v>0</v>
      </c>
      <c r="BG414" s="180">
        <f>IF(N414="zákl. přenesená",J414,0)</f>
        <v>0</v>
      </c>
      <c r="BH414" s="180">
        <f>IF(N414="sníž. přenesená",J414,0)</f>
        <v>0</v>
      </c>
      <c r="BI414" s="180">
        <f>IF(N414="nulová",J414,0)</f>
        <v>0</v>
      </c>
      <c r="BJ414" s="23" t="s">
        <v>79</v>
      </c>
      <c r="BK414" s="180">
        <f>ROUND(I414*H414,2)</f>
        <v>0</v>
      </c>
      <c r="BL414" s="23" t="s">
        <v>130</v>
      </c>
      <c r="BM414" s="23" t="s">
        <v>679</v>
      </c>
    </row>
    <row r="415" spans="2:65" s="1" customFormat="1" ht="94.5">
      <c r="B415" s="40"/>
      <c r="D415" s="182" t="s">
        <v>152</v>
      </c>
      <c r="F415" s="198" t="s">
        <v>680</v>
      </c>
      <c r="I415" s="199"/>
      <c r="L415" s="40"/>
      <c r="M415" s="200"/>
      <c r="N415" s="41"/>
      <c r="O415" s="41"/>
      <c r="P415" s="41"/>
      <c r="Q415" s="41"/>
      <c r="R415" s="41"/>
      <c r="S415" s="41"/>
      <c r="T415" s="69"/>
      <c r="AT415" s="23" t="s">
        <v>152</v>
      </c>
      <c r="AU415" s="23" t="s">
        <v>81</v>
      </c>
    </row>
    <row r="416" spans="2:65" s="13" customFormat="1">
      <c r="B416" s="201"/>
      <c r="D416" s="182" t="s">
        <v>132</v>
      </c>
      <c r="E416" s="202" t="s">
        <v>5</v>
      </c>
      <c r="F416" s="203" t="s">
        <v>681</v>
      </c>
      <c r="H416" s="202" t="s">
        <v>5</v>
      </c>
      <c r="I416" s="204"/>
      <c r="L416" s="201"/>
      <c r="M416" s="205"/>
      <c r="N416" s="206"/>
      <c r="O416" s="206"/>
      <c r="P416" s="206"/>
      <c r="Q416" s="206"/>
      <c r="R416" s="206"/>
      <c r="S416" s="206"/>
      <c r="T416" s="207"/>
      <c r="AT416" s="202" t="s">
        <v>132</v>
      </c>
      <c r="AU416" s="202" t="s">
        <v>81</v>
      </c>
      <c r="AV416" s="13" t="s">
        <v>79</v>
      </c>
      <c r="AW416" s="13" t="s">
        <v>35</v>
      </c>
      <c r="AX416" s="13" t="s">
        <v>71</v>
      </c>
      <c r="AY416" s="202" t="s">
        <v>123</v>
      </c>
    </row>
    <row r="417" spans="2:65" s="11" customFormat="1">
      <c r="B417" s="181"/>
      <c r="D417" s="182" t="s">
        <v>132</v>
      </c>
      <c r="E417" s="183" t="s">
        <v>5</v>
      </c>
      <c r="F417" s="184" t="s">
        <v>682</v>
      </c>
      <c r="H417" s="185">
        <v>2</v>
      </c>
      <c r="I417" s="186"/>
      <c r="L417" s="181"/>
      <c r="M417" s="187"/>
      <c r="N417" s="188"/>
      <c r="O417" s="188"/>
      <c r="P417" s="188"/>
      <c r="Q417" s="188"/>
      <c r="R417" s="188"/>
      <c r="S417" s="188"/>
      <c r="T417" s="189"/>
      <c r="AT417" s="183" t="s">
        <v>132</v>
      </c>
      <c r="AU417" s="183" t="s">
        <v>81</v>
      </c>
      <c r="AV417" s="11" t="s">
        <v>81</v>
      </c>
      <c r="AW417" s="11" t="s">
        <v>35</v>
      </c>
      <c r="AX417" s="11" t="s">
        <v>79</v>
      </c>
      <c r="AY417" s="183" t="s">
        <v>123</v>
      </c>
    </row>
    <row r="418" spans="2:65" s="1" customFormat="1" ht="25.5" customHeight="1">
      <c r="B418" s="168"/>
      <c r="C418" s="169" t="s">
        <v>683</v>
      </c>
      <c r="D418" s="169" t="s">
        <v>125</v>
      </c>
      <c r="E418" s="170" t="s">
        <v>684</v>
      </c>
      <c r="F418" s="171" t="s">
        <v>685</v>
      </c>
      <c r="G418" s="172" t="s">
        <v>367</v>
      </c>
      <c r="H418" s="173">
        <v>2</v>
      </c>
      <c r="I418" s="174"/>
      <c r="J418" s="175">
        <f>ROUND(I418*H418,2)</f>
        <v>0</v>
      </c>
      <c r="K418" s="171" t="s">
        <v>129</v>
      </c>
      <c r="L418" s="40"/>
      <c r="M418" s="176" t="s">
        <v>5</v>
      </c>
      <c r="N418" s="177" t="s">
        <v>42</v>
      </c>
      <c r="O418" s="41"/>
      <c r="P418" s="178">
        <f>O418*H418</f>
        <v>0</v>
      </c>
      <c r="Q418" s="178">
        <v>0.21734000000000001</v>
      </c>
      <c r="R418" s="178">
        <f>Q418*H418</f>
        <v>0.43468000000000001</v>
      </c>
      <c r="S418" s="178">
        <v>0</v>
      </c>
      <c r="T418" s="179">
        <f>S418*H418</f>
        <v>0</v>
      </c>
      <c r="AR418" s="23" t="s">
        <v>130</v>
      </c>
      <c r="AT418" s="23" t="s">
        <v>125</v>
      </c>
      <c r="AU418" s="23" t="s">
        <v>81</v>
      </c>
      <c r="AY418" s="23" t="s">
        <v>123</v>
      </c>
      <c r="BE418" s="180">
        <f>IF(N418="základní",J418,0)</f>
        <v>0</v>
      </c>
      <c r="BF418" s="180">
        <f>IF(N418="snížená",J418,0)</f>
        <v>0</v>
      </c>
      <c r="BG418" s="180">
        <f>IF(N418="zákl. přenesená",J418,0)</f>
        <v>0</v>
      </c>
      <c r="BH418" s="180">
        <f>IF(N418="sníž. přenesená",J418,0)</f>
        <v>0</v>
      </c>
      <c r="BI418" s="180">
        <f>IF(N418="nulová",J418,0)</f>
        <v>0</v>
      </c>
      <c r="BJ418" s="23" t="s">
        <v>79</v>
      </c>
      <c r="BK418" s="180">
        <f>ROUND(I418*H418,2)</f>
        <v>0</v>
      </c>
      <c r="BL418" s="23" t="s">
        <v>130</v>
      </c>
      <c r="BM418" s="23" t="s">
        <v>686</v>
      </c>
    </row>
    <row r="419" spans="2:65" s="1" customFormat="1" ht="40.5">
      <c r="B419" s="40"/>
      <c r="D419" s="182" t="s">
        <v>152</v>
      </c>
      <c r="F419" s="198" t="s">
        <v>687</v>
      </c>
      <c r="I419" s="199"/>
      <c r="L419" s="40"/>
      <c r="M419" s="200"/>
      <c r="N419" s="41"/>
      <c r="O419" s="41"/>
      <c r="P419" s="41"/>
      <c r="Q419" s="41"/>
      <c r="R419" s="41"/>
      <c r="S419" s="41"/>
      <c r="T419" s="69"/>
      <c r="AT419" s="23" t="s">
        <v>152</v>
      </c>
      <c r="AU419" s="23" t="s">
        <v>81</v>
      </c>
    </row>
    <row r="420" spans="2:65" s="11" customFormat="1">
      <c r="B420" s="181"/>
      <c r="D420" s="182" t="s">
        <v>132</v>
      </c>
      <c r="E420" s="183" t="s">
        <v>5</v>
      </c>
      <c r="F420" s="184" t="s">
        <v>688</v>
      </c>
      <c r="H420" s="185">
        <v>2</v>
      </c>
      <c r="I420" s="186"/>
      <c r="L420" s="181"/>
      <c r="M420" s="187"/>
      <c r="N420" s="188"/>
      <c r="O420" s="188"/>
      <c r="P420" s="188"/>
      <c r="Q420" s="188"/>
      <c r="R420" s="188"/>
      <c r="S420" s="188"/>
      <c r="T420" s="189"/>
      <c r="AT420" s="183" t="s">
        <v>132</v>
      </c>
      <c r="AU420" s="183" t="s">
        <v>81</v>
      </c>
      <c r="AV420" s="11" t="s">
        <v>81</v>
      </c>
      <c r="AW420" s="11" t="s">
        <v>35</v>
      </c>
      <c r="AX420" s="11" t="s">
        <v>79</v>
      </c>
      <c r="AY420" s="183" t="s">
        <v>123</v>
      </c>
    </row>
    <row r="421" spans="2:65" s="1" customFormat="1" ht="16.5" customHeight="1">
      <c r="B421" s="168"/>
      <c r="C421" s="208" t="s">
        <v>689</v>
      </c>
      <c r="D421" s="208" t="s">
        <v>295</v>
      </c>
      <c r="E421" s="209" t="s">
        <v>690</v>
      </c>
      <c r="F421" s="210" t="s">
        <v>691</v>
      </c>
      <c r="G421" s="211" t="s">
        <v>367</v>
      </c>
      <c r="H421" s="212">
        <v>2</v>
      </c>
      <c r="I421" s="213"/>
      <c r="J421" s="214">
        <f>ROUND(I421*H421,2)</f>
        <v>0</v>
      </c>
      <c r="K421" s="210" t="s">
        <v>129</v>
      </c>
      <c r="L421" s="215"/>
      <c r="M421" s="216" t="s">
        <v>5</v>
      </c>
      <c r="N421" s="217" t="s">
        <v>42</v>
      </c>
      <c r="O421" s="41"/>
      <c r="P421" s="178">
        <f>O421*H421</f>
        <v>0</v>
      </c>
      <c r="Q421" s="178">
        <v>5.0599999999999999E-2</v>
      </c>
      <c r="R421" s="178">
        <f>Q421*H421</f>
        <v>0.1012</v>
      </c>
      <c r="S421" s="178">
        <v>0</v>
      </c>
      <c r="T421" s="179">
        <f>S421*H421</f>
        <v>0</v>
      </c>
      <c r="AR421" s="23" t="s">
        <v>164</v>
      </c>
      <c r="AT421" s="23" t="s">
        <v>295</v>
      </c>
      <c r="AU421" s="23" t="s">
        <v>81</v>
      </c>
      <c r="AY421" s="23" t="s">
        <v>123</v>
      </c>
      <c r="BE421" s="180">
        <f>IF(N421="základní",J421,0)</f>
        <v>0</v>
      </c>
      <c r="BF421" s="180">
        <f>IF(N421="snížená",J421,0)</f>
        <v>0</v>
      </c>
      <c r="BG421" s="180">
        <f>IF(N421="zákl. přenesená",J421,0)</f>
        <v>0</v>
      </c>
      <c r="BH421" s="180">
        <f>IF(N421="sníž. přenesená",J421,0)</f>
        <v>0</v>
      </c>
      <c r="BI421" s="180">
        <f>IF(N421="nulová",J421,0)</f>
        <v>0</v>
      </c>
      <c r="BJ421" s="23" t="s">
        <v>79</v>
      </c>
      <c r="BK421" s="180">
        <f>ROUND(I421*H421,2)</f>
        <v>0</v>
      </c>
      <c r="BL421" s="23" t="s">
        <v>130</v>
      </c>
      <c r="BM421" s="23" t="s">
        <v>692</v>
      </c>
    </row>
    <row r="422" spans="2:65" s="11" customFormat="1">
      <c r="B422" s="181"/>
      <c r="D422" s="182" t="s">
        <v>132</v>
      </c>
      <c r="E422" s="183" t="s">
        <v>5</v>
      </c>
      <c r="F422" s="184" t="s">
        <v>693</v>
      </c>
      <c r="H422" s="185">
        <v>2</v>
      </c>
      <c r="I422" s="186"/>
      <c r="L422" s="181"/>
      <c r="M422" s="187"/>
      <c r="N422" s="188"/>
      <c r="O422" s="188"/>
      <c r="P422" s="188"/>
      <c r="Q422" s="188"/>
      <c r="R422" s="188"/>
      <c r="S422" s="188"/>
      <c r="T422" s="189"/>
      <c r="AT422" s="183" t="s">
        <v>132</v>
      </c>
      <c r="AU422" s="183" t="s">
        <v>81</v>
      </c>
      <c r="AV422" s="11" t="s">
        <v>81</v>
      </c>
      <c r="AW422" s="11" t="s">
        <v>35</v>
      </c>
      <c r="AX422" s="11" t="s">
        <v>79</v>
      </c>
      <c r="AY422" s="183" t="s">
        <v>123</v>
      </c>
    </row>
    <row r="423" spans="2:65" s="1" customFormat="1" ht="16.5" customHeight="1">
      <c r="B423" s="168"/>
      <c r="C423" s="208" t="s">
        <v>694</v>
      </c>
      <c r="D423" s="208" t="s">
        <v>295</v>
      </c>
      <c r="E423" s="209" t="s">
        <v>695</v>
      </c>
      <c r="F423" s="210" t="s">
        <v>696</v>
      </c>
      <c r="G423" s="211" t="s">
        <v>367</v>
      </c>
      <c r="H423" s="212">
        <v>2</v>
      </c>
      <c r="I423" s="213"/>
      <c r="J423" s="214">
        <f>ROUND(I423*H423,2)</f>
        <v>0</v>
      </c>
      <c r="K423" s="210" t="s">
        <v>129</v>
      </c>
      <c r="L423" s="215"/>
      <c r="M423" s="216" t="s">
        <v>5</v>
      </c>
      <c r="N423" s="217" t="s">
        <v>42</v>
      </c>
      <c r="O423" s="41"/>
      <c r="P423" s="178">
        <f>O423*H423</f>
        <v>0</v>
      </c>
      <c r="Q423" s="178">
        <v>1E-3</v>
      </c>
      <c r="R423" s="178">
        <f>Q423*H423</f>
        <v>2E-3</v>
      </c>
      <c r="S423" s="178">
        <v>0</v>
      </c>
      <c r="T423" s="179">
        <f>S423*H423</f>
        <v>0</v>
      </c>
      <c r="AR423" s="23" t="s">
        <v>164</v>
      </c>
      <c r="AT423" s="23" t="s">
        <v>295</v>
      </c>
      <c r="AU423" s="23" t="s">
        <v>81</v>
      </c>
      <c r="AY423" s="23" t="s">
        <v>123</v>
      </c>
      <c r="BE423" s="180">
        <f>IF(N423="základní",J423,0)</f>
        <v>0</v>
      </c>
      <c r="BF423" s="180">
        <f>IF(N423="snížená",J423,0)</f>
        <v>0</v>
      </c>
      <c r="BG423" s="180">
        <f>IF(N423="zákl. přenesená",J423,0)</f>
        <v>0</v>
      </c>
      <c r="BH423" s="180">
        <f>IF(N423="sníž. přenesená",J423,0)</f>
        <v>0</v>
      </c>
      <c r="BI423" s="180">
        <f>IF(N423="nulová",J423,0)</f>
        <v>0</v>
      </c>
      <c r="BJ423" s="23" t="s">
        <v>79</v>
      </c>
      <c r="BK423" s="180">
        <f>ROUND(I423*H423,2)</f>
        <v>0</v>
      </c>
      <c r="BL423" s="23" t="s">
        <v>130</v>
      </c>
      <c r="BM423" s="23" t="s">
        <v>697</v>
      </c>
    </row>
    <row r="424" spans="2:65" s="11" customFormat="1">
      <c r="B424" s="181"/>
      <c r="D424" s="182" t="s">
        <v>132</v>
      </c>
      <c r="E424" s="183" t="s">
        <v>5</v>
      </c>
      <c r="F424" s="184" t="s">
        <v>698</v>
      </c>
      <c r="H424" s="185">
        <v>2</v>
      </c>
      <c r="I424" s="186"/>
      <c r="L424" s="181"/>
      <c r="M424" s="187"/>
      <c r="N424" s="188"/>
      <c r="O424" s="188"/>
      <c r="P424" s="188"/>
      <c r="Q424" s="188"/>
      <c r="R424" s="188"/>
      <c r="S424" s="188"/>
      <c r="T424" s="189"/>
      <c r="AT424" s="183" t="s">
        <v>132</v>
      </c>
      <c r="AU424" s="183" t="s">
        <v>81</v>
      </c>
      <c r="AV424" s="11" t="s">
        <v>81</v>
      </c>
      <c r="AW424" s="11" t="s">
        <v>35</v>
      </c>
      <c r="AX424" s="11" t="s">
        <v>79</v>
      </c>
      <c r="AY424" s="183" t="s">
        <v>123</v>
      </c>
    </row>
    <row r="425" spans="2:65" s="1" customFormat="1" ht="25.5" customHeight="1">
      <c r="B425" s="168"/>
      <c r="C425" s="169" t="s">
        <v>699</v>
      </c>
      <c r="D425" s="169" t="s">
        <v>125</v>
      </c>
      <c r="E425" s="170" t="s">
        <v>700</v>
      </c>
      <c r="F425" s="171" t="s">
        <v>701</v>
      </c>
      <c r="G425" s="172" t="s">
        <v>175</v>
      </c>
      <c r="H425" s="173">
        <v>0.4</v>
      </c>
      <c r="I425" s="174"/>
      <c r="J425" s="175">
        <f>ROUND(I425*H425,2)</f>
        <v>0</v>
      </c>
      <c r="K425" s="171" t="s">
        <v>129</v>
      </c>
      <c r="L425" s="40"/>
      <c r="M425" s="176" t="s">
        <v>5</v>
      </c>
      <c r="N425" s="177" t="s">
        <v>42</v>
      </c>
      <c r="O425" s="41"/>
      <c r="P425" s="178">
        <f>O425*H425</f>
        <v>0</v>
      </c>
      <c r="Q425" s="178">
        <v>0</v>
      </c>
      <c r="R425" s="178">
        <f>Q425*H425</f>
        <v>0</v>
      </c>
      <c r="S425" s="178">
        <v>0</v>
      </c>
      <c r="T425" s="179">
        <f>S425*H425</f>
        <v>0</v>
      </c>
      <c r="AR425" s="23" t="s">
        <v>130</v>
      </c>
      <c r="AT425" s="23" t="s">
        <v>125</v>
      </c>
      <c r="AU425" s="23" t="s">
        <v>81</v>
      </c>
      <c r="AY425" s="23" t="s">
        <v>123</v>
      </c>
      <c r="BE425" s="180">
        <f>IF(N425="základní",J425,0)</f>
        <v>0</v>
      </c>
      <c r="BF425" s="180">
        <f>IF(N425="snížená",J425,0)</f>
        <v>0</v>
      </c>
      <c r="BG425" s="180">
        <f>IF(N425="zákl. přenesená",J425,0)</f>
        <v>0</v>
      </c>
      <c r="BH425" s="180">
        <f>IF(N425="sníž. přenesená",J425,0)</f>
        <v>0</v>
      </c>
      <c r="BI425" s="180">
        <f>IF(N425="nulová",J425,0)</f>
        <v>0</v>
      </c>
      <c r="BJ425" s="23" t="s">
        <v>79</v>
      </c>
      <c r="BK425" s="180">
        <f>ROUND(I425*H425,2)</f>
        <v>0</v>
      </c>
      <c r="BL425" s="23" t="s">
        <v>130</v>
      </c>
      <c r="BM425" s="23" t="s">
        <v>702</v>
      </c>
    </row>
    <row r="426" spans="2:65" s="1" customFormat="1" ht="40.5">
      <c r="B426" s="40"/>
      <c r="D426" s="182" t="s">
        <v>152</v>
      </c>
      <c r="F426" s="198" t="s">
        <v>703</v>
      </c>
      <c r="I426" s="199"/>
      <c r="L426" s="40"/>
      <c r="M426" s="200"/>
      <c r="N426" s="41"/>
      <c r="O426" s="41"/>
      <c r="P426" s="41"/>
      <c r="Q426" s="41"/>
      <c r="R426" s="41"/>
      <c r="S426" s="41"/>
      <c r="T426" s="69"/>
      <c r="AT426" s="23" t="s">
        <v>152</v>
      </c>
      <c r="AU426" s="23" t="s">
        <v>81</v>
      </c>
    </row>
    <row r="427" spans="2:65" s="11" customFormat="1">
      <c r="B427" s="181"/>
      <c r="D427" s="182" t="s">
        <v>132</v>
      </c>
      <c r="E427" s="183" t="s">
        <v>5</v>
      </c>
      <c r="F427" s="184" t="s">
        <v>704</v>
      </c>
      <c r="H427" s="185">
        <v>0.4</v>
      </c>
      <c r="I427" s="186"/>
      <c r="L427" s="181"/>
      <c r="M427" s="187"/>
      <c r="N427" s="188"/>
      <c r="O427" s="188"/>
      <c r="P427" s="188"/>
      <c r="Q427" s="188"/>
      <c r="R427" s="188"/>
      <c r="S427" s="188"/>
      <c r="T427" s="189"/>
      <c r="AT427" s="183" t="s">
        <v>132</v>
      </c>
      <c r="AU427" s="183" t="s">
        <v>81</v>
      </c>
      <c r="AV427" s="11" t="s">
        <v>81</v>
      </c>
      <c r="AW427" s="11" t="s">
        <v>35</v>
      </c>
      <c r="AX427" s="11" t="s">
        <v>79</v>
      </c>
      <c r="AY427" s="183" t="s">
        <v>123</v>
      </c>
    </row>
    <row r="428" spans="2:65" s="1" customFormat="1" ht="16.5" customHeight="1">
      <c r="B428" s="168"/>
      <c r="C428" s="169" t="s">
        <v>705</v>
      </c>
      <c r="D428" s="169" t="s">
        <v>125</v>
      </c>
      <c r="E428" s="170" t="s">
        <v>706</v>
      </c>
      <c r="F428" s="171" t="s">
        <v>707</v>
      </c>
      <c r="G428" s="172" t="s">
        <v>128</v>
      </c>
      <c r="H428" s="173">
        <v>2</v>
      </c>
      <c r="I428" s="174"/>
      <c r="J428" s="175">
        <f>ROUND(I428*H428,2)</f>
        <v>0</v>
      </c>
      <c r="K428" s="171" t="s">
        <v>129</v>
      </c>
      <c r="L428" s="40"/>
      <c r="M428" s="176" t="s">
        <v>5</v>
      </c>
      <c r="N428" s="177" t="s">
        <v>42</v>
      </c>
      <c r="O428" s="41"/>
      <c r="P428" s="178">
        <f>O428*H428</f>
        <v>0</v>
      </c>
      <c r="Q428" s="178">
        <v>4.0200000000000001E-3</v>
      </c>
      <c r="R428" s="178">
        <f>Q428*H428</f>
        <v>8.0400000000000003E-3</v>
      </c>
      <c r="S428" s="178">
        <v>0</v>
      </c>
      <c r="T428" s="179">
        <f>S428*H428</f>
        <v>0</v>
      </c>
      <c r="AR428" s="23" t="s">
        <v>130</v>
      </c>
      <c r="AT428" s="23" t="s">
        <v>125</v>
      </c>
      <c r="AU428" s="23" t="s">
        <v>81</v>
      </c>
      <c r="AY428" s="23" t="s">
        <v>123</v>
      </c>
      <c r="BE428" s="180">
        <f>IF(N428="základní",J428,0)</f>
        <v>0</v>
      </c>
      <c r="BF428" s="180">
        <f>IF(N428="snížená",J428,0)</f>
        <v>0</v>
      </c>
      <c r="BG428" s="180">
        <f>IF(N428="zákl. přenesená",J428,0)</f>
        <v>0</v>
      </c>
      <c r="BH428" s="180">
        <f>IF(N428="sníž. přenesená",J428,0)</f>
        <v>0</v>
      </c>
      <c r="BI428" s="180">
        <f>IF(N428="nulová",J428,0)</f>
        <v>0</v>
      </c>
      <c r="BJ428" s="23" t="s">
        <v>79</v>
      </c>
      <c r="BK428" s="180">
        <f>ROUND(I428*H428,2)</f>
        <v>0</v>
      </c>
      <c r="BL428" s="23" t="s">
        <v>130</v>
      </c>
      <c r="BM428" s="23" t="s">
        <v>708</v>
      </c>
    </row>
    <row r="429" spans="2:65" s="11" customFormat="1">
      <c r="B429" s="181"/>
      <c r="D429" s="182" t="s">
        <v>132</v>
      </c>
      <c r="E429" s="183" t="s">
        <v>5</v>
      </c>
      <c r="F429" s="184" t="s">
        <v>709</v>
      </c>
      <c r="H429" s="185">
        <v>2</v>
      </c>
      <c r="I429" s="186"/>
      <c r="L429" s="181"/>
      <c r="M429" s="187"/>
      <c r="N429" s="188"/>
      <c r="O429" s="188"/>
      <c r="P429" s="188"/>
      <c r="Q429" s="188"/>
      <c r="R429" s="188"/>
      <c r="S429" s="188"/>
      <c r="T429" s="189"/>
      <c r="AT429" s="183" t="s">
        <v>132</v>
      </c>
      <c r="AU429" s="183" t="s">
        <v>81</v>
      </c>
      <c r="AV429" s="11" t="s">
        <v>81</v>
      </c>
      <c r="AW429" s="11" t="s">
        <v>35</v>
      </c>
      <c r="AX429" s="11" t="s">
        <v>79</v>
      </c>
      <c r="AY429" s="183" t="s">
        <v>123</v>
      </c>
    </row>
    <row r="430" spans="2:65" s="10" customFormat="1" ht="29.85" customHeight="1">
      <c r="B430" s="155"/>
      <c r="D430" s="156" t="s">
        <v>70</v>
      </c>
      <c r="E430" s="166" t="s">
        <v>172</v>
      </c>
      <c r="F430" s="166" t="s">
        <v>710</v>
      </c>
      <c r="I430" s="158"/>
      <c r="J430" s="167">
        <f>BK430</f>
        <v>0</v>
      </c>
      <c r="L430" s="155"/>
      <c r="M430" s="160"/>
      <c r="N430" s="161"/>
      <c r="O430" s="161"/>
      <c r="P430" s="162">
        <f>SUM(P431:P475)</f>
        <v>0</v>
      </c>
      <c r="Q430" s="161"/>
      <c r="R430" s="162">
        <f>SUM(R431:R475)</f>
        <v>42.756816000000001</v>
      </c>
      <c r="S430" s="161"/>
      <c r="T430" s="163">
        <f>SUM(T431:T475)</f>
        <v>3.1</v>
      </c>
      <c r="AR430" s="156" t="s">
        <v>79</v>
      </c>
      <c r="AT430" s="164" t="s">
        <v>70</v>
      </c>
      <c r="AU430" s="164" t="s">
        <v>79</v>
      </c>
      <c r="AY430" s="156" t="s">
        <v>123</v>
      </c>
      <c r="BK430" s="165">
        <f>SUM(BK431:BK475)</f>
        <v>0</v>
      </c>
    </row>
    <row r="431" spans="2:65" s="1" customFormat="1" ht="38.25" customHeight="1">
      <c r="B431" s="168"/>
      <c r="C431" s="169" t="s">
        <v>711</v>
      </c>
      <c r="D431" s="169" t="s">
        <v>125</v>
      </c>
      <c r="E431" s="170" t="s">
        <v>712</v>
      </c>
      <c r="F431" s="171" t="s">
        <v>713</v>
      </c>
      <c r="G431" s="172" t="s">
        <v>167</v>
      </c>
      <c r="H431" s="173">
        <v>92.32</v>
      </c>
      <c r="I431" s="174"/>
      <c r="J431" s="175">
        <f>ROUND(I431*H431,2)</f>
        <v>0</v>
      </c>
      <c r="K431" s="171" t="s">
        <v>129</v>
      </c>
      <c r="L431" s="40"/>
      <c r="M431" s="176" t="s">
        <v>5</v>
      </c>
      <c r="N431" s="177" t="s">
        <v>42</v>
      </c>
      <c r="O431" s="41"/>
      <c r="P431" s="178">
        <f>O431*H431</f>
        <v>0</v>
      </c>
      <c r="Q431" s="178">
        <v>0.15540000000000001</v>
      </c>
      <c r="R431" s="178">
        <f>Q431*H431</f>
        <v>14.346527999999999</v>
      </c>
      <c r="S431" s="178">
        <v>0</v>
      </c>
      <c r="T431" s="179">
        <f>S431*H431</f>
        <v>0</v>
      </c>
      <c r="AR431" s="23" t="s">
        <v>130</v>
      </c>
      <c r="AT431" s="23" t="s">
        <v>125</v>
      </c>
      <c r="AU431" s="23" t="s">
        <v>81</v>
      </c>
      <c r="AY431" s="23" t="s">
        <v>123</v>
      </c>
      <c r="BE431" s="180">
        <f>IF(N431="základní",J431,0)</f>
        <v>0</v>
      </c>
      <c r="BF431" s="180">
        <f>IF(N431="snížená",J431,0)</f>
        <v>0</v>
      </c>
      <c r="BG431" s="180">
        <f>IF(N431="zákl. přenesená",J431,0)</f>
        <v>0</v>
      </c>
      <c r="BH431" s="180">
        <f>IF(N431="sníž. přenesená",J431,0)</f>
        <v>0</v>
      </c>
      <c r="BI431" s="180">
        <f>IF(N431="nulová",J431,0)</f>
        <v>0</v>
      </c>
      <c r="BJ431" s="23" t="s">
        <v>79</v>
      </c>
      <c r="BK431" s="180">
        <f>ROUND(I431*H431,2)</f>
        <v>0</v>
      </c>
      <c r="BL431" s="23" t="s">
        <v>130</v>
      </c>
      <c r="BM431" s="23" t="s">
        <v>714</v>
      </c>
    </row>
    <row r="432" spans="2:65" s="1" customFormat="1" ht="94.5">
      <c r="B432" s="40"/>
      <c r="D432" s="182" t="s">
        <v>152</v>
      </c>
      <c r="F432" s="198" t="s">
        <v>715</v>
      </c>
      <c r="I432" s="199"/>
      <c r="L432" s="40"/>
      <c r="M432" s="200"/>
      <c r="N432" s="41"/>
      <c r="O432" s="41"/>
      <c r="P432" s="41"/>
      <c r="Q432" s="41"/>
      <c r="R432" s="41"/>
      <c r="S432" s="41"/>
      <c r="T432" s="69"/>
      <c r="AT432" s="23" t="s">
        <v>152</v>
      </c>
      <c r="AU432" s="23" t="s">
        <v>81</v>
      </c>
    </row>
    <row r="433" spans="2:65" s="11" customFormat="1">
      <c r="B433" s="181"/>
      <c r="D433" s="182" t="s">
        <v>132</v>
      </c>
      <c r="E433" s="183" t="s">
        <v>5</v>
      </c>
      <c r="F433" s="184" t="s">
        <v>716</v>
      </c>
      <c r="H433" s="185">
        <v>86.62</v>
      </c>
      <c r="I433" s="186"/>
      <c r="L433" s="181"/>
      <c r="M433" s="187"/>
      <c r="N433" s="188"/>
      <c r="O433" s="188"/>
      <c r="P433" s="188"/>
      <c r="Q433" s="188"/>
      <c r="R433" s="188"/>
      <c r="S433" s="188"/>
      <c r="T433" s="189"/>
      <c r="AT433" s="183" t="s">
        <v>132</v>
      </c>
      <c r="AU433" s="183" t="s">
        <v>81</v>
      </c>
      <c r="AV433" s="11" t="s">
        <v>81</v>
      </c>
      <c r="AW433" s="11" t="s">
        <v>35</v>
      </c>
      <c r="AX433" s="11" t="s">
        <v>71</v>
      </c>
      <c r="AY433" s="183" t="s">
        <v>123</v>
      </c>
    </row>
    <row r="434" spans="2:65" s="11" customFormat="1">
      <c r="B434" s="181"/>
      <c r="D434" s="182" t="s">
        <v>132</v>
      </c>
      <c r="E434" s="183" t="s">
        <v>5</v>
      </c>
      <c r="F434" s="184" t="s">
        <v>717</v>
      </c>
      <c r="H434" s="185">
        <v>5.7</v>
      </c>
      <c r="I434" s="186"/>
      <c r="L434" s="181"/>
      <c r="M434" s="187"/>
      <c r="N434" s="188"/>
      <c r="O434" s="188"/>
      <c r="P434" s="188"/>
      <c r="Q434" s="188"/>
      <c r="R434" s="188"/>
      <c r="S434" s="188"/>
      <c r="T434" s="189"/>
      <c r="AT434" s="183" t="s">
        <v>132</v>
      </c>
      <c r="AU434" s="183" t="s">
        <v>81</v>
      </c>
      <c r="AV434" s="11" t="s">
        <v>81</v>
      </c>
      <c r="AW434" s="11" t="s">
        <v>35</v>
      </c>
      <c r="AX434" s="11" t="s">
        <v>71</v>
      </c>
      <c r="AY434" s="183" t="s">
        <v>123</v>
      </c>
    </row>
    <row r="435" spans="2:65" s="12" customFormat="1">
      <c r="B435" s="190"/>
      <c r="D435" s="182" t="s">
        <v>132</v>
      </c>
      <c r="E435" s="191" t="s">
        <v>5</v>
      </c>
      <c r="F435" s="192" t="s">
        <v>144</v>
      </c>
      <c r="H435" s="193">
        <v>92.32</v>
      </c>
      <c r="I435" s="194"/>
      <c r="L435" s="190"/>
      <c r="M435" s="195"/>
      <c r="N435" s="196"/>
      <c r="O435" s="196"/>
      <c r="P435" s="196"/>
      <c r="Q435" s="196"/>
      <c r="R435" s="196"/>
      <c r="S435" s="196"/>
      <c r="T435" s="197"/>
      <c r="AT435" s="191" t="s">
        <v>132</v>
      </c>
      <c r="AU435" s="191" t="s">
        <v>81</v>
      </c>
      <c r="AV435" s="12" t="s">
        <v>130</v>
      </c>
      <c r="AW435" s="12" t="s">
        <v>35</v>
      </c>
      <c r="AX435" s="12" t="s">
        <v>79</v>
      </c>
      <c r="AY435" s="191" t="s">
        <v>123</v>
      </c>
    </row>
    <row r="436" spans="2:65" s="1" customFormat="1" ht="16.5" customHeight="1">
      <c r="B436" s="168"/>
      <c r="C436" s="208" t="s">
        <v>718</v>
      </c>
      <c r="D436" s="208" t="s">
        <v>295</v>
      </c>
      <c r="E436" s="209" t="s">
        <v>719</v>
      </c>
      <c r="F436" s="210" t="s">
        <v>720</v>
      </c>
      <c r="G436" s="211" t="s">
        <v>167</v>
      </c>
      <c r="H436" s="212">
        <v>85.82</v>
      </c>
      <c r="I436" s="213"/>
      <c r="J436" s="214">
        <f>ROUND(I436*H436,2)</f>
        <v>0</v>
      </c>
      <c r="K436" s="210" t="s">
        <v>129</v>
      </c>
      <c r="L436" s="215"/>
      <c r="M436" s="216" t="s">
        <v>5</v>
      </c>
      <c r="N436" s="217" t="s">
        <v>42</v>
      </c>
      <c r="O436" s="41"/>
      <c r="P436" s="178">
        <f>O436*H436</f>
        <v>0</v>
      </c>
      <c r="Q436" s="178">
        <v>8.1000000000000003E-2</v>
      </c>
      <c r="R436" s="178">
        <f>Q436*H436</f>
        <v>6.9514199999999997</v>
      </c>
      <c r="S436" s="178">
        <v>0</v>
      </c>
      <c r="T436" s="179">
        <f>S436*H436</f>
        <v>0</v>
      </c>
      <c r="AR436" s="23" t="s">
        <v>164</v>
      </c>
      <c r="AT436" s="23" t="s">
        <v>295</v>
      </c>
      <c r="AU436" s="23" t="s">
        <v>81</v>
      </c>
      <c r="AY436" s="23" t="s">
        <v>123</v>
      </c>
      <c r="BE436" s="180">
        <f>IF(N436="základní",J436,0)</f>
        <v>0</v>
      </c>
      <c r="BF436" s="180">
        <f>IF(N436="snížená",J436,0)</f>
        <v>0</v>
      </c>
      <c r="BG436" s="180">
        <f>IF(N436="zákl. přenesená",J436,0)</f>
        <v>0</v>
      </c>
      <c r="BH436" s="180">
        <f>IF(N436="sníž. přenesená",J436,0)</f>
        <v>0</v>
      </c>
      <c r="BI436" s="180">
        <f>IF(N436="nulová",J436,0)</f>
        <v>0</v>
      </c>
      <c r="BJ436" s="23" t="s">
        <v>79</v>
      </c>
      <c r="BK436" s="180">
        <f>ROUND(I436*H436,2)</f>
        <v>0</v>
      </c>
      <c r="BL436" s="23" t="s">
        <v>130</v>
      </c>
      <c r="BM436" s="23" t="s">
        <v>721</v>
      </c>
    </row>
    <row r="437" spans="2:65" s="11" customFormat="1">
      <c r="B437" s="181"/>
      <c r="D437" s="182" t="s">
        <v>132</v>
      </c>
      <c r="E437" s="183" t="s">
        <v>5</v>
      </c>
      <c r="F437" s="184" t="s">
        <v>722</v>
      </c>
      <c r="H437" s="185">
        <v>86.62</v>
      </c>
      <c r="I437" s="186"/>
      <c r="L437" s="181"/>
      <c r="M437" s="187"/>
      <c r="N437" s="188"/>
      <c r="O437" s="188"/>
      <c r="P437" s="188"/>
      <c r="Q437" s="188"/>
      <c r="R437" s="188"/>
      <c r="S437" s="188"/>
      <c r="T437" s="189"/>
      <c r="AT437" s="183" t="s">
        <v>132</v>
      </c>
      <c r="AU437" s="183" t="s">
        <v>81</v>
      </c>
      <c r="AV437" s="11" t="s">
        <v>81</v>
      </c>
      <c r="AW437" s="11" t="s">
        <v>35</v>
      </c>
      <c r="AX437" s="11" t="s">
        <v>71</v>
      </c>
      <c r="AY437" s="183" t="s">
        <v>123</v>
      </c>
    </row>
    <row r="438" spans="2:65" s="11" customFormat="1">
      <c r="B438" s="181"/>
      <c r="D438" s="182" t="s">
        <v>132</v>
      </c>
      <c r="E438" s="183" t="s">
        <v>5</v>
      </c>
      <c r="F438" s="184" t="s">
        <v>723</v>
      </c>
      <c r="H438" s="185">
        <v>-0.8</v>
      </c>
      <c r="I438" s="186"/>
      <c r="L438" s="181"/>
      <c r="M438" s="187"/>
      <c r="N438" s="188"/>
      <c r="O438" s="188"/>
      <c r="P438" s="188"/>
      <c r="Q438" s="188"/>
      <c r="R438" s="188"/>
      <c r="S438" s="188"/>
      <c r="T438" s="189"/>
      <c r="AT438" s="183" t="s">
        <v>132</v>
      </c>
      <c r="AU438" s="183" t="s">
        <v>81</v>
      </c>
      <c r="AV438" s="11" t="s">
        <v>81</v>
      </c>
      <c r="AW438" s="11" t="s">
        <v>35</v>
      </c>
      <c r="AX438" s="11" t="s">
        <v>71</v>
      </c>
      <c r="AY438" s="183" t="s">
        <v>123</v>
      </c>
    </row>
    <row r="439" spans="2:65" s="12" customFormat="1">
      <c r="B439" s="190"/>
      <c r="D439" s="182" t="s">
        <v>132</v>
      </c>
      <c r="E439" s="191" t="s">
        <v>5</v>
      </c>
      <c r="F439" s="192" t="s">
        <v>144</v>
      </c>
      <c r="H439" s="193">
        <v>85.82</v>
      </c>
      <c r="I439" s="194"/>
      <c r="L439" s="190"/>
      <c r="M439" s="195"/>
      <c r="N439" s="196"/>
      <c r="O439" s="196"/>
      <c r="P439" s="196"/>
      <c r="Q439" s="196"/>
      <c r="R439" s="196"/>
      <c r="S439" s="196"/>
      <c r="T439" s="197"/>
      <c r="AT439" s="191" t="s">
        <v>132</v>
      </c>
      <c r="AU439" s="191" t="s">
        <v>81</v>
      </c>
      <c r="AV439" s="12" t="s">
        <v>130</v>
      </c>
      <c r="AW439" s="12" t="s">
        <v>35</v>
      </c>
      <c r="AX439" s="12" t="s">
        <v>79</v>
      </c>
      <c r="AY439" s="191" t="s">
        <v>123</v>
      </c>
    </row>
    <row r="440" spans="2:65" s="1" customFormat="1" ht="16.5" customHeight="1">
      <c r="B440" s="168"/>
      <c r="C440" s="208" t="s">
        <v>724</v>
      </c>
      <c r="D440" s="208" t="s">
        <v>295</v>
      </c>
      <c r="E440" s="209" t="s">
        <v>725</v>
      </c>
      <c r="F440" s="210" t="s">
        <v>726</v>
      </c>
      <c r="G440" s="211" t="s">
        <v>167</v>
      </c>
      <c r="H440" s="212">
        <v>0.8</v>
      </c>
      <c r="I440" s="213"/>
      <c r="J440" s="214">
        <f>ROUND(I440*H440,2)</f>
        <v>0</v>
      </c>
      <c r="K440" s="210" t="s">
        <v>129</v>
      </c>
      <c r="L440" s="215"/>
      <c r="M440" s="216" t="s">
        <v>5</v>
      </c>
      <c r="N440" s="217" t="s">
        <v>42</v>
      </c>
      <c r="O440" s="41"/>
      <c r="P440" s="178">
        <f>O440*H440</f>
        <v>0</v>
      </c>
      <c r="Q440" s="178">
        <v>7.8200000000000006E-2</v>
      </c>
      <c r="R440" s="178">
        <f>Q440*H440</f>
        <v>6.2560000000000004E-2</v>
      </c>
      <c r="S440" s="178">
        <v>0</v>
      </c>
      <c r="T440" s="179">
        <f>S440*H440</f>
        <v>0</v>
      </c>
      <c r="AR440" s="23" t="s">
        <v>164</v>
      </c>
      <c r="AT440" s="23" t="s">
        <v>295</v>
      </c>
      <c r="AU440" s="23" t="s">
        <v>81</v>
      </c>
      <c r="AY440" s="23" t="s">
        <v>123</v>
      </c>
      <c r="BE440" s="180">
        <f>IF(N440="základní",J440,0)</f>
        <v>0</v>
      </c>
      <c r="BF440" s="180">
        <f>IF(N440="snížená",J440,0)</f>
        <v>0</v>
      </c>
      <c r="BG440" s="180">
        <f>IF(N440="zákl. přenesená",J440,0)</f>
        <v>0</v>
      </c>
      <c r="BH440" s="180">
        <f>IF(N440="sníž. přenesená",J440,0)</f>
        <v>0</v>
      </c>
      <c r="BI440" s="180">
        <f>IF(N440="nulová",J440,0)</f>
        <v>0</v>
      </c>
      <c r="BJ440" s="23" t="s">
        <v>79</v>
      </c>
      <c r="BK440" s="180">
        <f>ROUND(I440*H440,2)</f>
        <v>0</v>
      </c>
      <c r="BL440" s="23" t="s">
        <v>130</v>
      </c>
      <c r="BM440" s="23" t="s">
        <v>727</v>
      </c>
    </row>
    <row r="441" spans="2:65" s="11" customFormat="1">
      <c r="B441" s="181"/>
      <c r="D441" s="182" t="s">
        <v>132</v>
      </c>
      <c r="E441" s="183" t="s">
        <v>5</v>
      </c>
      <c r="F441" s="184" t="s">
        <v>728</v>
      </c>
      <c r="H441" s="185">
        <v>0.8</v>
      </c>
      <c r="I441" s="186"/>
      <c r="L441" s="181"/>
      <c r="M441" s="187"/>
      <c r="N441" s="188"/>
      <c r="O441" s="188"/>
      <c r="P441" s="188"/>
      <c r="Q441" s="188"/>
      <c r="R441" s="188"/>
      <c r="S441" s="188"/>
      <c r="T441" s="189"/>
      <c r="AT441" s="183" t="s">
        <v>132</v>
      </c>
      <c r="AU441" s="183" t="s">
        <v>81</v>
      </c>
      <c r="AV441" s="11" t="s">
        <v>81</v>
      </c>
      <c r="AW441" s="11" t="s">
        <v>35</v>
      </c>
      <c r="AX441" s="11" t="s">
        <v>79</v>
      </c>
      <c r="AY441" s="183" t="s">
        <v>123</v>
      </c>
    </row>
    <row r="442" spans="2:65" s="13" customFormat="1">
      <c r="B442" s="201"/>
      <c r="D442" s="182" t="s">
        <v>132</v>
      </c>
      <c r="E442" s="202" t="s">
        <v>5</v>
      </c>
      <c r="F442" s="203" t="s">
        <v>729</v>
      </c>
      <c r="H442" s="202" t="s">
        <v>5</v>
      </c>
      <c r="I442" s="204"/>
      <c r="L442" s="201"/>
      <c r="M442" s="205"/>
      <c r="N442" s="206"/>
      <c r="O442" s="206"/>
      <c r="P442" s="206"/>
      <c r="Q442" s="206"/>
      <c r="R442" s="206"/>
      <c r="S442" s="206"/>
      <c r="T442" s="207"/>
      <c r="AT442" s="202" t="s">
        <v>132</v>
      </c>
      <c r="AU442" s="202" t="s">
        <v>81</v>
      </c>
      <c r="AV442" s="13" t="s">
        <v>79</v>
      </c>
      <c r="AW442" s="13" t="s">
        <v>35</v>
      </c>
      <c r="AX442" s="13" t="s">
        <v>71</v>
      </c>
      <c r="AY442" s="202" t="s">
        <v>123</v>
      </c>
    </row>
    <row r="443" spans="2:65" s="1" customFormat="1" ht="38.25" customHeight="1">
      <c r="B443" s="168"/>
      <c r="C443" s="169" t="s">
        <v>730</v>
      </c>
      <c r="D443" s="169" t="s">
        <v>125</v>
      </c>
      <c r="E443" s="170" t="s">
        <v>731</v>
      </c>
      <c r="F443" s="171" t="s">
        <v>732</v>
      </c>
      <c r="G443" s="172" t="s">
        <v>167</v>
      </c>
      <c r="H443" s="173">
        <v>113.8</v>
      </c>
      <c r="I443" s="174"/>
      <c r="J443" s="175">
        <f>ROUND(I443*H443,2)</f>
        <v>0</v>
      </c>
      <c r="K443" s="171" t="s">
        <v>129</v>
      </c>
      <c r="L443" s="40"/>
      <c r="M443" s="176" t="s">
        <v>5</v>
      </c>
      <c r="N443" s="177" t="s">
        <v>42</v>
      </c>
      <c r="O443" s="41"/>
      <c r="P443" s="178">
        <f>O443*H443</f>
        <v>0</v>
      </c>
      <c r="Q443" s="178">
        <v>0.1295</v>
      </c>
      <c r="R443" s="178">
        <f>Q443*H443</f>
        <v>14.7371</v>
      </c>
      <c r="S443" s="178">
        <v>0</v>
      </c>
      <c r="T443" s="179">
        <f>S443*H443</f>
        <v>0</v>
      </c>
      <c r="AR443" s="23" t="s">
        <v>130</v>
      </c>
      <c r="AT443" s="23" t="s">
        <v>125</v>
      </c>
      <c r="AU443" s="23" t="s">
        <v>81</v>
      </c>
      <c r="AY443" s="23" t="s">
        <v>123</v>
      </c>
      <c r="BE443" s="180">
        <f>IF(N443="základní",J443,0)</f>
        <v>0</v>
      </c>
      <c r="BF443" s="180">
        <f>IF(N443="snížená",J443,0)</f>
        <v>0</v>
      </c>
      <c r="BG443" s="180">
        <f>IF(N443="zákl. přenesená",J443,0)</f>
        <v>0</v>
      </c>
      <c r="BH443" s="180">
        <f>IF(N443="sníž. přenesená",J443,0)</f>
        <v>0</v>
      </c>
      <c r="BI443" s="180">
        <f>IF(N443="nulová",J443,0)</f>
        <v>0</v>
      </c>
      <c r="BJ443" s="23" t="s">
        <v>79</v>
      </c>
      <c r="BK443" s="180">
        <f>ROUND(I443*H443,2)</f>
        <v>0</v>
      </c>
      <c r="BL443" s="23" t="s">
        <v>130</v>
      </c>
      <c r="BM443" s="23" t="s">
        <v>733</v>
      </c>
    </row>
    <row r="444" spans="2:65" s="1" customFormat="1" ht="94.5">
      <c r="B444" s="40"/>
      <c r="D444" s="182" t="s">
        <v>152</v>
      </c>
      <c r="F444" s="198" t="s">
        <v>734</v>
      </c>
      <c r="I444" s="199"/>
      <c r="L444" s="40"/>
      <c r="M444" s="200"/>
      <c r="N444" s="41"/>
      <c r="O444" s="41"/>
      <c r="P444" s="41"/>
      <c r="Q444" s="41"/>
      <c r="R444" s="41"/>
      <c r="S444" s="41"/>
      <c r="T444" s="69"/>
      <c r="AT444" s="23" t="s">
        <v>152</v>
      </c>
      <c r="AU444" s="23" t="s">
        <v>81</v>
      </c>
    </row>
    <row r="445" spans="2:65" s="11" customFormat="1">
      <c r="B445" s="181"/>
      <c r="D445" s="182" t="s">
        <v>132</v>
      </c>
      <c r="E445" s="183" t="s">
        <v>5</v>
      </c>
      <c r="F445" s="184" t="s">
        <v>735</v>
      </c>
      <c r="H445" s="185">
        <v>95.2</v>
      </c>
      <c r="I445" s="186"/>
      <c r="L445" s="181"/>
      <c r="M445" s="187"/>
      <c r="N445" s="188"/>
      <c r="O445" s="188"/>
      <c r="P445" s="188"/>
      <c r="Q445" s="188"/>
      <c r="R445" s="188"/>
      <c r="S445" s="188"/>
      <c r="T445" s="189"/>
      <c r="AT445" s="183" t="s">
        <v>132</v>
      </c>
      <c r="AU445" s="183" t="s">
        <v>81</v>
      </c>
      <c r="AV445" s="11" t="s">
        <v>81</v>
      </c>
      <c r="AW445" s="11" t="s">
        <v>35</v>
      </c>
      <c r="AX445" s="11" t="s">
        <v>71</v>
      </c>
      <c r="AY445" s="183" t="s">
        <v>123</v>
      </c>
    </row>
    <row r="446" spans="2:65" s="11" customFormat="1">
      <c r="B446" s="181"/>
      <c r="D446" s="182" t="s">
        <v>132</v>
      </c>
      <c r="E446" s="183" t="s">
        <v>5</v>
      </c>
      <c r="F446" s="184" t="s">
        <v>736</v>
      </c>
      <c r="H446" s="185">
        <v>18.600000000000001</v>
      </c>
      <c r="I446" s="186"/>
      <c r="L446" s="181"/>
      <c r="M446" s="187"/>
      <c r="N446" s="188"/>
      <c r="O446" s="188"/>
      <c r="P446" s="188"/>
      <c r="Q446" s="188"/>
      <c r="R446" s="188"/>
      <c r="S446" s="188"/>
      <c r="T446" s="189"/>
      <c r="AT446" s="183" t="s">
        <v>132</v>
      </c>
      <c r="AU446" s="183" t="s">
        <v>81</v>
      </c>
      <c r="AV446" s="11" t="s">
        <v>81</v>
      </c>
      <c r="AW446" s="11" t="s">
        <v>35</v>
      </c>
      <c r="AX446" s="11" t="s">
        <v>71</v>
      </c>
      <c r="AY446" s="183" t="s">
        <v>123</v>
      </c>
    </row>
    <row r="447" spans="2:65" s="12" customFormat="1">
      <c r="B447" s="190"/>
      <c r="D447" s="182" t="s">
        <v>132</v>
      </c>
      <c r="E447" s="191" t="s">
        <v>5</v>
      </c>
      <c r="F447" s="192" t="s">
        <v>144</v>
      </c>
      <c r="H447" s="193">
        <v>113.8</v>
      </c>
      <c r="I447" s="194"/>
      <c r="L447" s="190"/>
      <c r="M447" s="195"/>
      <c r="N447" s="196"/>
      <c r="O447" s="196"/>
      <c r="P447" s="196"/>
      <c r="Q447" s="196"/>
      <c r="R447" s="196"/>
      <c r="S447" s="196"/>
      <c r="T447" s="197"/>
      <c r="AT447" s="191" t="s">
        <v>132</v>
      </c>
      <c r="AU447" s="191" t="s">
        <v>81</v>
      </c>
      <c r="AV447" s="12" t="s">
        <v>130</v>
      </c>
      <c r="AW447" s="12" t="s">
        <v>35</v>
      </c>
      <c r="AX447" s="12" t="s">
        <v>79</v>
      </c>
      <c r="AY447" s="191" t="s">
        <v>123</v>
      </c>
    </row>
    <row r="448" spans="2:65" s="1" customFormat="1" ht="16.5" customHeight="1">
      <c r="B448" s="168"/>
      <c r="C448" s="208" t="s">
        <v>737</v>
      </c>
      <c r="D448" s="208" t="s">
        <v>295</v>
      </c>
      <c r="E448" s="209" t="s">
        <v>738</v>
      </c>
      <c r="F448" s="210" t="s">
        <v>739</v>
      </c>
      <c r="G448" s="211" t="s">
        <v>167</v>
      </c>
      <c r="H448" s="212">
        <v>95.2</v>
      </c>
      <c r="I448" s="213"/>
      <c r="J448" s="214">
        <f>ROUND(I448*H448,2)</f>
        <v>0</v>
      </c>
      <c r="K448" s="210" t="s">
        <v>129</v>
      </c>
      <c r="L448" s="215"/>
      <c r="M448" s="216" t="s">
        <v>5</v>
      </c>
      <c r="N448" s="217" t="s">
        <v>42</v>
      </c>
      <c r="O448" s="41"/>
      <c r="P448" s="178">
        <f>O448*H448</f>
        <v>0</v>
      </c>
      <c r="Q448" s="178">
        <v>5.8000000000000003E-2</v>
      </c>
      <c r="R448" s="178">
        <f>Q448*H448</f>
        <v>5.5216000000000003</v>
      </c>
      <c r="S448" s="178">
        <v>0</v>
      </c>
      <c r="T448" s="179">
        <f>S448*H448</f>
        <v>0</v>
      </c>
      <c r="AR448" s="23" t="s">
        <v>164</v>
      </c>
      <c r="AT448" s="23" t="s">
        <v>295</v>
      </c>
      <c r="AU448" s="23" t="s">
        <v>81</v>
      </c>
      <c r="AY448" s="23" t="s">
        <v>123</v>
      </c>
      <c r="BE448" s="180">
        <f>IF(N448="základní",J448,0)</f>
        <v>0</v>
      </c>
      <c r="BF448" s="180">
        <f>IF(N448="snížená",J448,0)</f>
        <v>0</v>
      </c>
      <c r="BG448" s="180">
        <f>IF(N448="zákl. přenesená",J448,0)</f>
        <v>0</v>
      </c>
      <c r="BH448" s="180">
        <f>IF(N448="sníž. přenesená",J448,0)</f>
        <v>0</v>
      </c>
      <c r="BI448" s="180">
        <f>IF(N448="nulová",J448,0)</f>
        <v>0</v>
      </c>
      <c r="BJ448" s="23" t="s">
        <v>79</v>
      </c>
      <c r="BK448" s="180">
        <f>ROUND(I448*H448,2)</f>
        <v>0</v>
      </c>
      <c r="BL448" s="23" t="s">
        <v>130</v>
      </c>
      <c r="BM448" s="23" t="s">
        <v>740</v>
      </c>
    </row>
    <row r="449" spans="2:65" s="11" customFormat="1">
      <c r="B449" s="181"/>
      <c r="D449" s="182" t="s">
        <v>132</v>
      </c>
      <c r="E449" s="183" t="s">
        <v>5</v>
      </c>
      <c r="F449" s="184" t="s">
        <v>741</v>
      </c>
      <c r="H449" s="185">
        <v>95.2</v>
      </c>
      <c r="I449" s="186"/>
      <c r="L449" s="181"/>
      <c r="M449" s="187"/>
      <c r="N449" s="188"/>
      <c r="O449" s="188"/>
      <c r="P449" s="188"/>
      <c r="Q449" s="188"/>
      <c r="R449" s="188"/>
      <c r="S449" s="188"/>
      <c r="T449" s="189"/>
      <c r="AT449" s="183" t="s">
        <v>132</v>
      </c>
      <c r="AU449" s="183" t="s">
        <v>81</v>
      </c>
      <c r="AV449" s="11" t="s">
        <v>81</v>
      </c>
      <c r="AW449" s="11" t="s">
        <v>35</v>
      </c>
      <c r="AX449" s="11" t="s">
        <v>79</v>
      </c>
      <c r="AY449" s="183" t="s">
        <v>123</v>
      </c>
    </row>
    <row r="450" spans="2:65" s="1" customFormat="1" ht="16.5" customHeight="1">
      <c r="B450" s="168"/>
      <c r="C450" s="208" t="s">
        <v>742</v>
      </c>
      <c r="D450" s="208" t="s">
        <v>295</v>
      </c>
      <c r="E450" s="209" t="s">
        <v>743</v>
      </c>
      <c r="F450" s="210" t="s">
        <v>744</v>
      </c>
      <c r="G450" s="211" t="s">
        <v>167</v>
      </c>
      <c r="H450" s="212">
        <v>18.600000000000001</v>
      </c>
      <c r="I450" s="213"/>
      <c r="J450" s="214">
        <f>ROUND(I450*H450,2)</f>
        <v>0</v>
      </c>
      <c r="K450" s="210" t="s">
        <v>129</v>
      </c>
      <c r="L450" s="215"/>
      <c r="M450" s="216" t="s">
        <v>5</v>
      </c>
      <c r="N450" s="217" t="s">
        <v>42</v>
      </c>
      <c r="O450" s="41"/>
      <c r="P450" s="178">
        <f>O450*H450</f>
        <v>0</v>
      </c>
      <c r="Q450" s="178">
        <v>4.4999999999999998E-2</v>
      </c>
      <c r="R450" s="178">
        <f>Q450*H450</f>
        <v>0.83700000000000008</v>
      </c>
      <c r="S450" s="178">
        <v>0</v>
      </c>
      <c r="T450" s="179">
        <f>S450*H450</f>
        <v>0</v>
      </c>
      <c r="AR450" s="23" t="s">
        <v>164</v>
      </c>
      <c r="AT450" s="23" t="s">
        <v>295</v>
      </c>
      <c r="AU450" s="23" t="s">
        <v>81</v>
      </c>
      <c r="AY450" s="23" t="s">
        <v>123</v>
      </c>
      <c r="BE450" s="180">
        <f>IF(N450="základní",J450,0)</f>
        <v>0</v>
      </c>
      <c r="BF450" s="180">
        <f>IF(N450="snížená",J450,0)</f>
        <v>0</v>
      </c>
      <c r="BG450" s="180">
        <f>IF(N450="zákl. přenesená",J450,0)</f>
        <v>0</v>
      </c>
      <c r="BH450" s="180">
        <f>IF(N450="sníž. přenesená",J450,0)</f>
        <v>0</v>
      </c>
      <c r="BI450" s="180">
        <f>IF(N450="nulová",J450,0)</f>
        <v>0</v>
      </c>
      <c r="BJ450" s="23" t="s">
        <v>79</v>
      </c>
      <c r="BK450" s="180">
        <f>ROUND(I450*H450,2)</f>
        <v>0</v>
      </c>
      <c r="BL450" s="23" t="s">
        <v>130</v>
      </c>
      <c r="BM450" s="23" t="s">
        <v>745</v>
      </c>
    </row>
    <row r="451" spans="2:65" s="11" customFormat="1">
      <c r="B451" s="181"/>
      <c r="D451" s="182" t="s">
        <v>132</v>
      </c>
      <c r="E451" s="183" t="s">
        <v>5</v>
      </c>
      <c r="F451" s="184" t="s">
        <v>746</v>
      </c>
      <c r="H451" s="185">
        <v>18.600000000000001</v>
      </c>
      <c r="I451" s="186"/>
      <c r="L451" s="181"/>
      <c r="M451" s="187"/>
      <c r="N451" s="188"/>
      <c r="O451" s="188"/>
      <c r="P451" s="188"/>
      <c r="Q451" s="188"/>
      <c r="R451" s="188"/>
      <c r="S451" s="188"/>
      <c r="T451" s="189"/>
      <c r="AT451" s="183" t="s">
        <v>132</v>
      </c>
      <c r="AU451" s="183" t="s">
        <v>81</v>
      </c>
      <c r="AV451" s="11" t="s">
        <v>81</v>
      </c>
      <c r="AW451" s="11" t="s">
        <v>35</v>
      </c>
      <c r="AX451" s="11" t="s">
        <v>79</v>
      </c>
      <c r="AY451" s="183" t="s">
        <v>123</v>
      </c>
    </row>
    <row r="452" spans="2:65" s="1" customFormat="1" ht="16.5" customHeight="1">
      <c r="B452" s="168"/>
      <c r="C452" s="169" t="s">
        <v>747</v>
      </c>
      <c r="D452" s="169" t="s">
        <v>125</v>
      </c>
      <c r="E452" s="170" t="s">
        <v>748</v>
      </c>
      <c r="F452" s="171" t="s">
        <v>749</v>
      </c>
      <c r="G452" s="172" t="s">
        <v>167</v>
      </c>
      <c r="H452" s="173">
        <v>4.5</v>
      </c>
      <c r="I452" s="174"/>
      <c r="J452" s="175">
        <f>ROUND(I452*H452,2)</f>
        <v>0</v>
      </c>
      <c r="K452" s="171" t="s">
        <v>129</v>
      </c>
      <c r="L452" s="40"/>
      <c r="M452" s="176" t="s">
        <v>5</v>
      </c>
      <c r="N452" s="177" t="s">
        <v>42</v>
      </c>
      <c r="O452" s="41"/>
      <c r="P452" s="178">
        <f>O452*H452</f>
        <v>0</v>
      </c>
      <c r="Q452" s="178">
        <v>3.5409999999999997E-2</v>
      </c>
      <c r="R452" s="178">
        <f>Q452*H452</f>
        <v>0.15934499999999999</v>
      </c>
      <c r="S452" s="178">
        <v>0</v>
      </c>
      <c r="T452" s="179">
        <f>S452*H452</f>
        <v>0</v>
      </c>
      <c r="AR452" s="23" t="s">
        <v>130</v>
      </c>
      <c r="AT452" s="23" t="s">
        <v>125</v>
      </c>
      <c r="AU452" s="23" t="s">
        <v>81</v>
      </c>
      <c r="AY452" s="23" t="s">
        <v>123</v>
      </c>
      <c r="BE452" s="180">
        <f>IF(N452="základní",J452,0)</f>
        <v>0</v>
      </c>
      <c r="BF452" s="180">
        <f>IF(N452="snížená",J452,0)</f>
        <v>0</v>
      </c>
      <c r="BG452" s="180">
        <f>IF(N452="zákl. přenesená",J452,0)</f>
        <v>0</v>
      </c>
      <c r="BH452" s="180">
        <f>IF(N452="sníž. přenesená",J452,0)</f>
        <v>0</v>
      </c>
      <c r="BI452" s="180">
        <f>IF(N452="nulová",J452,0)</f>
        <v>0</v>
      </c>
      <c r="BJ452" s="23" t="s">
        <v>79</v>
      </c>
      <c r="BK452" s="180">
        <f>ROUND(I452*H452,2)</f>
        <v>0</v>
      </c>
      <c r="BL452" s="23" t="s">
        <v>130</v>
      </c>
      <c r="BM452" s="23" t="s">
        <v>750</v>
      </c>
    </row>
    <row r="453" spans="2:65" s="1" customFormat="1" ht="40.5">
      <c r="B453" s="40"/>
      <c r="D453" s="182" t="s">
        <v>152</v>
      </c>
      <c r="F453" s="198" t="s">
        <v>751</v>
      </c>
      <c r="I453" s="199"/>
      <c r="L453" s="40"/>
      <c r="M453" s="200"/>
      <c r="N453" s="41"/>
      <c r="O453" s="41"/>
      <c r="P453" s="41"/>
      <c r="Q453" s="41"/>
      <c r="R453" s="41"/>
      <c r="S453" s="41"/>
      <c r="T453" s="69"/>
      <c r="AT453" s="23" t="s">
        <v>152</v>
      </c>
      <c r="AU453" s="23" t="s">
        <v>81</v>
      </c>
    </row>
    <row r="454" spans="2:65" s="11" customFormat="1">
      <c r="B454" s="181"/>
      <c r="D454" s="182" t="s">
        <v>132</v>
      </c>
      <c r="E454" s="183" t="s">
        <v>5</v>
      </c>
      <c r="F454" s="184" t="s">
        <v>752</v>
      </c>
      <c r="H454" s="185">
        <v>4.5</v>
      </c>
      <c r="I454" s="186"/>
      <c r="L454" s="181"/>
      <c r="M454" s="187"/>
      <c r="N454" s="188"/>
      <c r="O454" s="188"/>
      <c r="P454" s="188"/>
      <c r="Q454" s="188"/>
      <c r="R454" s="188"/>
      <c r="S454" s="188"/>
      <c r="T454" s="189"/>
      <c r="AT454" s="183" t="s">
        <v>132</v>
      </c>
      <c r="AU454" s="183" t="s">
        <v>81</v>
      </c>
      <c r="AV454" s="11" t="s">
        <v>81</v>
      </c>
      <c r="AW454" s="11" t="s">
        <v>35</v>
      </c>
      <c r="AX454" s="11" t="s">
        <v>79</v>
      </c>
      <c r="AY454" s="183" t="s">
        <v>123</v>
      </c>
    </row>
    <row r="455" spans="2:65" s="1" customFormat="1" ht="25.5" customHeight="1">
      <c r="B455" s="168"/>
      <c r="C455" s="169" t="s">
        <v>753</v>
      </c>
      <c r="D455" s="169" t="s">
        <v>125</v>
      </c>
      <c r="E455" s="170" t="s">
        <v>754</v>
      </c>
      <c r="F455" s="171" t="s">
        <v>755</v>
      </c>
      <c r="G455" s="172" t="s">
        <v>167</v>
      </c>
      <c r="H455" s="173">
        <v>7.1</v>
      </c>
      <c r="I455" s="174"/>
      <c r="J455" s="175">
        <f>ROUND(I455*H455,2)</f>
        <v>0</v>
      </c>
      <c r="K455" s="171" t="s">
        <v>129</v>
      </c>
      <c r="L455" s="40"/>
      <c r="M455" s="176" t="s">
        <v>5</v>
      </c>
      <c r="N455" s="177" t="s">
        <v>42</v>
      </c>
      <c r="O455" s="41"/>
      <c r="P455" s="178">
        <f>O455*H455</f>
        <v>0</v>
      </c>
      <c r="Q455" s="178">
        <v>0</v>
      </c>
      <c r="R455" s="178">
        <f>Q455*H455</f>
        <v>0</v>
      </c>
      <c r="S455" s="178">
        <v>0</v>
      </c>
      <c r="T455" s="179">
        <f>S455*H455</f>
        <v>0</v>
      </c>
      <c r="AR455" s="23" t="s">
        <v>130</v>
      </c>
      <c r="AT455" s="23" t="s">
        <v>125</v>
      </c>
      <c r="AU455" s="23" t="s">
        <v>81</v>
      </c>
      <c r="AY455" s="23" t="s">
        <v>123</v>
      </c>
      <c r="BE455" s="180">
        <f>IF(N455="základní",J455,0)</f>
        <v>0</v>
      </c>
      <c r="BF455" s="180">
        <f>IF(N455="snížená",J455,0)</f>
        <v>0</v>
      </c>
      <c r="BG455" s="180">
        <f>IF(N455="zákl. přenesená",J455,0)</f>
        <v>0</v>
      </c>
      <c r="BH455" s="180">
        <f>IF(N455="sníž. přenesená",J455,0)</f>
        <v>0</v>
      </c>
      <c r="BI455" s="180">
        <f>IF(N455="nulová",J455,0)</f>
        <v>0</v>
      </c>
      <c r="BJ455" s="23" t="s">
        <v>79</v>
      </c>
      <c r="BK455" s="180">
        <f>ROUND(I455*H455,2)</f>
        <v>0</v>
      </c>
      <c r="BL455" s="23" t="s">
        <v>130</v>
      </c>
      <c r="BM455" s="23" t="s">
        <v>756</v>
      </c>
    </row>
    <row r="456" spans="2:65" s="1" customFormat="1" ht="27">
      <c r="B456" s="40"/>
      <c r="D456" s="182" t="s">
        <v>152</v>
      </c>
      <c r="F456" s="198" t="s">
        <v>757</v>
      </c>
      <c r="I456" s="199"/>
      <c r="L456" s="40"/>
      <c r="M456" s="200"/>
      <c r="N456" s="41"/>
      <c r="O456" s="41"/>
      <c r="P456" s="41"/>
      <c r="Q456" s="41"/>
      <c r="R456" s="41"/>
      <c r="S456" s="41"/>
      <c r="T456" s="69"/>
      <c r="AT456" s="23" t="s">
        <v>152</v>
      </c>
      <c r="AU456" s="23" t="s">
        <v>81</v>
      </c>
    </row>
    <row r="457" spans="2:65" s="11" customFormat="1">
      <c r="B457" s="181"/>
      <c r="D457" s="182" t="s">
        <v>132</v>
      </c>
      <c r="E457" s="183" t="s">
        <v>5</v>
      </c>
      <c r="F457" s="184" t="s">
        <v>758</v>
      </c>
      <c r="H457" s="185">
        <v>7.1</v>
      </c>
      <c r="I457" s="186"/>
      <c r="L457" s="181"/>
      <c r="M457" s="187"/>
      <c r="N457" s="188"/>
      <c r="O457" s="188"/>
      <c r="P457" s="188"/>
      <c r="Q457" s="188"/>
      <c r="R457" s="188"/>
      <c r="S457" s="188"/>
      <c r="T457" s="189"/>
      <c r="AT457" s="183" t="s">
        <v>132</v>
      </c>
      <c r="AU457" s="183" t="s">
        <v>81</v>
      </c>
      <c r="AV457" s="11" t="s">
        <v>81</v>
      </c>
      <c r="AW457" s="11" t="s">
        <v>35</v>
      </c>
      <c r="AX457" s="11" t="s">
        <v>79</v>
      </c>
      <c r="AY457" s="183" t="s">
        <v>123</v>
      </c>
    </row>
    <row r="458" spans="2:65" s="1" customFormat="1" ht="38.25" customHeight="1">
      <c r="B458" s="168"/>
      <c r="C458" s="169" t="s">
        <v>759</v>
      </c>
      <c r="D458" s="169" t="s">
        <v>125</v>
      </c>
      <c r="E458" s="170" t="s">
        <v>760</v>
      </c>
      <c r="F458" s="171" t="s">
        <v>761</v>
      </c>
      <c r="G458" s="172" t="s">
        <v>167</v>
      </c>
      <c r="H458" s="173">
        <v>7.1</v>
      </c>
      <c r="I458" s="174"/>
      <c r="J458" s="175">
        <f>ROUND(I458*H458,2)</f>
        <v>0</v>
      </c>
      <c r="K458" s="171" t="s">
        <v>129</v>
      </c>
      <c r="L458" s="40"/>
      <c r="M458" s="176" t="s">
        <v>5</v>
      </c>
      <c r="N458" s="177" t="s">
        <v>42</v>
      </c>
      <c r="O458" s="41"/>
      <c r="P458" s="178">
        <f>O458*H458</f>
        <v>0</v>
      </c>
      <c r="Q458" s="178">
        <v>2.7999999999999998E-4</v>
      </c>
      <c r="R458" s="178">
        <f>Q458*H458</f>
        <v>1.9879999999999997E-3</v>
      </c>
      <c r="S458" s="178">
        <v>0</v>
      </c>
      <c r="T458" s="179">
        <f>S458*H458</f>
        <v>0</v>
      </c>
      <c r="AR458" s="23" t="s">
        <v>130</v>
      </c>
      <c r="AT458" s="23" t="s">
        <v>125</v>
      </c>
      <c r="AU458" s="23" t="s">
        <v>81</v>
      </c>
      <c r="AY458" s="23" t="s">
        <v>123</v>
      </c>
      <c r="BE458" s="180">
        <f>IF(N458="základní",J458,0)</f>
        <v>0</v>
      </c>
      <c r="BF458" s="180">
        <f>IF(N458="snížená",J458,0)</f>
        <v>0</v>
      </c>
      <c r="BG458" s="180">
        <f>IF(N458="zákl. přenesená",J458,0)</f>
        <v>0</v>
      </c>
      <c r="BH458" s="180">
        <f>IF(N458="sníž. přenesená",J458,0)</f>
        <v>0</v>
      </c>
      <c r="BI458" s="180">
        <f>IF(N458="nulová",J458,0)</f>
        <v>0</v>
      </c>
      <c r="BJ458" s="23" t="s">
        <v>79</v>
      </c>
      <c r="BK458" s="180">
        <f>ROUND(I458*H458,2)</f>
        <v>0</v>
      </c>
      <c r="BL458" s="23" t="s">
        <v>130</v>
      </c>
      <c r="BM458" s="23" t="s">
        <v>762</v>
      </c>
    </row>
    <row r="459" spans="2:65" s="1" customFormat="1" ht="40.5">
      <c r="B459" s="40"/>
      <c r="D459" s="182" t="s">
        <v>152</v>
      </c>
      <c r="F459" s="198" t="s">
        <v>763</v>
      </c>
      <c r="I459" s="199"/>
      <c r="L459" s="40"/>
      <c r="M459" s="200"/>
      <c r="N459" s="41"/>
      <c r="O459" s="41"/>
      <c r="P459" s="41"/>
      <c r="Q459" s="41"/>
      <c r="R459" s="41"/>
      <c r="S459" s="41"/>
      <c r="T459" s="69"/>
      <c r="AT459" s="23" t="s">
        <v>152</v>
      </c>
      <c r="AU459" s="23" t="s">
        <v>81</v>
      </c>
    </row>
    <row r="460" spans="2:65" s="11" customFormat="1">
      <c r="B460" s="181"/>
      <c r="D460" s="182" t="s">
        <v>132</v>
      </c>
      <c r="E460" s="183" t="s">
        <v>5</v>
      </c>
      <c r="F460" s="184" t="s">
        <v>758</v>
      </c>
      <c r="H460" s="185">
        <v>7.1</v>
      </c>
      <c r="I460" s="186"/>
      <c r="L460" s="181"/>
      <c r="M460" s="187"/>
      <c r="N460" s="188"/>
      <c r="O460" s="188"/>
      <c r="P460" s="188"/>
      <c r="Q460" s="188"/>
      <c r="R460" s="188"/>
      <c r="S460" s="188"/>
      <c r="T460" s="189"/>
      <c r="AT460" s="183" t="s">
        <v>132</v>
      </c>
      <c r="AU460" s="183" t="s">
        <v>81</v>
      </c>
      <c r="AV460" s="11" t="s">
        <v>81</v>
      </c>
      <c r="AW460" s="11" t="s">
        <v>35</v>
      </c>
      <c r="AX460" s="11" t="s">
        <v>79</v>
      </c>
      <c r="AY460" s="183" t="s">
        <v>123</v>
      </c>
    </row>
    <row r="461" spans="2:65" s="1" customFormat="1" ht="25.5" customHeight="1">
      <c r="B461" s="168"/>
      <c r="C461" s="169" t="s">
        <v>764</v>
      </c>
      <c r="D461" s="169" t="s">
        <v>125</v>
      </c>
      <c r="E461" s="170" t="s">
        <v>765</v>
      </c>
      <c r="F461" s="171" t="s">
        <v>766</v>
      </c>
      <c r="G461" s="172" t="s">
        <v>128</v>
      </c>
      <c r="H461" s="173">
        <v>557.1</v>
      </c>
      <c r="I461" s="174"/>
      <c r="J461" s="175">
        <f>ROUND(I461*H461,2)</f>
        <v>0</v>
      </c>
      <c r="K461" s="171" t="s">
        <v>129</v>
      </c>
      <c r="L461" s="40"/>
      <c r="M461" s="176" t="s">
        <v>5</v>
      </c>
      <c r="N461" s="177" t="s">
        <v>42</v>
      </c>
      <c r="O461" s="41"/>
      <c r="P461" s="178">
        <f>O461*H461</f>
        <v>0</v>
      </c>
      <c r="Q461" s="178">
        <v>2.5000000000000001E-4</v>
      </c>
      <c r="R461" s="178">
        <f>Q461*H461</f>
        <v>0.13927500000000001</v>
      </c>
      <c r="S461" s="178">
        <v>0</v>
      </c>
      <c r="T461" s="179">
        <f>S461*H461</f>
        <v>0</v>
      </c>
      <c r="AR461" s="23" t="s">
        <v>130</v>
      </c>
      <c r="AT461" s="23" t="s">
        <v>125</v>
      </c>
      <c r="AU461" s="23" t="s">
        <v>81</v>
      </c>
      <c r="AY461" s="23" t="s">
        <v>123</v>
      </c>
      <c r="BE461" s="180">
        <f>IF(N461="základní",J461,0)</f>
        <v>0</v>
      </c>
      <c r="BF461" s="180">
        <f>IF(N461="snížená",J461,0)</f>
        <v>0</v>
      </c>
      <c r="BG461" s="180">
        <f>IF(N461="zákl. přenesená",J461,0)</f>
        <v>0</v>
      </c>
      <c r="BH461" s="180">
        <f>IF(N461="sníž. přenesená",J461,0)</f>
        <v>0</v>
      </c>
      <c r="BI461" s="180">
        <f>IF(N461="nulová",J461,0)</f>
        <v>0</v>
      </c>
      <c r="BJ461" s="23" t="s">
        <v>79</v>
      </c>
      <c r="BK461" s="180">
        <f>ROUND(I461*H461,2)</f>
        <v>0</v>
      </c>
      <c r="BL461" s="23" t="s">
        <v>130</v>
      </c>
      <c r="BM461" s="23" t="s">
        <v>767</v>
      </c>
    </row>
    <row r="462" spans="2:65" s="1" customFormat="1" ht="27">
      <c r="B462" s="40"/>
      <c r="D462" s="182" t="s">
        <v>152</v>
      </c>
      <c r="F462" s="198" t="s">
        <v>768</v>
      </c>
      <c r="I462" s="199"/>
      <c r="L462" s="40"/>
      <c r="M462" s="200"/>
      <c r="N462" s="41"/>
      <c r="O462" s="41"/>
      <c r="P462" s="41"/>
      <c r="Q462" s="41"/>
      <c r="R462" s="41"/>
      <c r="S462" s="41"/>
      <c r="T462" s="69"/>
      <c r="AT462" s="23" t="s">
        <v>152</v>
      </c>
      <c r="AU462" s="23" t="s">
        <v>81</v>
      </c>
    </row>
    <row r="463" spans="2:65" s="13" customFormat="1">
      <c r="B463" s="201"/>
      <c r="D463" s="182" t="s">
        <v>132</v>
      </c>
      <c r="E463" s="202" t="s">
        <v>5</v>
      </c>
      <c r="F463" s="203" t="s">
        <v>769</v>
      </c>
      <c r="H463" s="202" t="s">
        <v>5</v>
      </c>
      <c r="I463" s="204"/>
      <c r="L463" s="201"/>
      <c r="M463" s="205"/>
      <c r="N463" s="206"/>
      <c r="O463" s="206"/>
      <c r="P463" s="206"/>
      <c r="Q463" s="206"/>
      <c r="R463" s="206"/>
      <c r="S463" s="206"/>
      <c r="T463" s="207"/>
      <c r="AT463" s="202" t="s">
        <v>132</v>
      </c>
      <c r="AU463" s="202" t="s">
        <v>81</v>
      </c>
      <c r="AV463" s="13" t="s">
        <v>79</v>
      </c>
      <c r="AW463" s="13" t="s">
        <v>35</v>
      </c>
      <c r="AX463" s="13" t="s">
        <v>71</v>
      </c>
      <c r="AY463" s="202" t="s">
        <v>123</v>
      </c>
    </row>
    <row r="464" spans="2:65" s="11" customFormat="1">
      <c r="B464" s="181"/>
      <c r="D464" s="182" t="s">
        <v>132</v>
      </c>
      <c r="E464" s="183" t="s">
        <v>5</v>
      </c>
      <c r="F464" s="184" t="s">
        <v>770</v>
      </c>
      <c r="H464" s="185">
        <v>285.94</v>
      </c>
      <c r="I464" s="186"/>
      <c r="L464" s="181"/>
      <c r="M464" s="187"/>
      <c r="N464" s="188"/>
      <c r="O464" s="188"/>
      <c r="P464" s="188"/>
      <c r="Q464" s="188"/>
      <c r="R464" s="188"/>
      <c r="S464" s="188"/>
      <c r="T464" s="189"/>
      <c r="AT464" s="183" t="s">
        <v>132</v>
      </c>
      <c r="AU464" s="183" t="s">
        <v>81</v>
      </c>
      <c r="AV464" s="11" t="s">
        <v>81</v>
      </c>
      <c r="AW464" s="11" t="s">
        <v>35</v>
      </c>
      <c r="AX464" s="11" t="s">
        <v>71</v>
      </c>
      <c r="AY464" s="183" t="s">
        <v>123</v>
      </c>
    </row>
    <row r="465" spans="2:65" s="11" customFormat="1">
      <c r="B465" s="181"/>
      <c r="D465" s="182" t="s">
        <v>132</v>
      </c>
      <c r="E465" s="183" t="s">
        <v>5</v>
      </c>
      <c r="F465" s="184" t="s">
        <v>771</v>
      </c>
      <c r="H465" s="185">
        <v>200.98</v>
      </c>
      <c r="I465" s="186"/>
      <c r="L465" s="181"/>
      <c r="M465" s="187"/>
      <c r="N465" s="188"/>
      <c r="O465" s="188"/>
      <c r="P465" s="188"/>
      <c r="Q465" s="188"/>
      <c r="R465" s="188"/>
      <c r="S465" s="188"/>
      <c r="T465" s="189"/>
      <c r="AT465" s="183" t="s">
        <v>132</v>
      </c>
      <c r="AU465" s="183" t="s">
        <v>81</v>
      </c>
      <c r="AV465" s="11" t="s">
        <v>81</v>
      </c>
      <c r="AW465" s="11" t="s">
        <v>35</v>
      </c>
      <c r="AX465" s="11" t="s">
        <v>71</v>
      </c>
      <c r="AY465" s="183" t="s">
        <v>123</v>
      </c>
    </row>
    <row r="466" spans="2:65" s="11" customFormat="1">
      <c r="B466" s="181"/>
      <c r="D466" s="182" t="s">
        <v>132</v>
      </c>
      <c r="E466" s="183" t="s">
        <v>5</v>
      </c>
      <c r="F466" s="184" t="s">
        <v>772</v>
      </c>
      <c r="H466" s="185">
        <v>5.46</v>
      </c>
      <c r="I466" s="186"/>
      <c r="L466" s="181"/>
      <c r="M466" s="187"/>
      <c r="N466" s="188"/>
      <c r="O466" s="188"/>
      <c r="P466" s="188"/>
      <c r="Q466" s="188"/>
      <c r="R466" s="188"/>
      <c r="S466" s="188"/>
      <c r="T466" s="189"/>
      <c r="AT466" s="183" t="s">
        <v>132</v>
      </c>
      <c r="AU466" s="183" t="s">
        <v>81</v>
      </c>
      <c r="AV466" s="11" t="s">
        <v>81</v>
      </c>
      <c r="AW466" s="11" t="s">
        <v>35</v>
      </c>
      <c r="AX466" s="11" t="s">
        <v>71</v>
      </c>
      <c r="AY466" s="183" t="s">
        <v>123</v>
      </c>
    </row>
    <row r="467" spans="2:65" s="11" customFormat="1">
      <c r="B467" s="181"/>
      <c r="D467" s="182" t="s">
        <v>132</v>
      </c>
      <c r="E467" s="183" t="s">
        <v>5</v>
      </c>
      <c r="F467" s="184" t="s">
        <v>773</v>
      </c>
      <c r="H467" s="185">
        <v>9.52</v>
      </c>
      <c r="I467" s="186"/>
      <c r="L467" s="181"/>
      <c r="M467" s="187"/>
      <c r="N467" s="188"/>
      <c r="O467" s="188"/>
      <c r="P467" s="188"/>
      <c r="Q467" s="188"/>
      <c r="R467" s="188"/>
      <c r="S467" s="188"/>
      <c r="T467" s="189"/>
      <c r="AT467" s="183" t="s">
        <v>132</v>
      </c>
      <c r="AU467" s="183" t="s">
        <v>81</v>
      </c>
      <c r="AV467" s="11" t="s">
        <v>81</v>
      </c>
      <c r="AW467" s="11" t="s">
        <v>35</v>
      </c>
      <c r="AX467" s="11" t="s">
        <v>71</v>
      </c>
      <c r="AY467" s="183" t="s">
        <v>123</v>
      </c>
    </row>
    <row r="468" spans="2:65" s="11" customFormat="1">
      <c r="B468" s="181"/>
      <c r="D468" s="182" t="s">
        <v>132</v>
      </c>
      <c r="E468" s="183" t="s">
        <v>5</v>
      </c>
      <c r="F468" s="184" t="s">
        <v>774</v>
      </c>
      <c r="H468" s="185">
        <v>55.2</v>
      </c>
      <c r="I468" s="186"/>
      <c r="L468" s="181"/>
      <c r="M468" s="187"/>
      <c r="N468" s="188"/>
      <c r="O468" s="188"/>
      <c r="P468" s="188"/>
      <c r="Q468" s="188"/>
      <c r="R468" s="188"/>
      <c r="S468" s="188"/>
      <c r="T468" s="189"/>
      <c r="AT468" s="183" t="s">
        <v>132</v>
      </c>
      <c r="AU468" s="183" t="s">
        <v>81</v>
      </c>
      <c r="AV468" s="11" t="s">
        <v>81</v>
      </c>
      <c r="AW468" s="11" t="s">
        <v>35</v>
      </c>
      <c r="AX468" s="11" t="s">
        <v>71</v>
      </c>
      <c r="AY468" s="183" t="s">
        <v>123</v>
      </c>
    </row>
    <row r="469" spans="2:65" s="12" customFormat="1">
      <c r="B469" s="190"/>
      <c r="D469" s="182" t="s">
        <v>132</v>
      </c>
      <c r="E469" s="191" t="s">
        <v>5</v>
      </c>
      <c r="F469" s="192" t="s">
        <v>144</v>
      </c>
      <c r="H469" s="193">
        <v>557.1</v>
      </c>
      <c r="I469" s="194"/>
      <c r="L469" s="190"/>
      <c r="M469" s="195"/>
      <c r="N469" s="196"/>
      <c r="O469" s="196"/>
      <c r="P469" s="196"/>
      <c r="Q469" s="196"/>
      <c r="R469" s="196"/>
      <c r="S469" s="196"/>
      <c r="T469" s="197"/>
      <c r="AT469" s="191" t="s">
        <v>132</v>
      </c>
      <c r="AU469" s="191" t="s">
        <v>81</v>
      </c>
      <c r="AV469" s="12" t="s">
        <v>130</v>
      </c>
      <c r="AW469" s="12" t="s">
        <v>35</v>
      </c>
      <c r="AX469" s="12" t="s">
        <v>79</v>
      </c>
      <c r="AY469" s="191" t="s">
        <v>123</v>
      </c>
    </row>
    <row r="470" spans="2:65" s="1" customFormat="1" ht="16.5" customHeight="1">
      <c r="B470" s="168"/>
      <c r="C470" s="169" t="s">
        <v>775</v>
      </c>
      <c r="D470" s="169" t="s">
        <v>125</v>
      </c>
      <c r="E470" s="170" t="s">
        <v>776</v>
      </c>
      <c r="F470" s="171" t="s">
        <v>777</v>
      </c>
      <c r="G470" s="172" t="s">
        <v>167</v>
      </c>
      <c r="H470" s="173">
        <v>7.1</v>
      </c>
      <c r="I470" s="174"/>
      <c r="J470" s="175">
        <f>ROUND(I470*H470,2)</f>
        <v>0</v>
      </c>
      <c r="K470" s="171" t="s">
        <v>129</v>
      </c>
      <c r="L470" s="40"/>
      <c r="M470" s="176" t="s">
        <v>5</v>
      </c>
      <c r="N470" s="177" t="s">
        <v>42</v>
      </c>
      <c r="O470" s="41"/>
      <c r="P470" s="178">
        <f>O470*H470</f>
        <v>0</v>
      </c>
      <c r="Q470" s="178">
        <v>0</v>
      </c>
      <c r="R470" s="178">
        <f>Q470*H470</f>
        <v>0</v>
      </c>
      <c r="S470" s="178">
        <v>0</v>
      </c>
      <c r="T470" s="179">
        <f>S470*H470</f>
        <v>0</v>
      </c>
      <c r="AR470" s="23" t="s">
        <v>130</v>
      </c>
      <c r="AT470" s="23" t="s">
        <v>125</v>
      </c>
      <c r="AU470" s="23" t="s">
        <v>81</v>
      </c>
      <c r="AY470" s="23" t="s">
        <v>123</v>
      </c>
      <c r="BE470" s="180">
        <f>IF(N470="základní",J470,0)</f>
        <v>0</v>
      </c>
      <c r="BF470" s="180">
        <f>IF(N470="snížená",J470,0)</f>
        <v>0</v>
      </c>
      <c r="BG470" s="180">
        <f>IF(N470="zákl. přenesená",J470,0)</f>
        <v>0</v>
      </c>
      <c r="BH470" s="180">
        <f>IF(N470="sníž. přenesená",J470,0)</f>
        <v>0</v>
      </c>
      <c r="BI470" s="180">
        <f>IF(N470="nulová",J470,0)</f>
        <v>0</v>
      </c>
      <c r="BJ470" s="23" t="s">
        <v>79</v>
      </c>
      <c r="BK470" s="180">
        <f>ROUND(I470*H470,2)</f>
        <v>0</v>
      </c>
      <c r="BL470" s="23" t="s">
        <v>130</v>
      </c>
      <c r="BM470" s="23" t="s">
        <v>778</v>
      </c>
    </row>
    <row r="471" spans="2:65" s="1" customFormat="1" ht="27">
      <c r="B471" s="40"/>
      <c r="D471" s="182" t="s">
        <v>152</v>
      </c>
      <c r="F471" s="198" t="s">
        <v>779</v>
      </c>
      <c r="I471" s="199"/>
      <c r="L471" s="40"/>
      <c r="M471" s="200"/>
      <c r="N471" s="41"/>
      <c r="O471" s="41"/>
      <c r="P471" s="41"/>
      <c r="Q471" s="41"/>
      <c r="R471" s="41"/>
      <c r="S471" s="41"/>
      <c r="T471" s="69"/>
      <c r="AT471" s="23" t="s">
        <v>152</v>
      </c>
      <c r="AU471" s="23" t="s">
        <v>81</v>
      </c>
    </row>
    <row r="472" spans="2:65" s="11" customFormat="1">
      <c r="B472" s="181"/>
      <c r="D472" s="182" t="s">
        <v>132</v>
      </c>
      <c r="E472" s="183" t="s">
        <v>5</v>
      </c>
      <c r="F472" s="184" t="s">
        <v>780</v>
      </c>
      <c r="H472" s="185">
        <v>7.1</v>
      </c>
      <c r="I472" s="186"/>
      <c r="L472" s="181"/>
      <c r="M472" s="187"/>
      <c r="N472" s="188"/>
      <c r="O472" s="188"/>
      <c r="P472" s="188"/>
      <c r="Q472" s="188"/>
      <c r="R472" s="188"/>
      <c r="S472" s="188"/>
      <c r="T472" s="189"/>
      <c r="AT472" s="183" t="s">
        <v>132</v>
      </c>
      <c r="AU472" s="183" t="s">
        <v>81</v>
      </c>
      <c r="AV472" s="11" t="s">
        <v>81</v>
      </c>
      <c r="AW472" s="11" t="s">
        <v>35</v>
      </c>
      <c r="AX472" s="11" t="s">
        <v>79</v>
      </c>
      <c r="AY472" s="183" t="s">
        <v>123</v>
      </c>
    </row>
    <row r="473" spans="2:65" s="1" customFormat="1" ht="38.25" customHeight="1">
      <c r="B473" s="168"/>
      <c r="C473" s="169" t="s">
        <v>781</v>
      </c>
      <c r="D473" s="169" t="s">
        <v>125</v>
      </c>
      <c r="E473" s="170" t="s">
        <v>782</v>
      </c>
      <c r="F473" s="171" t="s">
        <v>783</v>
      </c>
      <c r="G473" s="172" t="s">
        <v>167</v>
      </c>
      <c r="H473" s="173">
        <v>12.4</v>
      </c>
      <c r="I473" s="174"/>
      <c r="J473" s="175">
        <f>ROUND(I473*H473,2)</f>
        <v>0</v>
      </c>
      <c r="K473" s="171" t="s">
        <v>129</v>
      </c>
      <c r="L473" s="40"/>
      <c r="M473" s="176" t="s">
        <v>5</v>
      </c>
      <c r="N473" s="177" t="s">
        <v>42</v>
      </c>
      <c r="O473" s="41"/>
      <c r="P473" s="178">
        <f>O473*H473</f>
        <v>0</v>
      </c>
      <c r="Q473" s="178">
        <v>0</v>
      </c>
      <c r="R473" s="178">
        <f>Q473*H473</f>
        <v>0</v>
      </c>
      <c r="S473" s="178">
        <v>0.25</v>
      </c>
      <c r="T473" s="179">
        <f>S473*H473</f>
        <v>3.1</v>
      </c>
      <c r="AR473" s="23" t="s">
        <v>130</v>
      </c>
      <c r="AT473" s="23" t="s">
        <v>125</v>
      </c>
      <c r="AU473" s="23" t="s">
        <v>81</v>
      </c>
      <c r="AY473" s="23" t="s">
        <v>123</v>
      </c>
      <c r="BE473" s="180">
        <f>IF(N473="základní",J473,0)</f>
        <v>0</v>
      </c>
      <c r="BF473" s="180">
        <f>IF(N473="snížená",J473,0)</f>
        <v>0</v>
      </c>
      <c r="BG473" s="180">
        <f>IF(N473="zákl. přenesená",J473,0)</f>
        <v>0</v>
      </c>
      <c r="BH473" s="180">
        <f>IF(N473="sníž. přenesená",J473,0)</f>
        <v>0</v>
      </c>
      <c r="BI473" s="180">
        <f>IF(N473="nulová",J473,0)</f>
        <v>0</v>
      </c>
      <c r="BJ473" s="23" t="s">
        <v>79</v>
      </c>
      <c r="BK473" s="180">
        <f>ROUND(I473*H473,2)</f>
        <v>0</v>
      </c>
      <c r="BL473" s="23" t="s">
        <v>130</v>
      </c>
      <c r="BM473" s="23" t="s">
        <v>784</v>
      </c>
    </row>
    <row r="474" spans="2:65" s="11" customFormat="1">
      <c r="B474" s="181"/>
      <c r="D474" s="182" t="s">
        <v>132</v>
      </c>
      <c r="E474" s="183" t="s">
        <v>5</v>
      </c>
      <c r="F474" s="184" t="s">
        <v>785</v>
      </c>
      <c r="H474" s="185">
        <v>12.4</v>
      </c>
      <c r="I474" s="186"/>
      <c r="L474" s="181"/>
      <c r="M474" s="187"/>
      <c r="N474" s="188"/>
      <c r="O474" s="188"/>
      <c r="P474" s="188"/>
      <c r="Q474" s="188"/>
      <c r="R474" s="188"/>
      <c r="S474" s="188"/>
      <c r="T474" s="189"/>
      <c r="AT474" s="183" t="s">
        <v>132</v>
      </c>
      <c r="AU474" s="183" t="s">
        <v>81</v>
      </c>
      <c r="AV474" s="11" t="s">
        <v>81</v>
      </c>
      <c r="AW474" s="11" t="s">
        <v>35</v>
      </c>
      <c r="AX474" s="11" t="s">
        <v>79</v>
      </c>
      <c r="AY474" s="183" t="s">
        <v>123</v>
      </c>
    </row>
    <row r="475" spans="2:65" s="13" customFormat="1">
      <c r="B475" s="201"/>
      <c r="D475" s="182" t="s">
        <v>132</v>
      </c>
      <c r="E475" s="202" t="s">
        <v>5</v>
      </c>
      <c r="F475" s="203" t="s">
        <v>786</v>
      </c>
      <c r="H475" s="202" t="s">
        <v>5</v>
      </c>
      <c r="I475" s="204"/>
      <c r="L475" s="201"/>
      <c r="M475" s="205"/>
      <c r="N475" s="206"/>
      <c r="O475" s="206"/>
      <c r="P475" s="206"/>
      <c r="Q475" s="206"/>
      <c r="R475" s="206"/>
      <c r="S475" s="206"/>
      <c r="T475" s="207"/>
      <c r="AT475" s="202" t="s">
        <v>132</v>
      </c>
      <c r="AU475" s="202" t="s">
        <v>81</v>
      </c>
      <c r="AV475" s="13" t="s">
        <v>79</v>
      </c>
      <c r="AW475" s="13" t="s">
        <v>35</v>
      </c>
      <c r="AX475" s="13" t="s">
        <v>71</v>
      </c>
      <c r="AY475" s="202" t="s">
        <v>123</v>
      </c>
    </row>
    <row r="476" spans="2:65" s="10" customFormat="1" ht="29.85" customHeight="1">
      <c r="B476" s="155"/>
      <c r="D476" s="156" t="s">
        <v>70</v>
      </c>
      <c r="E476" s="166" t="s">
        <v>787</v>
      </c>
      <c r="F476" s="166" t="s">
        <v>788</v>
      </c>
      <c r="I476" s="158"/>
      <c r="J476" s="167">
        <f>BK476</f>
        <v>0</v>
      </c>
      <c r="L476" s="155"/>
      <c r="M476" s="160"/>
      <c r="N476" s="161"/>
      <c r="O476" s="161"/>
      <c r="P476" s="162">
        <f>SUM(P477:P541)</f>
        <v>0</v>
      </c>
      <c r="Q476" s="161"/>
      <c r="R476" s="162">
        <f>SUM(R477:R541)</f>
        <v>0</v>
      </c>
      <c r="S476" s="161"/>
      <c r="T476" s="163">
        <f>SUM(T477:T541)</f>
        <v>0</v>
      </c>
      <c r="AR476" s="156" t="s">
        <v>79</v>
      </c>
      <c r="AT476" s="164" t="s">
        <v>70</v>
      </c>
      <c r="AU476" s="164" t="s">
        <v>79</v>
      </c>
      <c r="AY476" s="156" t="s">
        <v>123</v>
      </c>
      <c r="BK476" s="165">
        <f>SUM(BK477:BK541)</f>
        <v>0</v>
      </c>
    </row>
    <row r="477" spans="2:65" s="1" customFormat="1" ht="25.5" customHeight="1">
      <c r="B477" s="168"/>
      <c r="C477" s="169" t="s">
        <v>789</v>
      </c>
      <c r="D477" s="169" t="s">
        <v>125</v>
      </c>
      <c r="E477" s="170" t="s">
        <v>790</v>
      </c>
      <c r="F477" s="171" t="s">
        <v>791</v>
      </c>
      <c r="G477" s="172" t="s">
        <v>268</v>
      </c>
      <c r="H477" s="173">
        <v>161.62</v>
      </c>
      <c r="I477" s="174"/>
      <c r="J477" s="175">
        <f>ROUND(I477*H477,2)</f>
        <v>0</v>
      </c>
      <c r="K477" s="171" t="s">
        <v>129</v>
      </c>
      <c r="L477" s="40"/>
      <c r="M477" s="176" t="s">
        <v>5</v>
      </c>
      <c r="N477" s="177" t="s">
        <v>42</v>
      </c>
      <c r="O477" s="41"/>
      <c r="P477" s="178">
        <f>O477*H477</f>
        <v>0</v>
      </c>
      <c r="Q477" s="178">
        <v>0</v>
      </c>
      <c r="R477" s="178">
        <f>Q477*H477</f>
        <v>0</v>
      </c>
      <c r="S477" s="178">
        <v>0</v>
      </c>
      <c r="T477" s="179">
        <f>S477*H477</f>
        <v>0</v>
      </c>
      <c r="AR477" s="23" t="s">
        <v>130</v>
      </c>
      <c r="AT477" s="23" t="s">
        <v>125</v>
      </c>
      <c r="AU477" s="23" t="s">
        <v>81</v>
      </c>
      <c r="AY477" s="23" t="s">
        <v>123</v>
      </c>
      <c r="BE477" s="180">
        <f>IF(N477="základní",J477,0)</f>
        <v>0</v>
      </c>
      <c r="BF477" s="180">
        <f>IF(N477="snížená",J477,0)</f>
        <v>0</v>
      </c>
      <c r="BG477" s="180">
        <f>IF(N477="zákl. přenesená",J477,0)</f>
        <v>0</v>
      </c>
      <c r="BH477" s="180">
        <f>IF(N477="sníž. přenesená",J477,0)</f>
        <v>0</v>
      </c>
      <c r="BI477" s="180">
        <f>IF(N477="nulová",J477,0)</f>
        <v>0</v>
      </c>
      <c r="BJ477" s="23" t="s">
        <v>79</v>
      </c>
      <c r="BK477" s="180">
        <f>ROUND(I477*H477,2)</f>
        <v>0</v>
      </c>
      <c r="BL477" s="23" t="s">
        <v>130</v>
      </c>
      <c r="BM477" s="23" t="s">
        <v>792</v>
      </c>
    </row>
    <row r="478" spans="2:65" s="1" customFormat="1" ht="94.5">
      <c r="B478" s="40"/>
      <c r="D478" s="182" t="s">
        <v>152</v>
      </c>
      <c r="F478" s="198" t="s">
        <v>793</v>
      </c>
      <c r="I478" s="199"/>
      <c r="L478" s="40"/>
      <c r="M478" s="200"/>
      <c r="N478" s="41"/>
      <c r="O478" s="41"/>
      <c r="P478" s="41"/>
      <c r="Q478" s="41"/>
      <c r="R478" s="41"/>
      <c r="S478" s="41"/>
      <c r="T478" s="69"/>
      <c r="AT478" s="23" t="s">
        <v>152</v>
      </c>
      <c r="AU478" s="23" t="s">
        <v>81</v>
      </c>
    </row>
    <row r="479" spans="2:65" s="13" customFormat="1">
      <c r="B479" s="201"/>
      <c r="D479" s="182" t="s">
        <v>132</v>
      </c>
      <c r="E479" s="202" t="s">
        <v>5</v>
      </c>
      <c r="F479" s="203" t="s">
        <v>794</v>
      </c>
      <c r="H479" s="202" t="s">
        <v>5</v>
      </c>
      <c r="I479" s="204"/>
      <c r="L479" s="201"/>
      <c r="M479" s="205"/>
      <c r="N479" s="206"/>
      <c r="O479" s="206"/>
      <c r="P479" s="206"/>
      <c r="Q479" s="206"/>
      <c r="R479" s="206"/>
      <c r="S479" s="206"/>
      <c r="T479" s="207"/>
      <c r="AT479" s="202" t="s">
        <v>132</v>
      </c>
      <c r="AU479" s="202" t="s">
        <v>81</v>
      </c>
      <c r="AV479" s="13" t="s">
        <v>79</v>
      </c>
      <c r="AW479" s="13" t="s">
        <v>35</v>
      </c>
      <c r="AX479" s="13" t="s">
        <v>71</v>
      </c>
      <c r="AY479" s="202" t="s">
        <v>123</v>
      </c>
    </row>
    <row r="480" spans="2:65" s="11" customFormat="1">
      <c r="B480" s="181"/>
      <c r="D480" s="182" t="s">
        <v>132</v>
      </c>
      <c r="E480" s="183" t="s">
        <v>5</v>
      </c>
      <c r="F480" s="184" t="s">
        <v>795</v>
      </c>
      <c r="H480" s="185">
        <v>10.295</v>
      </c>
      <c r="I480" s="186"/>
      <c r="L480" s="181"/>
      <c r="M480" s="187"/>
      <c r="N480" s="188"/>
      <c r="O480" s="188"/>
      <c r="P480" s="188"/>
      <c r="Q480" s="188"/>
      <c r="R480" s="188"/>
      <c r="S480" s="188"/>
      <c r="T480" s="189"/>
      <c r="AT480" s="183" t="s">
        <v>132</v>
      </c>
      <c r="AU480" s="183" t="s">
        <v>81</v>
      </c>
      <c r="AV480" s="11" t="s">
        <v>81</v>
      </c>
      <c r="AW480" s="11" t="s">
        <v>35</v>
      </c>
      <c r="AX480" s="11" t="s">
        <v>71</v>
      </c>
      <c r="AY480" s="183" t="s">
        <v>123</v>
      </c>
    </row>
    <row r="481" spans="2:65" s="11" customFormat="1">
      <c r="B481" s="181"/>
      <c r="D481" s="182" t="s">
        <v>132</v>
      </c>
      <c r="E481" s="183" t="s">
        <v>5</v>
      </c>
      <c r="F481" s="184" t="s">
        <v>796</v>
      </c>
      <c r="H481" s="185">
        <v>104.986</v>
      </c>
      <c r="I481" s="186"/>
      <c r="L481" s="181"/>
      <c r="M481" s="187"/>
      <c r="N481" s="188"/>
      <c r="O481" s="188"/>
      <c r="P481" s="188"/>
      <c r="Q481" s="188"/>
      <c r="R481" s="188"/>
      <c r="S481" s="188"/>
      <c r="T481" s="189"/>
      <c r="AT481" s="183" t="s">
        <v>132</v>
      </c>
      <c r="AU481" s="183" t="s">
        <v>81</v>
      </c>
      <c r="AV481" s="11" t="s">
        <v>81</v>
      </c>
      <c r="AW481" s="11" t="s">
        <v>35</v>
      </c>
      <c r="AX481" s="11" t="s">
        <v>71</v>
      </c>
      <c r="AY481" s="183" t="s">
        <v>123</v>
      </c>
    </row>
    <row r="482" spans="2:65" s="13" customFormat="1">
      <c r="B482" s="201"/>
      <c r="D482" s="182" t="s">
        <v>132</v>
      </c>
      <c r="E482" s="202" t="s">
        <v>5</v>
      </c>
      <c r="F482" s="203" t="s">
        <v>797</v>
      </c>
      <c r="H482" s="202" t="s">
        <v>5</v>
      </c>
      <c r="I482" s="204"/>
      <c r="L482" s="201"/>
      <c r="M482" s="205"/>
      <c r="N482" s="206"/>
      <c r="O482" s="206"/>
      <c r="P482" s="206"/>
      <c r="Q482" s="206"/>
      <c r="R482" s="206"/>
      <c r="S482" s="206"/>
      <c r="T482" s="207"/>
      <c r="AT482" s="202" t="s">
        <v>132</v>
      </c>
      <c r="AU482" s="202" t="s">
        <v>81</v>
      </c>
      <c r="AV482" s="13" t="s">
        <v>79</v>
      </c>
      <c r="AW482" s="13" t="s">
        <v>35</v>
      </c>
      <c r="AX482" s="13" t="s">
        <v>71</v>
      </c>
      <c r="AY482" s="202" t="s">
        <v>123</v>
      </c>
    </row>
    <row r="483" spans="2:65" s="11" customFormat="1">
      <c r="B483" s="181"/>
      <c r="D483" s="182" t="s">
        <v>132</v>
      </c>
      <c r="E483" s="183" t="s">
        <v>5</v>
      </c>
      <c r="F483" s="184" t="s">
        <v>798</v>
      </c>
      <c r="H483" s="185">
        <v>46.338999999999999</v>
      </c>
      <c r="I483" s="186"/>
      <c r="L483" s="181"/>
      <c r="M483" s="187"/>
      <c r="N483" s="188"/>
      <c r="O483" s="188"/>
      <c r="P483" s="188"/>
      <c r="Q483" s="188"/>
      <c r="R483" s="188"/>
      <c r="S483" s="188"/>
      <c r="T483" s="189"/>
      <c r="AT483" s="183" t="s">
        <v>132</v>
      </c>
      <c r="AU483" s="183" t="s">
        <v>81</v>
      </c>
      <c r="AV483" s="11" t="s">
        <v>81</v>
      </c>
      <c r="AW483" s="11" t="s">
        <v>35</v>
      </c>
      <c r="AX483" s="11" t="s">
        <v>71</v>
      </c>
      <c r="AY483" s="183" t="s">
        <v>123</v>
      </c>
    </row>
    <row r="484" spans="2:65" s="12" customFormat="1">
      <c r="B484" s="190"/>
      <c r="D484" s="182" t="s">
        <v>132</v>
      </c>
      <c r="E484" s="191" t="s">
        <v>5</v>
      </c>
      <c r="F484" s="192" t="s">
        <v>144</v>
      </c>
      <c r="H484" s="193">
        <v>161.62</v>
      </c>
      <c r="I484" s="194"/>
      <c r="L484" s="190"/>
      <c r="M484" s="195"/>
      <c r="N484" s="196"/>
      <c r="O484" s="196"/>
      <c r="P484" s="196"/>
      <c r="Q484" s="196"/>
      <c r="R484" s="196"/>
      <c r="S484" s="196"/>
      <c r="T484" s="197"/>
      <c r="AT484" s="191" t="s">
        <v>132</v>
      </c>
      <c r="AU484" s="191" t="s">
        <v>81</v>
      </c>
      <c r="AV484" s="12" t="s">
        <v>130</v>
      </c>
      <c r="AW484" s="12" t="s">
        <v>35</v>
      </c>
      <c r="AX484" s="12" t="s">
        <v>79</v>
      </c>
      <c r="AY484" s="191" t="s">
        <v>123</v>
      </c>
    </row>
    <row r="485" spans="2:65" s="1" customFormat="1" ht="25.5" customHeight="1">
      <c r="B485" s="168"/>
      <c r="C485" s="169" t="s">
        <v>799</v>
      </c>
      <c r="D485" s="169" t="s">
        <v>125</v>
      </c>
      <c r="E485" s="170" t="s">
        <v>800</v>
      </c>
      <c r="F485" s="171" t="s">
        <v>801</v>
      </c>
      <c r="G485" s="172" t="s">
        <v>268</v>
      </c>
      <c r="H485" s="173">
        <v>1868.232</v>
      </c>
      <c r="I485" s="174"/>
      <c r="J485" s="175">
        <f>ROUND(I485*H485,2)</f>
        <v>0</v>
      </c>
      <c r="K485" s="171" t="s">
        <v>129</v>
      </c>
      <c r="L485" s="40"/>
      <c r="M485" s="176" t="s">
        <v>5</v>
      </c>
      <c r="N485" s="177" t="s">
        <v>42</v>
      </c>
      <c r="O485" s="41"/>
      <c r="P485" s="178">
        <f>O485*H485</f>
        <v>0</v>
      </c>
      <c r="Q485" s="178">
        <v>0</v>
      </c>
      <c r="R485" s="178">
        <f>Q485*H485</f>
        <v>0</v>
      </c>
      <c r="S485" s="178">
        <v>0</v>
      </c>
      <c r="T485" s="179">
        <f>S485*H485</f>
        <v>0</v>
      </c>
      <c r="AR485" s="23" t="s">
        <v>130</v>
      </c>
      <c r="AT485" s="23" t="s">
        <v>125</v>
      </c>
      <c r="AU485" s="23" t="s">
        <v>81</v>
      </c>
      <c r="AY485" s="23" t="s">
        <v>123</v>
      </c>
      <c r="BE485" s="180">
        <f>IF(N485="základní",J485,0)</f>
        <v>0</v>
      </c>
      <c r="BF485" s="180">
        <f>IF(N485="snížená",J485,0)</f>
        <v>0</v>
      </c>
      <c r="BG485" s="180">
        <f>IF(N485="zákl. přenesená",J485,0)</f>
        <v>0</v>
      </c>
      <c r="BH485" s="180">
        <f>IF(N485="sníž. přenesená",J485,0)</f>
        <v>0</v>
      </c>
      <c r="BI485" s="180">
        <f>IF(N485="nulová",J485,0)</f>
        <v>0</v>
      </c>
      <c r="BJ485" s="23" t="s">
        <v>79</v>
      </c>
      <c r="BK485" s="180">
        <f>ROUND(I485*H485,2)</f>
        <v>0</v>
      </c>
      <c r="BL485" s="23" t="s">
        <v>130</v>
      </c>
      <c r="BM485" s="23" t="s">
        <v>802</v>
      </c>
    </row>
    <row r="486" spans="2:65" s="1" customFormat="1" ht="94.5">
      <c r="B486" s="40"/>
      <c r="D486" s="182" t="s">
        <v>152</v>
      </c>
      <c r="F486" s="198" t="s">
        <v>793</v>
      </c>
      <c r="I486" s="199"/>
      <c r="L486" s="40"/>
      <c r="M486" s="200"/>
      <c r="N486" s="41"/>
      <c r="O486" s="41"/>
      <c r="P486" s="41"/>
      <c r="Q486" s="41"/>
      <c r="R486" s="41"/>
      <c r="S486" s="41"/>
      <c r="T486" s="69"/>
      <c r="AT486" s="23" t="s">
        <v>152</v>
      </c>
      <c r="AU486" s="23" t="s">
        <v>81</v>
      </c>
    </row>
    <row r="487" spans="2:65" s="13" customFormat="1">
      <c r="B487" s="201"/>
      <c r="D487" s="182" t="s">
        <v>132</v>
      </c>
      <c r="E487" s="202" t="s">
        <v>5</v>
      </c>
      <c r="F487" s="203" t="s">
        <v>803</v>
      </c>
      <c r="H487" s="202" t="s">
        <v>5</v>
      </c>
      <c r="I487" s="204"/>
      <c r="L487" s="201"/>
      <c r="M487" s="205"/>
      <c r="N487" s="206"/>
      <c r="O487" s="206"/>
      <c r="P487" s="206"/>
      <c r="Q487" s="206"/>
      <c r="R487" s="206"/>
      <c r="S487" s="206"/>
      <c r="T487" s="207"/>
      <c r="AT487" s="202" t="s">
        <v>132</v>
      </c>
      <c r="AU487" s="202" t="s">
        <v>81</v>
      </c>
      <c r="AV487" s="13" t="s">
        <v>79</v>
      </c>
      <c r="AW487" s="13" t="s">
        <v>35</v>
      </c>
      <c r="AX487" s="13" t="s">
        <v>71</v>
      </c>
      <c r="AY487" s="202" t="s">
        <v>123</v>
      </c>
    </row>
    <row r="488" spans="2:65" s="11" customFormat="1">
      <c r="B488" s="181"/>
      <c r="D488" s="182" t="s">
        <v>132</v>
      </c>
      <c r="E488" s="183" t="s">
        <v>5</v>
      </c>
      <c r="F488" s="184" t="s">
        <v>804</v>
      </c>
      <c r="H488" s="185">
        <v>154.42500000000001</v>
      </c>
      <c r="I488" s="186"/>
      <c r="L488" s="181"/>
      <c r="M488" s="187"/>
      <c r="N488" s="188"/>
      <c r="O488" s="188"/>
      <c r="P488" s="188"/>
      <c r="Q488" s="188"/>
      <c r="R488" s="188"/>
      <c r="S488" s="188"/>
      <c r="T488" s="189"/>
      <c r="AT488" s="183" t="s">
        <v>132</v>
      </c>
      <c r="AU488" s="183" t="s">
        <v>81</v>
      </c>
      <c r="AV488" s="11" t="s">
        <v>81</v>
      </c>
      <c r="AW488" s="11" t="s">
        <v>35</v>
      </c>
      <c r="AX488" s="11" t="s">
        <v>71</v>
      </c>
      <c r="AY488" s="183" t="s">
        <v>123</v>
      </c>
    </row>
    <row r="489" spans="2:65" s="11" customFormat="1">
      <c r="B489" s="181"/>
      <c r="D489" s="182" t="s">
        <v>132</v>
      </c>
      <c r="E489" s="183" t="s">
        <v>5</v>
      </c>
      <c r="F489" s="184" t="s">
        <v>805</v>
      </c>
      <c r="H489" s="185">
        <v>1574.79</v>
      </c>
      <c r="I489" s="186"/>
      <c r="L489" s="181"/>
      <c r="M489" s="187"/>
      <c r="N489" s="188"/>
      <c r="O489" s="188"/>
      <c r="P489" s="188"/>
      <c r="Q489" s="188"/>
      <c r="R489" s="188"/>
      <c r="S489" s="188"/>
      <c r="T489" s="189"/>
      <c r="AT489" s="183" t="s">
        <v>132</v>
      </c>
      <c r="AU489" s="183" t="s">
        <v>81</v>
      </c>
      <c r="AV489" s="11" t="s">
        <v>81</v>
      </c>
      <c r="AW489" s="11" t="s">
        <v>35</v>
      </c>
      <c r="AX489" s="11" t="s">
        <v>71</v>
      </c>
      <c r="AY489" s="183" t="s">
        <v>123</v>
      </c>
    </row>
    <row r="490" spans="2:65" s="13" customFormat="1">
      <c r="B490" s="201"/>
      <c r="D490" s="182" t="s">
        <v>132</v>
      </c>
      <c r="E490" s="202" t="s">
        <v>5</v>
      </c>
      <c r="F490" s="203" t="s">
        <v>797</v>
      </c>
      <c r="H490" s="202" t="s">
        <v>5</v>
      </c>
      <c r="I490" s="204"/>
      <c r="L490" s="201"/>
      <c r="M490" s="205"/>
      <c r="N490" s="206"/>
      <c r="O490" s="206"/>
      <c r="P490" s="206"/>
      <c r="Q490" s="206"/>
      <c r="R490" s="206"/>
      <c r="S490" s="206"/>
      <c r="T490" s="207"/>
      <c r="AT490" s="202" t="s">
        <v>132</v>
      </c>
      <c r="AU490" s="202" t="s">
        <v>81</v>
      </c>
      <c r="AV490" s="13" t="s">
        <v>79</v>
      </c>
      <c r="AW490" s="13" t="s">
        <v>35</v>
      </c>
      <c r="AX490" s="13" t="s">
        <v>71</v>
      </c>
      <c r="AY490" s="202" t="s">
        <v>123</v>
      </c>
    </row>
    <row r="491" spans="2:65" s="11" customFormat="1">
      <c r="B491" s="181"/>
      <c r="D491" s="182" t="s">
        <v>132</v>
      </c>
      <c r="E491" s="183" t="s">
        <v>5</v>
      </c>
      <c r="F491" s="184" t="s">
        <v>806</v>
      </c>
      <c r="H491" s="185">
        <v>139.017</v>
      </c>
      <c r="I491" s="186"/>
      <c r="L491" s="181"/>
      <c r="M491" s="187"/>
      <c r="N491" s="188"/>
      <c r="O491" s="188"/>
      <c r="P491" s="188"/>
      <c r="Q491" s="188"/>
      <c r="R491" s="188"/>
      <c r="S491" s="188"/>
      <c r="T491" s="189"/>
      <c r="AT491" s="183" t="s">
        <v>132</v>
      </c>
      <c r="AU491" s="183" t="s">
        <v>81</v>
      </c>
      <c r="AV491" s="11" t="s">
        <v>81</v>
      </c>
      <c r="AW491" s="11" t="s">
        <v>35</v>
      </c>
      <c r="AX491" s="11" t="s">
        <v>71</v>
      </c>
      <c r="AY491" s="183" t="s">
        <v>123</v>
      </c>
    </row>
    <row r="492" spans="2:65" s="12" customFormat="1">
      <c r="B492" s="190"/>
      <c r="D492" s="182" t="s">
        <v>132</v>
      </c>
      <c r="E492" s="191" t="s">
        <v>5</v>
      </c>
      <c r="F492" s="192" t="s">
        <v>144</v>
      </c>
      <c r="H492" s="193">
        <v>1868.232</v>
      </c>
      <c r="I492" s="194"/>
      <c r="L492" s="190"/>
      <c r="M492" s="195"/>
      <c r="N492" s="196"/>
      <c r="O492" s="196"/>
      <c r="P492" s="196"/>
      <c r="Q492" s="196"/>
      <c r="R492" s="196"/>
      <c r="S492" s="196"/>
      <c r="T492" s="197"/>
      <c r="AT492" s="191" t="s">
        <v>132</v>
      </c>
      <c r="AU492" s="191" t="s">
        <v>81</v>
      </c>
      <c r="AV492" s="12" t="s">
        <v>130</v>
      </c>
      <c r="AW492" s="12" t="s">
        <v>35</v>
      </c>
      <c r="AX492" s="12" t="s">
        <v>79</v>
      </c>
      <c r="AY492" s="191" t="s">
        <v>123</v>
      </c>
    </row>
    <row r="493" spans="2:65" s="1" customFormat="1" ht="25.5" customHeight="1">
      <c r="B493" s="168"/>
      <c r="C493" s="169" t="s">
        <v>807</v>
      </c>
      <c r="D493" s="169" t="s">
        <v>125</v>
      </c>
      <c r="E493" s="170" t="s">
        <v>808</v>
      </c>
      <c r="F493" s="171" t="s">
        <v>809</v>
      </c>
      <c r="G493" s="172" t="s">
        <v>268</v>
      </c>
      <c r="H493" s="173">
        <v>53.776000000000003</v>
      </c>
      <c r="I493" s="174"/>
      <c r="J493" s="175">
        <f>ROUND(I493*H493,2)</f>
        <v>0</v>
      </c>
      <c r="K493" s="171" t="s">
        <v>129</v>
      </c>
      <c r="L493" s="40"/>
      <c r="M493" s="176" t="s">
        <v>5</v>
      </c>
      <c r="N493" s="177" t="s">
        <v>42</v>
      </c>
      <c r="O493" s="41"/>
      <c r="P493" s="178">
        <f>O493*H493</f>
        <v>0</v>
      </c>
      <c r="Q493" s="178">
        <v>0</v>
      </c>
      <c r="R493" s="178">
        <f>Q493*H493</f>
        <v>0</v>
      </c>
      <c r="S493" s="178">
        <v>0</v>
      </c>
      <c r="T493" s="179">
        <f>S493*H493</f>
        <v>0</v>
      </c>
      <c r="AR493" s="23" t="s">
        <v>130</v>
      </c>
      <c r="AT493" s="23" t="s">
        <v>125</v>
      </c>
      <c r="AU493" s="23" t="s">
        <v>81</v>
      </c>
      <c r="AY493" s="23" t="s">
        <v>123</v>
      </c>
      <c r="BE493" s="180">
        <f>IF(N493="základní",J493,0)</f>
        <v>0</v>
      </c>
      <c r="BF493" s="180">
        <f>IF(N493="snížená",J493,0)</f>
        <v>0</v>
      </c>
      <c r="BG493" s="180">
        <f>IF(N493="zákl. přenesená",J493,0)</f>
        <v>0</v>
      </c>
      <c r="BH493" s="180">
        <f>IF(N493="sníž. přenesená",J493,0)</f>
        <v>0</v>
      </c>
      <c r="BI493" s="180">
        <f>IF(N493="nulová",J493,0)</f>
        <v>0</v>
      </c>
      <c r="BJ493" s="23" t="s">
        <v>79</v>
      </c>
      <c r="BK493" s="180">
        <f>ROUND(I493*H493,2)</f>
        <v>0</v>
      </c>
      <c r="BL493" s="23" t="s">
        <v>130</v>
      </c>
      <c r="BM493" s="23" t="s">
        <v>810</v>
      </c>
    </row>
    <row r="494" spans="2:65" s="1" customFormat="1" ht="94.5">
      <c r="B494" s="40"/>
      <c r="D494" s="182" t="s">
        <v>152</v>
      </c>
      <c r="F494" s="198" t="s">
        <v>793</v>
      </c>
      <c r="I494" s="199"/>
      <c r="L494" s="40"/>
      <c r="M494" s="200"/>
      <c r="N494" s="41"/>
      <c r="O494" s="41"/>
      <c r="P494" s="41"/>
      <c r="Q494" s="41"/>
      <c r="R494" s="41"/>
      <c r="S494" s="41"/>
      <c r="T494" s="69"/>
      <c r="AT494" s="23" t="s">
        <v>152</v>
      </c>
      <c r="AU494" s="23" t="s">
        <v>81</v>
      </c>
    </row>
    <row r="495" spans="2:65" s="13" customFormat="1">
      <c r="B495" s="201"/>
      <c r="D495" s="182" t="s">
        <v>132</v>
      </c>
      <c r="E495" s="202" t="s">
        <v>5</v>
      </c>
      <c r="F495" s="203" t="s">
        <v>811</v>
      </c>
      <c r="H495" s="202" t="s">
        <v>5</v>
      </c>
      <c r="I495" s="204"/>
      <c r="L495" s="201"/>
      <c r="M495" s="205"/>
      <c r="N495" s="206"/>
      <c r="O495" s="206"/>
      <c r="P495" s="206"/>
      <c r="Q495" s="206"/>
      <c r="R495" s="206"/>
      <c r="S495" s="206"/>
      <c r="T495" s="207"/>
      <c r="AT495" s="202" t="s">
        <v>132</v>
      </c>
      <c r="AU495" s="202" t="s">
        <v>81</v>
      </c>
      <c r="AV495" s="13" t="s">
        <v>79</v>
      </c>
      <c r="AW495" s="13" t="s">
        <v>35</v>
      </c>
      <c r="AX495" s="13" t="s">
        <v>71</v>
      </c>
      <c r="AY495" s="202" t="s">
        <v>123</v>
      </c>
    </row>
    <row r="496" spans="2:65" s="11" customFormat="1">
      <c r="B496" s="181"/>
      <c r="D496" s="182" t="s">
        <v>132</v>
      </c>
      <c r="E496" s="183" t="s">
        <v>5</v>
      </c>
      <c r="F496" s="184" t="s">
        <v>812</v>
      </c>
      <c r="H496" s="185">
        <v>1.8029999999999999</v>
      </c>
      <c r="I496" s="186"/>
      <c r="L496" s="181"/>
      <c r="M496" s="187"/>
      <c r="N496" s="188"/>
      <c r="O496" s="188"/>
      <c r="P496" s="188"/>
      <c r="Q496" s="188"/>
      <c r="R496" s="188"/>
      <c r="S496" s="188"/>
      <c r="T496" s="189"/>
      <c r="AT496" s="183" t="s">
        <v>132</v>
      </c>
      <c r="AU496" s="183" t="s">
        <v>81</v>
      </c>
      <c r="AV496" s="11" t="s">
        <v>81</v>
      </c>
      <c r="AW496" s="11" t="s">
        <v>35</v>
      </c>
      <c r="AX496" s="11" t="s">
        <v>71</v>
      </c>
      <c r="AY496" s="183" t="s">
        <v>123</v>
      </c>
    </row>
    <row r="497" spans="2:65" s="11" customFormat="1">
      <c r="B497" s="181"/>
      <c r="D497" s="182" t="s">
        <v>132</v>
      </c>
      <c r="E497" s="183" t="s">
        <v>5</v>
      </c>
      <c r="F497" s="184" t="s">
        <v>813</v>
      </c>
      <c r="H497" s="185">
        <v>7.2439999999999998</v>
      </c>
      <c r="I497" s="186"/>
      <c r="L497" s="181"/>
      <c r="M497" s="187"/>
      <c r="N497" s="188"/>
      <c r="O497" s="188"/>
      <c r="P497" s="188"/>
      <c r="Q497" s="188"/>
      <c r="R497" s="188"/>
      <c r="S497" s="188"/>
      <c r="T497" s="189"/>
      <c r="AT497" s="183" t="s">
        <v>132</v>
      </c>
      <c r="AU497" s="183" t="s">
        <v>81</v>
      </c>
      <c r="AV497" s="11" t="s">
        <v>81</v>
      </c>
      <c r="AW497" s="11" t="s">
        <v>35</v>
      </c>
      <c r="AX497" s="11" t="s">
        <v>71</v>
      </c>
      <c r="AY497" s="183" t="s">
        <v>123</v>
      </c>
    </row>
    <row r="498" spans="2:65" s="11" customFormat="1">
      <c r="B498" s="181"/>
      <c r="D498" s="182" t="s">
        <v>132</v>
      </c>
      <c r="E498" s="183" t="s">
        <v>5</v>
      </c>
      <c r="F498" s="184" t="s">
        <v>814</v>
      </c>
      <c r="H498" s="185">
        <v>6.1509999999999998</v>
      </c>
      <c r="I498" s="186"/>
      <c r="L498" s="181"/>
      <c r="M498" s="187"/>
      <c r="N498" s="188"/>
      <c r="O498" s="188"/>
      <c r="P498" s="188"/>
      <c r="Q498" s="188"/>
      <c r="R498" s="188"/>
      <c r="S498" s="188"/>
      <c r="T498" s="189"/>
      <c r="AT498" s="183" t="s">
        <v>132</v>
      </c>
      <c r="AU498" s="183" t="s">
        <v>81</v>
      </c>
      <c r="AV498" s="11" t="s">
        <v>81</v>
      </c>
      <c r="AW498" s="11" t="s">
        <v>35</v>
      </c>
      <c r="AX498" s="11" t="s">
        <v>71</v>
      </c>
      <c r="AY498" s="183" t="s">
        <v>123</v>
      </c>
    </row>
    <row r="499" spans="2:65" s="11" customFormat="1">
      <c r="B499" s="181"/>
      <c r="D499" s="182" t="s">
        <v>132</v>
      </c>
      <c r="E499" s="183" t="s">
        <v>5</v>
      </c>
      <c r="F499" s="184" t="s">
        <v>815</v>
      </c>
      <c r="H499" s="185">
        <v>35.478000000000002</v>
      </c>
      <c r="I499" s="186"/>
      <c r="L499" s="181"/>
      <c r="M499" s="187"/>
      <c r="N499" s="188"/>
      <c r="O499" s="188"/>
      <c r="P499" s="188"/>
      <c r="Q499" s="188"/>
      <c r="R499" s="188"/>
      <c r="S499" s="188"/>
      <c r="T499" s="189"/>
      <c r="AT499" s="183" t="s">
        <v>132</v>
      </c>
      <c r="AU499" s="183" t="s">
        <v>81</v>
      </c>
      <c r="AV499" s="11" t="s">
        <v>81</v>
      </c>
      <c r="AW499" s="11" t="s">
        <v>35</v>
      </c>
      <c r="AX499" s="11" t="s">
        <v>71</v>
      </c>
      <c r="AY499" s="183" t="s">
        <v>123</v>
      </c>
    </row>
    <row r="500" spans="2:65" s="11" customFormat="1">
      <c r="B500" s="181"/>
      <c r="D500" s="182" t="s">
        <v>132</v>
      </c>
      <c r="E500" s="183" t="s">
        <v>5</v>
      </c>
      <c r="F500" s="184" t="s">
        <v>816</v>
      </c>
      <c r="H500" s="185">
        <v>3.1</v>
      </c>
      <c r="I500" s="186"/>
      <c r="L500" s="181"/>
      <c r="M500" s="187"/>
      <c r="N500" s="188"/>
      <c r="O500" s="188"/>
      <c r="P500" s="188"/>
      <c r="Q500" s="188"/>
      <c r="R500" s="188"/>
      <c r="S500" s="188"/>
      <c r="T500" s="189"/>
      <c r="AT500" s="183" t="s">
        <v>132</v>
      </c>
      <c r="AU500" s="183" t="s">
        <v>81</v>
      </c>
      <c r="AV500" s="11" t="s">
        <v>81</v>
      </c>
      <c r="AW500" s="11" t="s">
        <v>35</v>
      </c>
      <c r="AX500" s="11" t="s">
        <v>71</v>
      </c>
      <c r="AY500" s="183" t="s">
        <v>123</v>
      </c>
    </row>
    <row r="501" spans="2:65" s="12" customFormat="1">
      <c r="B501" s="190"/>
      <c r="D501" s="182" t="s">
        <v>132</v>
      </c>
      <c r="E501" s="191" t="s">
        <v>5</v>
      </c>
      <c r="F501" s="192" t="s">
        <v>144</v>
      </c>
      <c r="H501" s="193">
        <v>53.776000000000003</v>
      </c>
      <c r="I501" s="194"/>
      <c r="L501" s="190"/>
      <c r="M501" s="195"/>
      <c r="N501" s="196"/>
      <c r="O501" s="196"/>
      <c r="P501" s="196"/>
      <c r="Q501" s="196"/>
      <c r="R501" s="196"/>
      <c r="S501" s="196"/>
      <c r="T501" s="197"/>
      <c r="AT501" s="191" t="s">
        <v>132</v>
      </c>
      <c r="AU501" s="191" t="s">
        <v>81</v>
      </c>
      <c r="AV501" s="12" t="s">
        <v>130</v>
      </c>
      <c r="AW501" s="12" t="s">
        <v>35</v>
      </c>
      <c r="AX501" s="12" t="s">
        <v>79</v>
      </c>
      <c r="AY501" s="191" t="s">
        <v>123</v>
      </c>
    </row>
    <row r="502" spans="2:65" s="1" customFormat="1" ht="25.5" customHeight="1">
      <c r="B502" s="168"/>
      <c r="C502" s="169" t="s">
        <v>817</v>
      </c>
      <c r="D502" s="169" t="s">
        <v>125</v>
      </c>
      <c r="E502" s="170" t="s">
        <v>818</v>
      </c>
      <c r="F502" s="171" t="s">
        <v>801</v>
      </c>
      <c r="G502" s="172" t="s">
        <v>268</v>
      </c>
      <c r="H502" s="173">
        <v>806.64</v>
      </c>
      <c r="I502" s="174"/>
      <c r="J502" s="175">
        <f>ROUND(I502*H502,2)</f>
        <v>0</v>
      </c>
      <c r="K502" s="171" t="s">
        <v>129</v>
      </c>
      <c r="L502" s="40"/>
      <c r="M502" s="176" t="s">
        <v>5</v>
      </c>
      <c r="N502" s="177" t="s">
        <v>42</v>
      </c>
      <c r="O502" s="41"/>
      <c r="P502" s="178">
        <f>O502*H502</f>
        <v>0</v>
      </c>
      <c r="Q502" s="178">
        <v>0</v>
      </c>
      <c r="R502" s="178">
        <f>Q502*H502</f>
        <v>0</v>
      </c>
      <c r="S502" s="178">
        <v>0</v>
      </c>
      <c r="T502" s="179">
        <f>S502*H502</f>
        <v>0</v>
      </c>
      <c r="AR502" s="23" t="s">
        <v>130</v>
      </c>
      <c r="AT502" s="23" t="s">
        <v>125</v>
      </c>
      <c r="AU502" s="23" t="s">
        <v>81</v>
      </c>
      <c r="AY502" s="23" t="s">
        <v>123</v>
      </c>
      <c r="BE502" s="180">
        <f>IF(N502="základní",J502,0)</f>
        <v>0</v>
      </c>
      <c r="BF502" s="180">
        <f>IF(N502="snížená",J502,0)</f>
        <v>0</v>
      </c>
      <c r="BG502" s="180">
        <f>IF(N502="zákl. přenesená",J502,0)</f>
        <v>0</v>
      </c>
      <c r="BH502" s="180">
        <f>IF(N502="sníž. přenesená",J502,0)</f>
        <v>0</v>
      </c>
      <c r="BI502" s="180">
        <f>IF(N502="nulová",J502,0)</f>
        <v>0</v>
      </c>
      <c r="BJ502" s="23" t="s">
        <v>79</v>
      </c>
      <c r="BK502" s="180">
        <f>ROUND(I502*H502,2)</f>
        <v>0</v>
      </c>
      <c r="BL502" s="23" t="s">
        <v>130</v>
      </c>
      <c r="BM502" s="23" t="s">
        <v>819</v>
      </c>
    </row>
    <row r="503" spans="2:65" s="1" customFormat="1" ht="94.5">
      <c r="B503" s="40"/>
      <c r="D503" s="182" t="s">
        <v>152</v>
      </c>
      <c r="F503" s="198" t="s">
        <v>793</v>
      </c>
      <c r="I503" s="199"/>
      <c r="L503" s="40"/>
      <c r="M503" s="200"/>
      <c r="N503" s="41"/>
      <c r="O503" s="41"/>
      <c r="P503" s="41"/>
      <c r="Q503" s="41"/>
      <c r="R503" s="41"/>
      <c r="S503" s="41"/>
      <c r="T503" s="69"/>
      <c r="AT503" s="23" t="s">
        <v>152</v>
      </c>
      <c r="AU503" s="23" t="s">
        <v>81</v>
      </c>
    </row>
    <row r="504" spans="2:65" s="13" customFormat="1">
      <c r="B504" s="201"/>
      <c r="D504" s="182" t="s">
        <v>132</v>
      </c>
      <c r="E504" s="202" t="s">
        <v>5</v>
      </c>
      <c r="F504" s="203" t="s">
        <v>811</v>
      </c>
      <c r="H504" s="202" t="s">
        <v>5</v>
      </c>
      <c r="I504" s="204"/>
      <c r="L504" s="201"/>
      <c r="M504" s="205"/>
      <c r="N504" s="206"/>
      <c r="O504" s="206"/>
      <c r="P504" s="206"/>
      <c r="Q504" s="206"/>
      <c r="R504" s="206"/>
      <c r="S504" s="206"/>
      <c r="T504" s="207"/>
      <c r="AT504" s="202" t="s">
        <v>132</v>
      </c>
      <c r="AU504" s="202" t="s">
        <v>81</v>
      </c>
      <c r="AV504" s="13" t="s">
        <v>79</v>
      </c>
      <c r="AW504" s="13" t="s">
        <v>35</v>
      </c>
      <c r="AX504" s="13" t="s">
        <v>71</v>
      </c>
      <c r="AY504" s="202" t="s">
        <v>123</v>
      </c>
    </row>
    <row r="505" spans="2:65" s="11" customFormat="1">
      <c r="B505" s="181"/>
      <c r="D505" s="182" t="s">
        <v>132</v>
      </c>
      <c r="E505" s="183" t="s">
        <v>5</v>
      </c>
      <c r="F505" s="184" t="s">
        <v>820</v>
      </c>
      <c r="H505" s="185">
        <v>27.045000000000002</v>
      </c>
      <c r="I505" s="186"/>
      <c r="L505" s="181"/>
      <c r="M505" s="187"/>
      <c r="N505" s="188"/>
      <c r="O505" s="188"/>
      <c r="P505" s="188"/>
      <c r="Q505" s="188"/>
      <c r="R505" s="188"/>
      <c r="S505" s="188"/>
      <c r="T505" s="189"/>
      <c r="AT505" s="183" t="s">
        <v>132</v>
      </c>
      <c r="AU505" s="183" t="s">
        <v>81</v>
      </c>
      <c r="AV505" s="11" t="s">
        <v>81</v>
      </c>
      <c r="AW505" s="11" t="s">
        <v>35</v>
      </c>
      <c r="AX505" s="11" t="s">
        <v>71</v>
      </c>
      <c r="AY505" s="183" t="s">
        <v>123</v>
      </c>
    </row>
    <row r="506" spans="2:65" s="11" customFormat="1">
      <c r="B506" s="181"/>
      <c r="D506" s="182" t="s">
        <v>132</v>
      </c>
      <c r="E506" s="183" t="s">
        <v>5</v>
      </c>
      <c r="F506" s="184" t="s">
        <v>821</v>
      </c>
      <c r="H506" s="185">
        <v>108.66</v>
      </c>
      <c r="I506" s="186"/>
      <c r="L506" s="181"/>
      <c r="M506" s="187"/>
      <c r="N506" s="188"/>
      <c r="O506" s="188"/>
      <c r="P506" s="188"/>
      <c r="Q506" s="188"/>
      <c r="R506" s="188"/>
      <c r="S506" s="188"/>
      <c r="T506" s="189"/>
      <c r="AT506" s="183" t="s">
        <v>132</v>
      </c>
      <c r="AU506" s="183" t="s">
        <v>81</v>
      </c>
      <c r="AV506" s="11" t="s">
        <v>81</v>
      </c>
      <c r="AW506" s="11" t="s">
        <v>35</v>
      </c>
      <c r="AX506" s="11" t="s">
        <v>71</v>
      </c>
      <c r="AY506" s="183" t="s">
        <v>123</v>
      </c>
    </row>
    <row r="507" spans="2:65" s="11" customFormat="1">
      <c r="B507" s="181"/>
      <c r="D507" s="182" t="s">
        <v>132</v>
      </c>
      <c r="E507" s="183" t="s">
        <v>5</v>
      </c>
      <c r="F507" s="184" t="s">
        <v>822</v>
      </c>
      <c r="H507" s="185">
        <v>92.265000000000001</v>
      </c>
      <c r="I507" s="186"/>
      <c r="L507" s="181"/>
      <c r="M507" s="187"/>
      <c r="N507" s="188"/>
      <c r="O507" s="188"/>
      <c r="P507" s="188"/>
      <c r="Q507" s="188"/>
      <c r="R507" s="188"/>
      <c r="S507" s="188"/>
      <c r="T507" s="189"/>
      <c r="AT507" s="183" t="s">
        <v>132</v>
      </c>
      <c r="AU507" s="183" t="s">
        <v>81</v>
      </c>
      <c r="AV507" s="11" t="s">
        <v>81</v>
      </c>
      <c r="AW507" s="11" t="s">
        <v>35</v>
      </c>
      <c r="AX507" s="11" t="s">
        <v>71</v>
      </c>
      <c r="AY507" s="183" t="s">
        <v>123</v>
      </c>
    </row>
    <row r="508" spans="2:65" s="11" customFormat="1">
      <c r="B508" s="181"/>
      <c r="D508" s="182" t="s">
        <v>132</v>
      </c>
      <c r="E508" s="183" t="s">
        <v>5</v>
      </c>
      <c r="F508" s="184" t="s">
        <v>823</v>
      </c>
      <c r="H508" s="185">
        <v>532.16999999999996</v>
      </c>
      <c r="I508" s="186"/>
      <c r="L508" s="181"/>
      <c r="M508" s="187"/>
      <c r="N508" s="188"/>
      <c r="O508" s="188"/>
      <c r="P508" s="188"/>
      <c r="Q508" s="188"/>
      <c r="R508" s="188"/>
      <c r="S508" s="188"/>
      <c r="T508" s="189"/>
      <c r="AT508" s="183" t="s">
        <v>132</v>
      </c>
      <c r="AU508" s="183" t="s">
        <v>81</v>
      </c>
      <c r="AV508" s="11" t="s">
        <v>81</v>
      </c>
      <c r="AW508" s="11" t="s">
        <v>35</v>
      </c>
      <c r="AX508" s="11" t="s">
        <v>71</v>
      </c>
      <c r="AY508" s="183" t="s">
        <v>123</v>
      </c>
    </row>
    <row r="509" spans="2:65" s="11" customFormat="1">
      <c r="B509" s="181"/>
      <c r="D509" s="182" t="s">
        <v>132</v>
      </c>
      <c r="E509" s="183" t="s">
        <v>5</v>
      </c>
      <c r="F509" s="184" t="s">
        <v>824</v>
      </c>
      <c r="H509" s="185">
        <v>46.5</v>
      </c>
      <c r="I509" s="186"/>
      <c r="L509" s="181"/>
      <c r="M509" s="187"/>
      <c r="N509" s="188"/>
      <c r="O509" s="188"/>
      <c r="P509" s="188"/>
      <c r="Q509" s="188"/>
      <c r="R509" s="188"/>
      <c r="S509" s="188"/>
      <c r="T509" s="189"/>
      <c r="AT509" s="183" t="s">
        <v>132</v>
      </c>
      <c r="AU509" s="183" t="s">
        <v>81</v>
      </c>
      <c r="AV509" s="11" t="s">
        <v>81</v>
      </c>
      <c r="AW509" s="11" t="s">
        <v>35</v>
      </c>
      <c r="AX509" s="11" t="s">
        <v>71</v>
      </c>
      <c r="AY509" s="183" t="s">
        <v>123</v>
      </c>
    </row>
    <row r="510" spans="2:65" s="12" customFormat="1">
      <c r="B510" s="190"/>
      <c r="D510" s="182" t="s">
        <v>132</v>
      </c>
      <c r="E510" s="191" t="s">
        <v>5</v>
      </c>
      <c r="F510" s="192" t="s">
        <v>144</v>
      </c>
      <c r="H510" s="193">
        <v>806.64</v>
      </c>
      <c r="I510" s="194"/>
      <c r="L510" s="190"/>
      <c r="M510" s="195"/>
      <c r="N510" s="196"/>
      <c r="O510" s="196"/>
      <c r="P510" s="196"/>
      <c r="Q510" s="196"/>
      <c r="R510" s="196"/>
      <c r="S510" s="196"/>
      <c r="T510" s="197"/>
      <c r="AT510" s="191" t="s">
        <v>132</v>
      </c>
      <c r="AU510" s="191" t="s">
        <v>81</v>
      </c>
      <c r="AV510" s="12" t="s">
        <v>130</v>
      </c>
      <c r="AW510" s="12" t="s">
        <v>35</v>
      </c>
      <c r="AX510" s="12" t="s">
        <v>79</v>
      </c>
      <c r="AY510" s="191" t="s">
        <v>123</v>
      </c>
    </row>
    <row r="511" spans="2:65" s="1" customFormat="1" ht="25.5" customHeight="1">
      <c r="B511" s="168"/>
      <c r="C511" s="169" t="s">
        <v>825</v>
      </c>
      <c r="D511" s="169" t="s">
        <v>125</v>
      </c>
      <c r="E511" s="170" t="s">
        <v>826</v>
      </c>
      <c r="F511" s="171" t="s">
        <v>827</v>
      </c>
      <c r="G511" s="172" t="s">
        <v>268</v>
      </c>
      <c r="H511" s="173">
        <v>6.915</v>
      </c>
      <c r="I511" s="174"/>
      <c r="J511" s="175">
        <f>ROUND(I511*H511,2)</f>
        <v>0</v>
      </c>
      <c r="K511" s="171" t="s">
        <v>129</v>
      </c>
      <c r="L511" s="40"/>
      <c r="M511" s="176" t="s">
        <v>5</v>
      </c>
      <c r="N511" s="177" t="s">
        <v>42</v>
      </c>
      <c r="O511" s="41"/>
      <c r="P511" s="178">
        <f>O511*H511</f>
        <v>0</v>
      </c>
      <c r="Q511" s="178">
        <v>0</v>
      </c>
      <c r="R511" s="178">
        <f>Q511*H511</f>
        <v>0</v>
      </c>
      <c r="S511" s="178">
        <v>0</v>
      </c>
      <c r="T511" s="179">
        <f>S511*H511</f>
        <v>0</v>
      </c>
      <c r="AR511" s="23" t="s">
        <v>130</v>
      </c>
      <c r="AT511" s="23" t="s">
        <v>125</v>
      </c>
      <c r="AU511" s="23" t="s">
        <v>81</v>
      </c>
      <c r="AY511" s="23" t="s">
        <v>123</v>
      </c>
      <c r="BE511" s="180">
        <f>IF(N511="základní",J511,0)</f>
        <v>0</v>
      </c>
      <c r="BF511" s="180">
        <f>IF(N511="snížená",J511,0)</f>
        <v>0</v>
      </c>
      <c r="BG511" s="180">
        <f>IF(N511="zákl. přenesená",J511,0)</f>
        <v>0</v>
      </c>
      <c r="BH511" s="180">
        <f>IF(N511="sníž. přenesená",J511,0)</f>
        <v>0</v>
      </c>
      <c r="BI511" s="180">
        <f>IF(N511="nulová",J511,0)</f>
        <v>0</v>
      </c>
      <c r="BJ511" s="23" t="s">
        <v>79</v>
      </c>
      <c r="BK511" s="180">
        <f>ROUND(I511*H511,2)</f>
        <v>0</v>
      </c>
      <c r="BL511" s="23" t="s">
        <v>130</v>
      </c>
      <c r="BM511" s="23" t="s">
        <v>828</v>
      </c>
    </row>
    <row r="512" spans="2:65" s="1" customFormat="1" ht="67.5">
      <c r="B512" s="40"/>
      <c r="D512" s="182" t="s">
        <v>152</v>
      </c>
      <c r="F512" s="198" t="s">
        <v>829</v>
      </c>
      <c r="I512" s="199"/>
      <c r="L512" s="40"/>
      <c r="M512" s="200"/>
      <c r="N512" s="41"/>
      <c r="O512" s="41"/>
      <c r="P512" s="41"/>
      <c r="Q512" s="41"/>
      <c r="R512" s="41"/>
      <c r="S512" s="41"/>
      <c r="T512" s="69"/>
      <c r="AT512" s="23" t="s">
        <v>152</v>
      </c>
      <c r="AU512" s="23" t="s">
        <v>81</v>
      </c>
    </row>
    <row r="513" spans="2:65" s="13" customFormat="1">
      <c r="B513" s="201"/>
      <c r="D513" s="182" t="s">
        <v>132</v>
      </c>
      <c r="E513" s="202" t="s">
        <v>5</v>
      </c>
      <c r="F513" s="203" t="s">
        <v>811</v>
      </c>
      <c r="H513" s="202" t="s">
        <v>5</v>
      </c>
      <c r="I513" s="204"/>
      <c r="L513" s="201"/>
      <c r="M513" s="205"/>
      <c r="N513" s="206"/>
      <c r="O513" s="206"/>
      <c r="P513" s="206"/>
      <c r="Q513" s="206"/>
      <c r="R513" s="206"/>
      <c r="S513" s="206"/>
      <c r="T513" s="207"/>
      <c r="AT513" s="202" t="s">
        <v>132</v>
      </c>
      <c r="AU513" s="202" t="s">
        <v>81</v>
      </c>
      <c r="AV513" s="13" t="s">
        <v>79</v>
      </c>
      <c r="AW513" s="13" t="s">
        <v>35</v>
      </c>
      <c r="AX513" s="13" t="s">
        <v>71</v>
      </c>
      <c r="AY513" s="202" t="s">
        <v>123</v>
      </c>
    </row>
    <row r="514" spans="2:65" s="11" customFormat="1">
      <c r="B514" s="181"/>
      <c r="D514" s="182" t="s">
        <v>132</v>
      </c>
      <c r="E514" s="183" t="s">
        <v>5</v>
      </c>
      <c r="F514" s="184" t="s">
        <v>830</v>
      </c>
      <c r="H514" s="185">
        <v>6.6150000000000002</v>
      </c>
      <c r="I514" s="186"/>
      <c r="L514" s="181"/>
      <c r="M514" s="187"/>
      <c r="N514" s="188"/>
      <c r="O514" s="188"/>
      <c r="P514" s="188"/>
      <c r="Q514" s="188"/>
      <c r="R514" s="188"/>
      <c r="S514" s="188"/>
      <c r="T514" s="189"/>
      <c r="AT514" s="183" t="s">
        <v>132</v>
      </c>
      <c r="AU514" s="183" t="s">
        <v>81</v>
      </c>
      <c r="AV514" s="11" t="s">
        <v>81</v>
      </c>
      <c r="AW514" s="11" t="s">
        <v>35</v>
      </c>
      <c r="AX514" s="11" t="s">
        <v>71</v>
      </c>
      <c r="AY514" s="183" t="s">
        <v>123</v>
      </c>
    </row>
    <row r="515" spans="2:65" s="13" customFormat="1">
      <c r="B515" s="201"/>
      <c r="D515" s="182" t="s">
        <v>132</v>
      </c>
      <c r="E515" s="202" t="s">
        <v>5</v>
      </c>
      <c r="F515" s="203" t="s">
        <v>797</v>
      </c>
      <c r="H515" s="202" t="s">
        <v>5</v>
      </c>
      <c r="I515" s="204"/>
      <c r="L515" s="201"/>
      <c r="M515" s="205"/>
      <c r="N515" s="206"/>
      <c r="O515" s="206"/>
      <c r="P515" s="206"/>
      <c r="Q515" s="206"/>
      <c r="R515" s="206"/>
      <c r="S515" s="206"/>
      <c r="T515" s="207"/>
      <c r="AT515" s="202" t="s">
        <v>132</v>
      </c>
      <c r="AU515" s="202" t="s">
        <v>81</v>
      </c>
      <c r="AV515" s="13" t="s">
        <v>79</v>
      </c>
      <c r="AW515" s="13" t="s">
        <v>35</v>
      </c>
      <c r="AX515" s="13" t="s">
        <v>71</v>
      </c>
      <c r="AY515" s="202" t="s">
        <v>123</v>
      </c>
    </row>
    <row r="516" spans="2:65" s="11" customFormat="1">
      <c r="B516" s="181"/>
      <c r="D516" s="182" t="s">
        <v>132</v>
      </c>
      <c r="E516" s="183" t="s">
        <v>5</v>
      </c>
      <c r="F516" s="184" t="s">
        <v>831</v>
      </c>
      <c r="H516" s="185">
        <v>0.3</v>
      </c>
      <c r="I516" s="186"/>
      <c r="L516" s="181"/>
      <c r="M516" s="187"/>
      <c r="N516" s="188"/>
      <c r="O516" s="188"/>
      <c r="P516" s="188"/>
      <c r="Q516" s="188"/>
      <c r="R516" s="188"/>
      <c r="S516" s="188"/>
      <c r="T516" s="189"/>
      <c r="AT516" s="183" t="s">
        <v>132</v>
      </c>
      <c r="AU516" s="183" t="s">
        <v>81</v>
      </c>
      <c r="AV516" s="11" t="s">
        <v>81</v>
      </c>
      <c r="AW516" s="11" t="s">
        <v>35</v>
      </c>
      <c r="AX516" s="11" t="s">
        <v>71</v>
      </c>
      <c r="AY516" s="183" t="s">
        <v>123</v>
      </c>
    </row>
    <row r="517" spans="2:65" s="12" customFormat="1">
      <c r="B517" s="190"/>
      <c r="D517" s="182" t="s">
        <v>132</v>
      </c>
      <c r="E517" s="191" t="s">
        <v>5</v>
      </c>
      <c r="F517" s="192" t="s">
        <v>144</v>
      </c>
      <c r="H517" s="193">
        <v>6.915</v>
      </c>
      <c r="I517" s="194"/>
      <c r="L517" s="190"/>
      <c r="M517" s="195"/>
      <c r="N517" s="196"/>
      <c r="O517" s="196"/>
      <c r="P517" s="196"/>
      <c r="Q517" s="196"/>
      <c r="R517" s="196"/>
      <c r="S517" s="196"/>
      <c r="T517" s="197"/>
      <c r="AT517" s="191" t="s">
        <v>132</v>
      </c>
      <c r="AU517" s="191" t="s">
        <v>81</v>
      </c>
      <c r="AV517" s="12" t="s">
        <v>130</v>
      </c>
      <c r="AW517" s="12" t="s">
        <v>35</v>
      </c>
      <c r="AX517" s="12" t="s">
        <v>79</v>
      </c>
      <c r="AY517" s="191" t="s">
        <v>123</v>
      </c>
    </row>
    <row r="518" spans="2:65" s="1" customFormat="1" ht="38.25" customHeight="1">
      <c r="B518" s="168"/>
      <c r="C518" s="169" t="s">
        <v>832</v>
      </c>
      <c r="D518" s="169" t="s">
        <v>125</v>
      </c>
      <c r="E518" s="170" t="s">
        <v>833</v>
      </c>
      <c r="F518" s="171" t="s">
        <v>834</v>
      </c>
      <c r="G518" s="172" t="s">
        <v>268</v>
      </c>
      <c r="H518" s="173">
        <v>100.13</v>
      </c>
      <c r="I518" s="174"/>
      <c r="J518" s="175">
        <f>ROUND(I518*H518,2)</f>
        <v>0</v>
      </c>
      <c r="K518" s="171" t="s">
        <v>129</v>
      </c>
      <c r="L518" s="40"/>
      <c r="M518" s="176" t="s">
        <v>5</v>
      </c>
      <c r="N518" s="177" t="s">
        <v>42</v>
      </c>
      <c r="O518" s="41"/>
      <c r="P518" s="178">
        <f>O518*H518</f>
        <v>0</v>
      </c>
      <c r="Q518" s="178">
        <v>0</v>
      </c>
      <c r="R518" s="178">
        <f>Q518*H518</f>
        <v>0</v>
      </c>
      <c r="S518" s="178">
        <v>0</v>
      </c>
      <c r="T518" s="179">
        <f>S518*H518</f>
        <v>0</v>
      </c>
      <c r="AR518" s="23" t="s">
        <v>130</v>
      </c>
      <c r="AT518" s="23" t="s">
        <v>125</v>
      </c>
      <c r="AU518" s="23" t="s">
        <v>81</v>
      </c>
      <c r="AY518" s="23" t="s">
        <v>123</v>
      </c>
      <c r="BE518" s="180">
        <f>IF(N518="základní",J518,0)</f>
        <v>0</v>
      </c>
      <c r="BF518" s="180">
        <f>IF(N518="snížená",J518,0)</f>
        <v>0</v>
      </c>
      <c r="BG518" s="180">
        <f>IF(N518="zákl. přenesená",J518,0)</f>
        <v>0</v>
      </c>
      <c r="BH518" s="180">
        <f>IF(N518="sníž. přenesená",J518,0)</f>
        <v>0</v>
      </c>
      <c r="BI518" s="180">
        <f>IF(N518="nulová",J518,0)</f>
        <v>0</v>
      </c>
      <c r="BJ518" s="23" t="s">
        <v>79</v>
      </c>
      <c r="BK518" s="180">
        <f>ROUND(I518*H518,2)</f>
        <v>0</v>
      </c>
      <c r="BL518" s="23" t="s">
        <v>130</v>
      </c>
      <c r="BM518" s="23" t="s">
        <v>835</v>
      </c>
    </row>
    <row r="519" spans="2:65" s="1" customFormat="1" ht="67.5">
      <c r="B519" s="40"/>
      <c r="D519" s="182" t="s">
        <v>152</v>
      </c>
      <c r="F519" s="198" t="s">
        <v>829</v>
      </c>
      <c r="I519" s="199"/>
      <c r="L519" s="40"/>
      <c r="M519" s="200"/>
      <c r="N519" s="41"/>
      <c r="O519" s="41"/>
      <c r="P519" s="41"/>
      <c r="Q519" s="41"/>
      <c r="R519" s="41"/>
      <c r="S519" s="41"/>
      <c r="T519" s="69"/>
      <c r="AT519" s="23" t="s">
        <v>152</v>
      </c>
      <c r="AU519" s="23" t="s">
        <v>81</v>
      </c>
    </row>
    <row r="520" spans="2:65" s="13" customFormat="1">
      <c r="B520" s="201"/>
      <c r="D520" s="182" t="s">
        <v>132</v>
      </c>
      <c r="E520" s="202" t="s">
        <v>5</v>
      </c>
      <c r="F520" s="203" t="s">
        <v>811</v>
      </c>
      <c r="H520" s="202" t="s">
        <v>5</v>
      </c>
      <c r="I520" s="204"/>
      <c r="L520" s="201"/>
      <c r="M520" s="205"/>
      <c r="N520" s="206"/>
      <c r="O520" s="206"/>
      <c r="P520" s="206"/>
      <c r="Q520" s="206"/>
      <c r="R520" s="206"/>
      <c r="S520" s="206"/>
      <c r="T520" s="207"/>
      <c r="AT520" s="202" t="s">
        <v>132</v>
      </c>
      <c r="AU520" s="202" t="s">
        <v>81</v>
      </c>
      <c r="AV520" s="13" t="s">
        <v>79</v>
      </c>
      <c r="AW520" s="13" t="s">
        <v>35</v>
      </c>
      <c r="AX520" s="13" t="s">
        <v>71</v>
      </c>
      <c r="AY520" s="202" t="s">
        <v>123</v>
      </c>
    </row>
    <row r="521" spans="2:65" s="11" customFormat="1">
      <c r="B521" s="181"/>
      <c r="D521" s="182" t="s">
        <v>132</v>
      </c>
      <c r="E521" s="183" t="s">
        <v>5</v>
      </c>
      <c r="F521" s="184" t="s">
        <v>836</v>
      </c>
      <c r="H521" s="185">
        <v>99.23</v>
      </c>
      <c r="I521" s="186"/>
      <c r="L521" s="181"/>
      <c r="M521" s="187"/>
      <c r="N521" s="188"/>
      <c r="O521" s="188"/>
      <c r="P521" s="188"/>
      <c r="Q521" s="188"/>
      <c r="R521" s="188"/>
      <c r="S521" s="188"/>
      <c r="T521" s="189"/>
      <c r="AT521" s="183" t="s">
        <v>132</v>
      </c>
      <c r="AU521" s="183" t="s">
        <v>81</v>
      </c>
      <c r="AV521" s="11" t="s">
        <v>81</v>
      </c>
      <c r="AW521" s="11" t="s">
        <v>35</v>
      </c>
      <c r="AX521" s="11" t="s">
        <v>71</v>
      </c>
      <c r="AY521" s="183" t="s">
        <v>123</v>
      </c>
    </row>
    <row r="522" spans="2:65" s="13" customFormat="1">
      <c r="B522" s="201"/>
      <c r="D522" s="182" t="s">
        <v>132</v>
      </c>
      <c r="E522" s="202" t="s">
        <v>5</v>
      </c>
      <c r="F522" s="203" t="s">
        <v>797</v>
      </c>
      <c r="H522" s="202" t="s">
        <v>5</v>
      </c>
      <c r="I522" s="204"/>
      <c r="L522" s="201"/>
      <c r="M522" s="205"/>
      <c r="N522" s="206"/>
      <c r="O522" s="206"/>
      <c r="P522" s="206"/>
      <c r="Q522" s="206"/>
      <c r="R522" s="206"/>
      <c r="S522" s="206"/>
      <c r="T522" s="207"/>
      <c r="AT522" s="202" t="s">
        <v>132</v>
      </c>
      <c r="AU522" s="202" t="s">
        <v>81</v>
      </c>
      <c r="AV522" s="13" t="s">
        <v>79</v>
      </c>
      <c r="AW522" s="13" t="s">
        <v>35</v>
      </c>
      <c r="AX522" s="13" t="s">
        <v>71</v>
      </c>
      <c r="AY522" s="202" t="s">
        <v>123</v>
      </c>
    </row>
    <row r="523" spans="2:65" s="11" customFormat="1">
      <c r="B523" s="181"/>
      <c r="D523" s="182" t="s">
        <v>132</v>
      </c>
      <c r="E523" s="183" t="s">
        <v>5</v>
      </c>
      <c r="F523" s="184" t="s">
        <v>837</v>
      </c>
      <c r="H523" s="185">
        <v>0.9</v>
      </c>
      <c r="I523" s="186"/>
      <c r="L523" s="181"/>
      <c r="M523" s="187"/>
      <c r="N523" s="188"/>
      <c r="O523" s="188"/>
      <c r="P523" s="188"/>
      <c r="Q523" s="188"/>
      <c r="R523" s="188"/>
      <c r="S523" s="188"/>
      <c r="T523" s="189"/>
      <c r="AT523" s="183" t="s">
        <v>132</v>
      </c>
      <c r="AU523" s="183" t="s">
        <v>81</v>
      </c>
      <c r="AV523" s="11" t="s">
        <v>81</v>
      </c>
      <c r="AW523" s="11" t="s">
        <v>35</v>
      </c>
      <c r="AX523" s="11" t="s">
        <v>71</v>
      </c>
      <c r="AY523" s="183" t="s">
        <v>123</v>
      </c>
    </row>
    <row r="524" spans="2:65" s="12" customFormat="1">
      <c r="B524" s="190"/>
      <c r="D524" s="182" t="s">
        <v>132</v>
      </c>
      <c r="E524" s="191" t="s">
        <v>5</v>
      </c>
      <c r="F524" s="192" t="s">
        <v>144</v>
      </c>
      <c r="H524" s="193">
        <v>100.13</v>
      </c>
      <c r="I524" s="194"/>
      <c r="L524" s="190"/>
      <c r="M524" s="195"/>
      <c r="N524" s="196"/>
      <c r="O524" s="196"/>
      <c r="P524" s="196"/>
      <c r="Q524" s="196"/>
      <c r="R524" s="196"/>
      <c r="S524" s="196"/>
      <c r="T524" s="197"/>
      <c r="AT524" s="191" t="s">
        <v>132</v>
      </c>
      <c r="AU524" s="191" t="s">
        <v>81</v>
      </c>
      <c r="AV524" s="12" t="s">
        <v>130</v>
      </c>
      <c r="AW524" s="12" t="s">
        <v>35</v>
      </c>
      <c r="AX524" s="12" t="s">
        <v>79</v>
      </c>
      <c r="AY524" s="191" t="s">
        <v>123</v>
      </c>
    </row>
    <row r="525" spans="2:65" s="1" customFormat="1" ht="25.5" customHeight="1">
      <c r="B525" s="168"/>
      <c r="C525" s="169" t="s">
        <v>838</v>
      </c>
      <c r="D525" s="169" t="s">
        <v>125</v>
      </c>
      <c r="E525" s="170" t="s">
        <v>839</v>
      </c>
      <c r="F525" s="171" t="s">
        <v>840</v>
      </c>
      <c r="G525" s="172" t="s">
        <v>268</v>
      </c>
      <c r="H525" s="173">
        <v>25.573</v>
      </c>
      <c r="I525" s="174"/>
      <c r="J525" s="175">
        <f>ROUND(I525*H525,2)</f>
        <v>0</v>
      </c>
      <c r="K525" s="171" t="s">
        <v>129</v>
      </c>
      <c r="L525" s="40"/>
      <c r="M525" s="176" t="s">
        <v>5</v>
      </c>
      <c r="N525" s="177" t="s">
        <v>42</v>
      </c>
      <c r="O525" s="41"/>
      <c r="P525" s="178">
        <f>O525*H525</f>
        <v>0</v>
      </c>
      <c r="Q525" s="178">
        <v>0</v>
      </c>
      <c r="R525" s="178">
        <f>Q525*H525</f>
        <v>0</v>
      </c>
      <c r="S525" s="178">
        <v>0</v>
      </c>
      <c r="T525" s="179">
        <f>S525*H525</f>
        <v>0</v>
      </c>
      <c r="AR525" s="23" t="s">
        <v>130</v>
      </c>
      <c r="AT525" s="23" t="s">
        <v>125</v>
      </c>
      <c r="AU525" s="23" t="s">
        <v>81</v>
      </c>
      <c r="AY525" s="23" t="s">
        <v>123</v>
      </c>
      <c r="BE525" s="180">
        <f>IF(N525="základní",J525,0)</f>
        <v>0</v>
      </c>
      <c r="BF525" s="180">
        <f>IF(N525="snížená",J525,0)</f>
        <v>0</v>
      </c>
      <c r="BG525" s="180">
        <f>IF(N525="zákl. přenesená",J525,0)</f>
        <v>0</v>
      </c>
      <c r="BH525" s="180">
        <f>IF(N525="sníž. přenesená",J525,0)</f>
        <v>0</v>
      </c>
      <c r="BI525" s="180">
        <f>IF(N525="nulová",J525,0)</f>
        <v>0</v>
      </c>
      <c r="BJ525" s="23" t="s">
        <v>79</v>
      </c>
      <c r="BK525" s="180">
        <f>ROUND(I525*H525,2)</f>
        <v>0</v>
      </c>
      <c r="BL525" s="23" t="s">
        <v>130</v>
      </c>
      <c r="BM525" s="23" t="s">
        <v>841</v>
      </c>
    </row>
    <row r="526" spans="2:65" s="1" customFormat="1" ht="81">
      <c r="B526" s="40"/>
      <c r="D526" s="182" t="s">
        <v>152</v>
      </c>
      <c r="F526" s="198" t="s">
        <v>842</v>
      </c>
      <c r="I526" s="199"/>
      <c r="L526" s="40"/>
      <c r="M526" s="200"/>
      <c r="N526" s="41"/>
      <c r="O526" s="41"/>
      <c r="P526" s="41"/>
      <c r="Q526" s="41"/>
      <c r="R526" s="41"/>
      <c r="S526" s="41"/>
      <c r="T526" s="69"/>
      <c r="AT526" s="23" t="s">
        <v>152</v>
      </c>
      <c r="AU526" s="23" t="s">
        <v>81</v>
      </c>
    </row>
    <row r="527" spans="2:65" s="11" customFormat="1">
      <c r="B527" s="181"/>
      <c r="D527" s="182" t="s">
        <v>132</v>
      </c>
      <c r="E527" s="183" t="s">
        <v>5</v>
      </c>
      <c r="F527" s="184" t="s">
        <v>812</v>
      </c>
      <c r="H527" s="185">
        <v>1.8029999999999999</v>
      </c>
      <c r="I527" s="186"/>
      <c r="L527" s="181"/>
      <c r="M527" s="187"/>
      <c r="N527" s="188"/>
      <c r="O527" s="188"/>
      <c r="P527" s="188"/>
      <c r="Q527" s="188"/>
      <c r="R527" s="188"/>
      <c r="S527" s="188"/>
      <c r="T527" s="189"/>
      <c r="AT527" s="183" t="s">
        <v>132</v>
      </c>
      <c r="AU527" s="183" t="s">
        <v>81</v>
      </c>
      <c r="AV527" s="11" t="s">
        <v>81</v>
      </c>
      <c r="AW527" s="11" t="s">
        <v>35</v>
      </c>
      <c r="AX527" s="11" t="s">
        <v>71</v>
      </c>
      <c r="AY527" s="183" t="s">
        <v>123</v>
      </c>
    </row>
    <row r="528" spans="2:65" s="11" customFormat="1">
      <c r="B528" s="181"/>
      <c r="D528" s="182" t="s">
        <v>132</v>
      </c>
      <c r="E528" s="183" t="s">
        <v>5</v>
      </c>
      <c r="F528" s="184" t="s">
        <v>813</v>
      </c>
      <c r="H528" s="185">
        <v>7.2439999999999998</v>
      </c>
      <c r="I528" s="186"/>
      <c r="L528" s="181"/>
      <c r="M528" s="187"/>
      <c r="N528" s="188"/>
      <c r="O528" s="188"/>
      <c r="P528" s="188"/>
      <c r="Q528" s="188"/>
      <c r="R528" s="188"/>
      <c r="S528" s="188"/>
      <c r="T528" s="189"/>
      <c r="AT528" s="183" t="s">
        <v>132</v>
      </c>
      <c r="AU528" s="183" t="s">
        <v>81</v>
      </c>
      <c r="AV528" s="11" t="s">
        <v>81</v>
      </c>
      <c r="AW528" s="11" t="s">
        <v>35</v>
      </c>
      <c r="AX528" s="11" t="s">
        <v>71</v>
      </c>
      <c r="AY528" s="183" t="s">
        <v>123</v>
      </c>
    </row>
    <row r="529" spans="2:65" s="11" customFormat="1">
      <c r="B529" s="181"/>
      <c r="D529" s="182" t="s">
        <v>132</v>
      </c>
      <c r="E529" s="183" t="s">
        <v>5</v>
      </c>
      <c r="F529" s="184" t="s">
        <v>814</v>
      </c>
      <c r="H529" s="185">
        <v>6.1509999999999998</v>
      </c>
      <c r="I529" s="186"/>
      <c r="L529" s="181"/>
      <c r="M529" s="187"/>
      <c r="N529" s="188"/>
      <c r="O529" s="188"/>
      <c r="P529" s="188"/>
      <c r="Q529" s="188"/>
      <c r="R529" s="188"/>
      <c r="S529" s="188"/>
      <c r="T529" s="189"/>
      <c r="AT529" s="183" t="s">
        <v>132</v>
      </c>
      <c r="AU529" s="183" t="s">
        <v>81</v>
      </c>
      <c r="AV529" s="11" t="s">
        <v>81</v>
      </c>
      <c r="AW529" s="11" t="s">
        <v>35</v>
      </c>
      <c r="AX529" s="11" t="s">
        <v>71</v>
      </c>
      <c r="AY529" s="183" t="s">
        <v>123</v>
      </c>
    </row>
    <row r="530" spans="2:65" s="11" customFormat="1">
      <c r="B530" s="181"/>
      <c r="D530" s="182" t="s">
        <v>132</v>
      </c>
      <c r="E530" s="183" t="s">
        <v>5</v>
      </c>
      <c r="F530" s="184" t="s">
        <v>816</v>
      </c>
      <c r="H530" s="185">
        <v>3.1</v>
      </c>
      <c r="I530" s="186"/>
      <c r="L530" s="181"/>
      <c r="M530" s="187"/>
      <c r="N530" s="188"/>
      <c r="O530" s="188"/>
      <c r="P530" s="188"/>
      <c r="Q530" s="188"/>
      <c r="R530" s="188"/>
      <c r="S530" s="188"/>
      <c r="T530" s="189"/>
      <c r="AT530" s="183" t="s">
        <v>132</v>
      </c>
      <c r="AU530" s="183" t="s">
        <v>81</v>
      </c>
      <c r="AV530" s="11" t="s">
        <v>81</v>
      </c>
      <c r="AW530" s="11" t="s">
        <v>35</v>
      </c>
      <c r="AX530" s="11" t="s">
        <v>71</v>
      </c>
      <c r="AY530" s="183" t="s">
        <v>123</v>
      </c>
    </row>
    <row r="531" spans="2:65" s="11" customFormat="1">
      <c r="B531" s="181"/>
      <c r="D531" s="182" t="s">
        <v>132</v>
      </c>
      <c r="E531" s="183" t="s">
        <v>5</v>
      </c>
      <c r="F531" s="184" t="s">
        <v>830</v>
      </c>
      <c r="H531" s="185">
        <v>6.6150000000000002</v>
      </c>
      <c r="I531" s="186"/>
      <c r="L531" s="181"/>
      <c r="M531" s="187"/>
      <c r="N531" s="188"/>
      <c r="O531" s="188"/>
      <c r="P531" s="188"/>
      <c r="Q531" s="188"/>
      <c r="R531" s="188"/>
      <c r="S531" s="188"/>
      <c r="T531" s="189"/>
      <c r="AT531" s="183" t="s">
        <v>132</v>
      </c>
      <c r="AU531" s="183" t="s">
        <v>81</v>
      </c>
      <c r="AV531" s="11" t="s">
        <v>81</v>
      </c>
      <c r="AW531" s="11" t="s">
        <v>35</v>
      </c>
      <c r="AX531" s="11" t="s">
        <v>71</v>
      </c>
      <c r="AY531" s="183" t="s">
        <v>123</v>
      </c>
    </row>
    <row r="532" spans="2:65" s="11" customFormat="1">
      <c r="B532" s="181"/>
      <c r="D532" s="182" t="s">
        <v>132</v>
      </c>
      <c r="E532" s="183" t="s">
        <v>5</v>
      </c>
      <c r="F532" s="184" t="s">
        <v>843</v>
      </c>
      <c r="H532" s="185">
        <v>0.66</v>
      </c>
      <c r="I532" s="186"/>
      <c r="L532" s="181"/>
      <c r="M532" s="187"/>
      <c r="N532" s="188"/>
      <c r="O532" s="188"/>
      <c r="P532" s="188"/>
      <c r="Q532" s="188"/>
      <c r="R532" s="188"/>
      <c r="S532" s="188"/>
      <c r="T532" s="189"/>
      <c r="AT532" s="183" t="s">
        <v>132</v>
      </c>
      <c r="AU532" s="183" t="s">
        <v>81</v>
      </c>
      <c r="AV532" s="11" t="s">
        <v>81</v>
      </c>
      <c r="AW532" s="11" t="s">
        <v>35</v>
      </c>
      <c r="AX532" s="11" t="s">
        <v>71</v>
      </c>
      <c r="AY532" s="183" t="s">
        <v>123</v>
      </c>
    </row>
    <row r="533" spans="2:65" s="12" customFormat="1">
      <c r="B533" s="190"/>
      <c r="D533" s="182" t="s">
        <v>132</v>
      </c>
      <c r="E533" s="191" t="s">
        <v>5</v>
      </c>
      <c r="F533" s="192" t="s">
        <v>144</v>
      </c>
      <c r="H533" s="193">
        <v>25.573</v>
      </c>
      <c r="I533" s="194"/>
      <c r="L533" s="190"/>
      <c r="M533" s="195"/>
      <c r="N533" s="196"/>
      <c r="O533" s="196"/>
      <c r="P533" s="196"/>
      <c r="Q533" s="196"/>
      <c r="R533" s="196"/>
      <c r="S533" s="196"/>
      <c r="T533" s="197"/>
      <c r="AT533" s="191" t="s">
        <v>132</v>
      </c>
      <c r="AU533" s="191" t="s">
        <v>81</v>
      </c>
      <c r="AV533" s="12" t="s">
        <v>130</v>
      </c>
      <c r="AW533" s="12" t="s">
        <v>35</v>
      </c>
      <c r="AX533" s="12" t="s">
        <v>79</v>
      </c>
      <c r="AY533" s="191" t="s">
        <v>123</v>
      </c>
    </row>
    <row r="534" spans="2:65" s="1" customFormat="1" ht="25.5" customHeight="1">
      <c r="B534" s="168"/>
      <c r="C534" s="169" t="s">
        <v>844</v>
      </c>
      <c r="D534" s="169" t="s">
        <v>125</v>
      </c>
      <c r="E534" s="170" t="s">
        <v>845</v>
      </c>
      <c r="F534" s="171" t="s">
        <v>846</v>
      </c>
      <c r="G534" s="172" t="s">
        <v>268</v>
      </c>
      <c r="H534" s="173">
        <v>35.478000000000002</v>
      </c>
      <c r="I534" s="174"/>
      <c r="J534" s="175">
        <f>ROUND(I534*H534,2)</f>
        <v>0</v>
      </c>
      <c r="K534" s="171" t="s">
        <v>129</v>
      </c>
      <c r="L534" s="40"/>
      <c r="M534" s="176" t="s">
        <v>5</v>
      </c>
      <c r="N534" s="177" t="s">
        <v>42</v>
      </c>
      <c r="O534" s="41"/>
      <c r="P534" s="178">
        <f>O534*H534</f>
        <v>0</v>
      </c>
      <c r="Q534" s="178">
        <v>0</v>
      </c>
      <c r="R534" s="178">
        <f>Q534*H534</f>
        <v>0</v>
      </c>
      <c r="S534" s="178">
        <v>0</v>
      </c>
      <c r="T534" s="179">
        <f>S534*H534</f>
        <v>0</v>
      </c>
      <c r="AR534" s="23" t="s">
        <v>130</v>
      </c>
      <c r="AT534" s="23" t="s">
        <v>125</v>
      </c>
      <c r="AU534" s="23" t="s">
        <v>81</v>
      </c>
      <c r="AY534" s="23" t="s">
        <v>123</v>
      </c>
      <c r="BE534" s="180">
        <f>IF(N534="základní",J534,0)</f>
        <v>0</v>
      </c>
      <c r="BF534" s="180">
        <f>IF(N534="snížená",J534,0)</f>
        <v>0</v>
      </c>
      <c r="BG534" s="180">
        <f>IF(N534="zákl. přenesená",J534,0)</f>
        <v>0</v>
      </c>
      <c r="BH534" s="180">
        <f>IF(N534="sníž. přenesená",J534,0)</f>
        <v>0</v>
      </c>
      <c r="BI534" s="180">
        <f>IF(N534="nulová",J534,0)</f>
        <v>0</v>
      </c>
      <c r="BJ534" s="23" t="s">
        <v>79</v>
      </c>
      <c r="BK534" s="180">
        <f>ROUND(I534*H534,2)</f>
        <v>0</v>
      </c>
      <c r="BL534" s="23" t="s">
        <v>130</v>
      </c>
      <c r="BM534" s="23" t="s">
        <v>847</v>
      </c>
    </row>
    <row r="535" spans="2:65" s="1" customFormat="1" ht="81">
      <c r="B535" s="40"/>
      <c r="D535" s="182" t="s">
        <v>152</v>
      </c>
      <c r="F535" s="198" t="s">
        <v>842</v>
      </c>
      <c r="I535" s="199"/>
      <c r="L535" s="40"/>
      <c r="M535" s="200"/>
      <c r="N535" s="41"/>
      <c r="O535" s="41"/>
      <c r="P535" s="41"/>
      <c r="Q535" s="41"/>
      <c r="R535" s="41"/>
      <c r="S535" s="41"/>
      <c r="T535" s="69"/>
      <c r="AT535" s="23" t="s">
        <v>152</v>
      </c>
      <c r="AU535" s="23" t="s">
        <v>81</v>
      </c>
    </row>
    <row r="536" spans="2:65" s="11" customFormat="1">
      <c r="B536" s="181"/>
      <c r="D536" s="182" t="s">
        <v>132</v>
      </c>
      <c r="E536" s="183" t="s">
        <v>5</v>
      </c>
      <c r="F536" s="184" t="s">
        <v>815</v>
      </c>
      <c r="H536" s="185">
        <v>35.478000000000002</v>
      </c>
      <c r="I536" s="186"/>
      <c r="L536" s="181"/>
      <c r="M536" s="187"/>
      <c r="N536" s="188"/>
      <c r="O536" s="188"/>
      <c r="P536" s="188"/>
      <c r="Q536" s="188"/>
      <c r="R536" s="188"/>
      <c r="S536" s="188"/>
      <c r="T536" s="189"/>
      <c r="AT536" s="183" t="s">
        <v>132</v>
      </c>
      <c r="AU536" s="183" t="s">
        <v>81</v>
      </c>
      <c r="AV536" s="11" t="s">
        <v>81</v>
      </c>
      <c r="AW536" s="11" t="s">
        <v>35</v>
      </c>
      <c r="AX536" s="11" t="s">
        <v>79</v>
      </c>
      <c r="AY536" s="183" t="s">
        <v>123</v>
      </c>
    </row>
    <row r="537" spans="2:65" s="1" customFormat="1" ht="25.5" customHeight="1">
      <c r="B537" s="168"/>
      <c r="C537" s="169" t="s">
        <v>848</v>
      </c>
      <c r="D537" s="169" t="s">
        <v>125</v>
      </c>
      <c r="E537" s="170" t="s">
        <v>849</v>
      </c>
      <c r="F537" s="171" t="s">
        <v>267</v>
      </c>
      <c r="G537" s="172" t="s">
        <v>268</v>
      </c>
      <c r="H537" s="173">
        <v>115.28100000000001</v>
      </c>
      <c r="I537" s="174"/>
      <c r="J537" s="175">
        <f>ROUND(I537*H537,2)</f>
        <v>0</v>
      </c>
      <c r="K537" s="171" t="s">
        <v>129</v>
      </c>
      <c r="L537" s="40"/>
      <c r="M537" s="176" t="s">
        <v>5</v>
      </c>
      <c r="N537" s="177" t="s">
        <v>42</v>
      </c>
      <c r="O537" s="41"/>
      <c r="P537" s="178">
        <f>O537*H537</f>
        <v>0</v>
      </c>
      <c r="Q537" s="178">
        <v>0</v>
      </c>
      <c r="R537" s="178">
        <f>Q537*H537</f>
        <v>0</v>
      </c>
      <c r="S537" s="178">
        <v>0</v>
      </c>
      <c r="T537" s="179">
        <f>S537*H537</f>
        <v>0</v>
      </c>
      <c r="AR537" s="23" t="s">
        <v>130</v>
      </c>
      <c r="AT537" s="23" t="s">
        <v>125</v>
      </c>
      <c r="AU537" s="23" t="s">
        <v>81</v>
      </c>
      <c r="AY537" s="23" t="s">
        <v>123</v>
      </c>
      <c r="BE537" s="180">
        <f>IF(N537="základní",J537,0)</f>
        <v>0</v>
      </c>
      <c r="BF537" s="180">
        <f>IF(N537="snížená",J537,0)</f>
        <v>0</v>
      </c>
      <c r="BG537" s="180">
        <f>IF(N537="zákl. přenesená",J537,0)</f>
        <v>0</v>
      </c>
      <c r="BH537" s="180">
        <f>IF(N537="sníž. přenesená",J537,0)</f>
        <v>0</v>
      </c>
      <c r="BI537" s="180">
        <f>IF(N537="nulová",J537,0)</f>
        <v>0</v>
      </c>
      <c r="BJ537" s="23" t="s">
        <v>79</v>
      </c>
      <c r="BK537" s="180">
        <f>ROUND(I537*H537,2)</f>
        <v>0</v>
      </c>
      <c r="BL537" s="23" t="s">
        <v>130</v>
      </c>
      <c r="BM537" s="23" t="s">
        <v>850</v>
      </c>
    </row>
    <row r="538" spans="2:65" s="1" customFormat="1" ht="81">
      <c r="B538" s="40"/>
      <c r="D538" s="182" t="s">
        <v>152</v>
      </c>
      <c r="F538" s="198" t="s">
        <v>842</v>
      </c>
      <c r="I538" s="199"/>
      <c r="L538" s="40"/>
      <c r="M538" s="200"/>
      <c r="N538" s="41"/>
      <c r="O538" s="41"/>
      <c r="P538" s="41"/>
      <c r="Q538" s="41"/>
      <c r="R538" s="41"/>
      <c r="S538" s="41"/>
      <c r="T538" s="69"/>
      <c r="AT538" s="23" t="s">
        <v>152</v>
      </c>
      <c r="AU538" s="23" t="s">
        <v>81</v>
      </c>
    </row>
    <row r="539" spans="2:65" s="11" customFormat="1">
      <c r="B539" s="181"/>
      <c r="D539" s="182" t="s">
        <v>132</v>
      </c>
      <c r="E539" s="183" t="s">
        <v>5</v>
      </c>
      <c r="F539" s="184" t="s">
        <v>795</v>
      </c>
      <c r="H539" s="185">
        <v>10.295</v>
      </c>
      <c r="I539" s="186"/>
      <c r="L539" s="181"/>
      <c r="M539" s="187"/>
      <c r="N539" s="188"/>
      <c r="O539" s="188"/>
      <c r="P539" s="188"/>
      <c r="Q539" s="188"/>
      <c r="R539" s="188"/>
      <c r="S539" s="188"/>
      <c r="T539" s="189"/>
      <c r="AT539" s="183" t="s">
        <v>132</v>
      </c>
      <c r="AU539" s="183" t="s">
        <v>81</v>
      </c>
      <c r="AV539" s="11" t="s">
        <v>81</v>
      </c>
      <c r="AW539" s="11" t="s">
        <v>35</v>
      </c>
      <c r="AX539" s="11" t="s">
        <v>71</v>
      </c>
      <c r="AY539" s="183" t="s">
        <v>123</v>
      </c>
    </row>
    <row r="540" spans="2:65" s="11" customFormat="1">
      <c r="B540" s="181"/>
      <c r="D540" s="182" t="s">
        <v>132</v>
      </c>
      <c r="E540" s="183" t="s">
        <v>5</v>
      </c>
      <c r="F540" s="184" t="s">
        <v>796</v>
      </c>
      <c r="H540" s="185">
        <v>104.986</v>
      </c>
      <c r="I540" s="186"/>
      <c r="L540" s="181"/>
      <c r="M540" s="187"/>
      <c r="N540" s="188"/>
      <c r="O540" s="188"/>
      <c r="P540" s="188"/>
      <c r="Q540" s="188"/>
      <c r="R540" s="188"/>
      <c r="S540" s="188"/>
      <c r="T540" s="189"/>
      <c r="AT540" s="183" t="s">
        <v>132</v>
      </c>
      <c r="AU540" s="183" t="s">
        <v>81</v>
      </c>
      <c r="AV540" s="11" t="s">
        <v>81</v>
      </c>
      <c r="AW540" s="11" t="s">
        <v>35</v>
      </c>
      <c r="AX540" s="11" t="s">
        <v>71</v>
      </c>
      <c r="AY540" s="183" t="s">
        <v>123</v>
      </c>
    </row>
    <row r="541" spans="2:65" s="12" customFormat="1">
      <c r="B541" s="190"/>
      <c r="D541" s="182" t="s">
        <v>132</v>
      </c>
      <c r="E541" s="191" t="s">
        <v>5</v>
      </c>
      <c r="F541" s="192" t="s">
        <v>144</v>
      </c>
      <c r="H541" s="193">
        <v>115.28100000000001</v>
      </c>
      <c r="I541" s="194"/>
      <c r="L541" s="190"/>
      <c r="M541" s="195"/>
      <c r="N541" s="196"/>
      <c r="O541" s="196"/>
      <c r="P541" s="196"/>
      <c r="Q541" s="196"/>
      <c r="R541" s="196"/>
      <c r="S541" s="196"/>
      <c r="T541" s="197"/>
      <c r="AT541" s="191" t="s">
        <v>132</v>
      </c>
      <c r="AU541" s="191" t="s">
        <v>81</v>
      </c>
      <c r="AV541" s="12" t="s">
        <v>130</v>
      </c>
      <c r="AW541" s="12" t="s">
        <v>35</v>
      </c>
      <c r="AX541" s="12" t="s">
        <v>79</v>
      </c>
      <c r="AY541" s="191" t="s">
        <v>123</v>
      </c>
    </row>
    <row r="542" spans="2:65" s="10" customFormat="1" ht="29.85" customHeight="1">
      <c r="B542" s="155"/>
      <c r="D542" s="156" t="s">
        <v>70</v>
      </c>
      <c r="E542" s="166" t="s">
        <v>851</v>
      </c>
      <c r="F542" s="166" t="s">
        <v>852</v>
      </c>
      <c r="I542" s="158"/>
      <c r="J542" s="167">
        <f>BK542</f>
        <v>0</v>
      </c>
      <c r="L542" s="155"/>
      <c r="M542" s="160"/>
      <c r="N542" s="161"/>
      <c r="O542" s="161"/>
      <c r="P542" s="162">
        <f>SUM(P543:P547)</f>
        <v>0</v>
      </c>
      <c r="Q542" s="161"/>
      <c r="R542" s="162">
        <f>SUM(R543:R547)</f>
        <v>0</v>
      </c>
      <c r="S542" s="161"/>
      <c r="T542" s="163">
        <f>SUM(T543:T547)</f>
        <v>0</v>
      </c>
      <c r="AR542" s="156" t="s">
        <v>79</v>
      </c>
      <c r="AT542" s="164" t="s">
        <v>70</v>
      </c>
      <c r="AU542" s="164" t="s">
        <v>79</v>
      </c>
      <c r="AY542" s="156" t="s">
        <v>123</v>
      </c>
      <c r="BK542" s="165">
        <f>SUM(BK543:BK547)</f>
        <v>0</v>
      </c>
    </row>
    <row r="543" spans="2:65" s="1" customFormat="1" ht="25.5" customHeight="1">
      <c r="B543" s="168"/>
      <c r="C543" s="169" t="s">
        <v>853</v>
      </c>
      <c r="D543" s="169" t="s">
        <v>125</v>
      </c>
      <c r="E543" s="170" t="s">
        <v>854</v>
      </c>
      <c r="F543" s="171" t="s">
        <v>855</v>
      </c>
      <c r="G543" s="172" t="s">
        <v>268</v>
      </c>
      <c r="H543" s="173">
        <v>413.76</v>
      </c>
      <c r="I543" s="174"/>
      <c r="J543" s="175">
        <f>ROUND(I543*H543,2)</f>
        <v>0</v>
      </c>
      <c r="K543" s="171" t="s">
        <v>129</v>
      </c>
      <c r="L543" s="40"/>
      <c r="M543" s="176" t="s">
        <v>5</v>
      </c>
      <c r="N543" s="177" t="s">
        <v>42</v>
      </c>
      <c r="O543" s="41"/>
      <c r="P543" s="178">
        <f>O543*H543</f>
        <v>0</v>
      </c>
      <c r="Q543" s="178">
        <v>0</v>
      </c>
      <c r="R543" s="178">
        <f>Q543*H543</f>
        <v>0</v>
      </c>
      <c r="S543" s="178">
        <v>0</v>
      </c>
      <c r="T543" s="179">
        <f>S543*H543</f>
        <v>0</v>
      </c>
      <c r="AR543" s="23" t="s">
        <v>130</v>
      </c>
      <c r="AT543" s="23" t="s">
        <v>125</v>
      </c>
      <c r="AU543" s="23" t="s">
        <v>81</v>
      </c>
      <c r="AY543" s="23" t="s">
        <v>123</v>
      </c>
      <c r="BE543" s="180">
        <f>IF(N543="základní",J543,0)</f>
        <v>0</v>
      </c>
      <c r="BF543" s="180">
        <f>IF(N543="snížená",J543,0)</f>
        <v>0</v>
      </c>
      <c r="BG543" s="180">
        <f>IF(N543="zákl. přenesená",J543,0)</f>
        <v>0</v>
      </c>
      <c r="BH543" s="180">
        <f>IF(N543="sníž. přenesená",J543,0)</f>
        <v>0</v>
      </c>
      <c r="BI543" s="180">
        <f>IF(N543="nulová",J543,0)</f>
        <v>0</v>
      </c>
      <c r="BJ543" s="23" t="s">
        <v>79</v>
      </c>
      <c r="BK543" s="180">
        <f>ROUND(I543*H543,2)</f>
        <v>0</v>
      </c>
      <c r="BL543" s="23" t="s">
        <v>130</v>
      </c>
      <c r="BM543" s="23" t="s">
        <v>856</v>
      </c>
    </row>
    <row r="544" spans="2:65" s="1" customFormat="1" ht="27">
      <c r="B544" s="40"/>
      <c r="D544" s="182" t="s">
        <v>152</v>
      </c>
      <c r="F544" s="198" t="s">
        <v>857</v>
      </c>
      <c r="I544" s="199"/>
      <c r="L544" s="40"/>
      <c r="M544" s="200"/>
      <c r="N544" s="41"/>
      <c r="O544" s="41"/>
      <c r="P544" s="41"/>
      <c r="Q544" s="41"/>
      <c r="R544" s="41"/>
      <c r="S544" s="41"/>
      <c r="T544" s="69"/>
      <c r="AT544" s="23" t="s">
        <v>152</v>
      </c>
      <c r="AU544" s="23" t="s">
        <v>81</v>
      </c>
    </row>
    <row r="545" spans="2:65" s="1" customFormat="1" ht="16.5" customHeight="1">
      <c r="B545" s="168"/>
      <c r="C545" s="208" t="s">
        <v>858</v>
      </c>
      <c r="D545" s="208" t="s">
        <v>295</v>
      </c>
      <c r="E545" s="209" t="s">
        <v>859</v>
      </c>
      <c r="F545" s="210" t="s">
        <v>860</v>
      </c>
      <c r="G545" s="211" t="s">
        <v>167</v>
      </c>
      <c r="H545" s="212">
        <v>39.56</v>
      </c>
      <c r="I545" s="213"/>
      <c r="J545" s="214">
        <f>ROUND(I545*H545,2)</f>
        <v>0</v>
      </c>
      <c r="K545" s="210" t="s">
        <v>5</v>
      </c>
      <c r="L545" s="215"/>
      <c r="M545" s="216" t="s">
        <v>5</v>
      </c>
      <c r="N545" s="217" t="s">
        <v>42</v>
      </c>
      <c r="O545" s="41"/>
      <c r="P545" s="178">
        <f>O545*H545</f>
        <v>0</v>
      </c>
      <c r="Q545" s="178">
        <v>0</v>
      </c>
      <c r="R545" s="178">
        <f>Q545*H545</f>
        <v>0</v>
      </c>
      <c r="S545" s="178">
        <v>0</v>
      </c>
      <c r="T545" s="179">
        <f>S545*H545</f>
        <v>0</v>
      </c>
      <c r="AR545" s="23" t="s">
        <v>313</v>
      </c>
      <c r="AT545" s="23" t="s">
        <v>295</v>
      </c>
      <c r="AU545" s="23" t="s">
        <v>81</v>
      </c>
      <c r="AY545" s="23" t="s">
        <v>123</v>
      </c>
      <c r="BE545" s="180">
        <f>IF(N545="základní",J545,0)</f>
        <v>0</v>
      </c>
      <c r="BF545" s="180">
        <f>IF(N545="snížená",J545,0)</f>
        <v>0</v>
      </c>
      <c r="BG545" s="180">
        <f>IF(N545="zákl. přenesená",J545,0)</f>
        <v>0</v>
      </c>
      <c r="BH545" s="180">
        <f>IF(N545="sníž. přenesená",J545,0)</f>
        <v>0</v>
      </c>
      <c r="BI545" s="180">
        <f>IF(N545="nulová",J545,0)</f>
        <v>0</v>
      </c>
      <c r="BJ545" s="23" t="s">
        <v>79</v>
      </c>
      <c r="BK545" s="180">
        <f>ROUND(I545*H545,2)</f>
        <v>0</v>
      </c>
      <c r="BL545" s="23" t="s">
        <v>211</v>
      </c>
      <c r="BM545" s="23" t="s">
        <v>861</v>
      </c>
    </row>
    <row r="546" spans="2:65" s="13" customFormat="1">
      <c r="B546" s="201"/>
      <c r="D546" s="182" t="s">
        <v>132</v>
      </c>
      <c r="E546" s="202" t="s">
        <v>5</v>
      </c>
      <c r="F546" s="203" t="s">
        <v>862</v>
      </c>
      <c r="H546" s="202" t="s">
        <v>5</v>
      </c>
      <c r="I546" s="204"/>
      <c r="L546" s="201"/>
      <c r="M546" s="205"/>
      <c r="N546" s="206"/>
      <c r="O546" s="206"/>
      <c r="P546" s="206"/>
      <c r="Q546" s="206"/>
      <c r="R546" s="206"/>
      <c r="S546" s="206"/>
      <c r="T546" s="207"/>
      <c r="AT546" s="202" t="s">
        <v>132</v>
      </c>
      <c r="AU546" s="202" t="s">
        <v>81</v>
      </c>
      <c r="AV546" s="13" t="s">
        <v>79</v>
      </c>
      <c r="AW546" s="13" t="s">
        <v>35</v>
      </c>
      <c r="AX546" s="13" t="s">
        <v>71</v>
      </c>
      <c r="AY546" s="202" t="s">
        <v>123</v>
      </c>
    </row>
    <row r="547" spans="2:65" s="11" customFormat="1">
      <c r="B547" s="181"/>
      <c r="D547" s="182" t="s">
        <v>132</v>
      </c>
      <c r="E547" s="183" t="s">
        <v>5</v>
      </c>
      <c r="F547" s="184" t="s">
        <v>863</v>
      </c>
      <c r="H547" s="185">
        <v>39.56</v>
      </c>
      <c r="I547" s="186"/>
      <c r="L547" s="181"/>
      <c r="M547" s="218"/>
      <c r="N547" s="219"/>
      <c r="O547" s="219"/>
      <c r="P547" s="219"/>
      <c r="Q547" s="219"/>
      <c r="R547" s="219"/>
      <c r="S547" s="219"/>
      <c r="T547" s="220"/>
      <c r="AT547" s="183" t="s">
        <v>132</v>
      </c>
      <c r="AU547" s="183" t="s">
        <v>81</v>
      </c>
      <c r="AV547" s="11" t="s">
        <v>81</v>
      </c>
      <c r="AW547" s="11" t="s">
        <v>35</v>
      </c>
      <c r="AX547" s="11" t="s">
        <v>79</v>
      </c>
      <c r="AY547" s="183" t="s">
        <v>123</v>
      </c>
    </row>
    <row r="548" spans="2:65" s="1" customFormat="1" ht="6.95" customHeight="1">
      <c r="B548" s="55"/>
      <c r="C548" s="56"/>
      <c r="D548" s="56"/>
      <c r="E548" s="56"/>
      <c r="F548" s="56"/>
      <c r="G548" s="56"/>
      <c r="H548" s="56"/>
      <c r="I548" s="122"/>
      <c r="J548" s="56"/>
      <c r="K548" s="56"/>
      <c r="L548" s="40"/>
    </row>
  </sheetData>
  <autoFilter ref="C85:K547"/>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R320"/>
  <sheetViews>
    <sheetView showGridLines="0" workbookViewId="0">
      <pane ySplit="1" topLeftCell="A71" activePane="bottomLeft" state="frozen"/>
      <selection pane="bottomLeft" activeCell="A71" sqref="A71"/>
    </sheetView>
  </sheetViews>
  <sheetFormatPr defaultRowHeight="13.5"/>
  <cols>
    <col min="1" max="1" width="8.33203125" style="432" customWidth="1"/>
    <col min="2" max="2" width="1.6640625" style="432" customWidth="1"/>
    <col min="3" max="3" width="4.1640625" style="432" customWidth="1"/>
    <col min="4" max="4" width="4.33203125" style="432" customWidth="1"/>
    <col min="5" max="5" width="17.1640625" style="432" customWidth="1"/>
    <col min="6" max="6" width="75" style="432" customWidth="1"/>
    <col min="7" max="7" width="8.6640625" style="432" customWidth="1"/>
    <col min="8" max="8" width="11.1640625" style="432" customWidth="1"/>
    <col min="9" max="9" width="12.6640625" style="433" customWidth="1"/>
    <col min="10" max="10" width="23.5" style="432" customWidth="1"/>
    <col min="11" max="11" width="15.5" style="432" customWidth="1"/>
    <col min="12" max="18" width="9.33203125" style="432"/>
    <col min="19" max="19" width="8.1640625" style="432" hidden="1" customWidth="1"/>
    <col min="20" max="20" width="29.6640625" style="432" hidden="1" customWidth="1"/>
    <col min="21" max="21" width="16.33203125" style="432" hidden="1" customWidth="1"/>
    <col min="22" max="22" width="12.33203125" style="432" customWidth="1"/>
    <col min="23" max="23" width="16.33203125" style="432" customWidth="1"/>
    <col min="24" max="24" width="12.33203125" style="432" customWidth="1"/>
    <col min="25" max="25" width="15" style="432" customWidth="1"/>
    <col min="26" max="26" width="11" style="432" customWidth="1"/>
    <col min="27" max="27" width="15" style="432" customWidth="1"/>
    <col min="28" max="28" width="16.33203125" style="432" customWidth="1"/>
    <col min="29" max="29" width="11" style="432" customWidth="1"/>
    <col min="30" max="30" width="15" style="432" customWidth="1"/>
    <col min="31" max="31" width="16.33203125" style="432" customWidth="1"/>
    <col min="32" max="16384" width="9.33203125" style="432"/>
  </cols>
  <sheetData>
    <row r="1" spans="1:70" ht="21.75" customHeight="1">
      <c r="A1" s="425"/>
      <c r="B1" s="426"/>
      <c r="C1" s="426"/>
      <c r="D1" s="427" t="s">
        <v>1</v>
      </c>
      <c r="E1" s="426"/>
      <c r="F1" s="428" t="s">
        <v>82</v>
      </c>
      <c r="G1" s="429" t="s">
        <v>83</v>
      </c>
      <c r="H1" s="429"/>
      <c r="I1" s="430"/>
      <c r="J1" s="428" t="s">
        <v>84</v>
      </c>
      <c r="K1" s="427" t="s">
        <v>85</v>
      </c>
      <c r="L1" s="428" t="s">
        <v>86</v>
      </c>
      <c r="M1" s="428"/>
      <c r="N1" s="428"/>
      <c r="O1" s="428"/>
      <c r="P1" s="428"/>
      <c r="Q1" s="428"/>
      <c r="R1" s="428"/>
      <c r="S1" s="428"/>
      <c r="T1" s="428"/>
      <c r="U1" s="431"/>
      <c r="V1" s="431"/>
      <c r="W1" s="425"/>
      <c r="X1" s="425"/>
      <c r="Y1" s="425"/>
      <c r="Z1" s="425"/>
      <c r="AA1" s="425"/>
      <c r="AB1" s="425"/>
      <c r="AC1" s="425"/>
      <c r="AD1" s="425"/>
      <c r="AE1" s="425"/>
      <c r="AF1" s="425"/>
      <c r="AG1" s="425"/>
      <c r="AH1" s="425"/>
      <c r="AI1" s="425"/>
      <c r="AJ1" s="425"/>
      <c r="AK1" s="425"/>
      <c r="AL1" s="425"/>
      <c r="AM1" s="425"/>
      <c r="AN1" s="425"/>
      <c r="AO1" s="425"/>
      <c r="AP1" s="425"/>
      <c r="AQ1" s="425"/>
      <c r="AR1" s="425"/>
      <c r="AS1" s="425"/>
      <c r="AT1" s="425"/>
      <c r="AU1" s="425"/>
      <c r="AV1" s="425"/>
      <c r="AW1" s="425"/>
      <c r="AX1" s="425"/>
      <c r="AY1" s="425"/>
      <c r="AZ1" s="425"/>
      <c r="BA1" s="425"/>
      <c r="BB1" s="425"/>
      <c r="BC1" s="425"/>
      <c r="BD1" s="425"/>
      <c r="BE1" s="425"/>
      <c r="BF1" s="425"/>
      <c r="BG1" s="425"/>
      <c r="BH1" s="425"/>
      <c r="BI1" s="425"/>
      <c r="BJ1" s="425"/>
      <c r="BK1" s="425"/>
      <c r="BL1" s="425"/>
      <c r="BM1" s="425"/>
      <c r="BN1" s="425"/>
      <c r="BO1" s="425"/>
      <c r="BP1" s="425"/>
      <c r="BQ1" s="425"/>
      <c r="BR1" s="425"/>
    </row>
    <row r="2" spans="1:70" ht="36.950000000000003" customHeight="1">
      <c r="L2" s="434"/>
      <c r="M2" s="434"/>
      <c r="N2" s="434"/>
      <c r="O2" s="434"/>
      <c r="P2" s="434"/>
      <c r="Q2" s="434"/>
      <c r="R2" s="434"/>
      <c r="S2" s="434"/>
      <c r="T2" s="434"/>
      <c r="U2" s="434"/>
      <c r="V2" s="434"/>
      <c r="AT2" s="435" t="s">
        <v>1134</v>
      </c>
    </row>
    <row r="3" spans="1:70" ht="6.95" customHeight="1">
      <c r="B3" s="436"/>
      <c r="C3" s="437"/>
      <c r="D3" s="437"/>
      <c r="E3" s="437"/>
      <c r="F3" s="437"/>
      <c r="G3" s="437"/>
      <c r="H3" s="437"/>
      <c r="I3" s="438"/>
      <c r="J3" s="437"/>
      <c r="K3" s="439"/>
      <c r="AT3" s="435" t="s">
        <v>81</v>
      </c>
    </row>
    <row r="4" spans="1:70" ht="36.950000000000003" customHeight="1">
      <c r="B4" s="440"/>
      <c r="C4" s="441"/>
      <c r="D4" s="442" t="s">
        <v>87</v>
      </c>
      <c r="E4" s="441"/>
      <c r="F4" s="441"/>
      <c r="G4" s="441"/>
      <c r="H4" s="441"/>
      <c r="I4" s="443"/>
      <c r="J4" s="441"/>
      <c r="K4" s="444"/>
      <c r="M4" s="445" t="s">
        <v>13</v>
      </c>
      <c r="AT4" s="435" t="s">
        <v>6</v>
      </c>
    </row>
    <row r="5" spans="1:70" ht="6.95" customHeight="1">
      <c r="B5" s="440"/>
      <c r="C5" s="441"/>
      <c r="D5" s="441"/>
      <c r="E5" s="441"/>
      <c r="F5" s="441"/>
      <c r="G5" s="441"/>
      <c r="H5" s="441"/>
      <c r="I5" s="443"/>
      <c r="J5" s="441"/>
      <c r="K5" s="444"/>
    </row>
    <row r="6" spans="1:70" ht="15">
      <c r="B6" s="440"/>
      <c r="C6" s="441"/>
      <c r="D6" s="446" t="s">
        <v>19</v>
      </c>
      <c r="E6" s="441"/>
      <c r="F6" s="441"/>
      <c r="G6" s="441"/>
      <c r="H6" s="441"/>
      <c r="I6" s="443"/>
      <c r="J6" s="441"/>
      <c r="K6" s="444"/>
    </row>
    <row r="7" spans="1:70" ht="16.5" customHeight="1">
      <c r="B7" s="440"/>
      <c r="C7" s="441"/>
      <c r="D7" s="441"/>
      <c r="E7" s="447" t="str">
        <f>'[1]Rekapitulace stavby'!K6</f>
        <v>Stavební úpravy MK v ulici Potoční, Břilice rekonstrukce vodovodu, I.etapa, část a</v>
      </c>
      <c r="F7" s="448"/>
      <c r="G7" s="448"/>
      <c r="H7" s="448"/>
      <c r="I7" s="443"/>
      <c r="J7" s="441"/>
      <c r="K7" s="444"/>
    </row>
    <row r="8" spans="1:70" s="449" customFormat="1" ht="15">
      <c r="B8" s="450"/>
      <c r="C8" s="451"/>
      <c r="D8" s="446" t="s">
        <v>88</v>
      </c>
      <c r="E8" s="451"/>
      <c r="F8" s="451"/>
      <c r="G8" s="451"/>
      <c r="H8" s="451"/>
      <c r="I8" s="452"/>
      <c r="J8" s="451"/>
      <c r="K8" s="453"/>
    </row>
    <row r="9" spans="1:70" s="449" customFormat="1" ht="36.950000000000003" customHeight="1">
      <c r="B9" s="450"/>
      <c r="C9" s="451"/>
      <c r="D9" s="451"/>
      <c r="E9" s="454" t="s">
        <v>1135</v>
      </c>
      <c r="F9" s="455"/>
      <c r="G9" s="455"/>
      <c r="H9" s="455"/>
      <c r="I9" s="452"/>
      <c r="J9" s="451"/>
      <c r="K9" s="453"/>
    </row>
    <row r="10" spans="1:70" s="449" customFormat="1">
      <c r="B10" s="450"/>
      <c r="C10" s="451"/>
      <c r="D10" s="451"/>
      <c r="E10" s="451"/>
      <c r="F10" s="451"/>
      <c r="G10" s="451"/>
      <c r="H10" s="451"/>
      <c r="I10" s="452"/>
      <c r="J10" s="451"/>
      <c r="K10" s="453"/>
    </row>
    <row r="11" spans="1:70" s="449" customFormat="1" ht="14.45" customHeight="1">
      <c r="B11" s="450"/>
      <c r="C11" s="451"/>
      <c r="D11" s="446" t="s">
        <v>21</v>
      </c>
      <c r="E11" s="451"/>
      <c r="F11" s="456" t="s">
        <v>5</v>
      </c>
      <c r="G11" s="451"/>
      <c r="H11" s="451"/>
      <c r="I11" s="457" t="s">
        <v>22</v>
      </c>
      <c r="J11" s="456" t="s">
        <v>5</v>
      </c>
      <c r="K11" s="453"/>
    </row>
    <row r="12" spans="1:70" s="449" customFormat="1" ht="14.45" customHeight="1">
      <c r="B12" s="450"/>
      <c r="C12" s="451"/>
      <c r="D12" s="446" t="s">
        <v>23</v>
      </c>
      <c r="E12" s="451"/>
      <c r="F12" s="456" t="s">
        <v>24</v>
      </c>
      <c r="G12" s="451"/>
      <c r="H12" s="451"/>
      <c r="I12" s="457" t="s">
        <v>25</v>
      </c>
      <c r="J12" s="458" t="str">
        <f>'[1]Rekapitulace stavby'!AN8</f>
        <v>5. 2. 2018</v>
      </c>
      <c r="K12" s="453"/>
    </row>
    <row r="13" spans="1:70" s="449" customFormat="1" ht="10.9" customHeight="1">
      <c r="B13" s="450"/>
      <c r="C13" s="451"/>
      <c r="D13" s="451"/>
      <c r="E13" s="451"/>
      <c r="F13" s="451"/>
      <c r="G13" s="451"/>
      <c r="H13" s="451"/>
      <c r="I13" s="452"/>
      <c r="J13" s="451"/>
      <c r="K13" s="453"/>
    </row>
    <row r="14" spans="1:70" s="449" customFormat="1" ht="14.45" customHeight="1">
      <c r="B14" s="450"/>
      <c r="C14" s="451"/>
      <c r="D14" s="446" t="s">
        <v>27</v>
      </c>
      <c r="E14" s="451"/>
      <c r="F14" s="451"/>
      <c r="G14" s="451"/>
      <c r="H14" s="451"/>
      <c r="I14" s="457" t="s">
        <v>28</v>
      </c>
      <c r="J14" s="456" t="s">
        <v>5</v>
      </c>
      <c r="K14" s="453"/>
    </row>
    <row r="15" spans="1:70" s="449" customFormat="1" ht="18" customHeight="1">
      <c r="B15" s="450"/>
      <c r="C15" s="451"/>
      <c r="D15" s="451"/>
      <c r="E15" s="456" t="s">
        <v>29</v>
      </c>
      <c r="F15" s="451"/>
      <c r="G15" s="451"/>
      <c r="H15" s="451"/>
      <c r="I15" s="457" t="s">
        <v>30</v>
      </c>
      <c r="J15" s="456" t="s">
        <v>5</v>
      </c>
      <c r="K15" s="453"/>
    </row>
    <row r="16" spans="1:70" s="449" customFormat="1" ht="6.95" customHeight="1">
      <c r="B16" s="450"/>
      <c r="C16" s="451"/>
      <c r="D16" s="451"/>
      <c r="E16" s="451"/>
      <c r="F16" s="451"/>
      <c r="G16" s="451"/>
      <c r="H16" s="451"/>
      <c r="I16" s="452"/>
      <c r="J16" s="451"/>
      <c r="K16" s="453"/>
    </row>
    <row r="17" spans="2:11" s="449" customFormat="1" ht="14.45" customHeight="1">
      <c r="B17" s="450"/>
      <c r="C17" s="451"/>
      <c r="D17" s="446" t="s">
        <v>31</v>
      </c>
      <c r="E17" s="451"/>
      <c r="F17" s="451"/>
      <c r="G17" s="451"/>
      <c r="H17" s="451"/>
      <c r="I17" s="457" t="s">
        <v>28</v>
      </c>
      <c r="J17" s="456" t="str">
        <f>IF('[1]Rekapitulace stavby'!AN13="Vyplň údaj","",IF('[1]Rekapitulace stavby'!AN13="","",'[1]Rekapitulace stavby'!AN13))</f>
        <v/>
      </c>
      <c r="K17" s="453"/>
    </row>
    <row r="18" spans="2:11" s="449" customFormat="1" ht="18" customHeight="1">
      <c r="B18" s="450"/>
      <c r="C18" s="451"/>
      <c r="D18" s="451"/>
      <c r="E18" s="456" t="str">
        <f>IF('[1]Rekapitulace stavby'!E14="Vyplň údaj","",IF('[1]Rekapitulace stavby'!E14="","",'[1]Rekapitulace stavby'!E14))</f>
        <v/>
      </c>
      <c r="F18" s="451"/>
      <c r="G18" s="451"/>
      <c r="H18" s="451"/>
      <c r="I18" s="457" t="s">
        <v>30</v>
      </c>
      <c r="J18" s="456" t="str">
        <f>IF('[1]Rekapitulace stavby'!AN14="Vyplň údaj","",IF('[1]Rekapitulace stavby'!AN14="","",'[1]Rekapitulace stavby'!AN14))</f>
        <v/>
      </c>
      <c r="K18" s="453"/>
    </row>
    <row r="19" spans="2:11" s="449" customFormat="1" ht="6.95" customHeight="1">
      <c r="B19" s="450"/>
      <c r="C19" s="451"/>
      <c r="D19" s="451"/>
      <c r="E19" s="451"/>
      <c r="F19" s="451"/>
      <c r="G19" s="451"/>
      <c r="H19" s="451"/>
      <c r="I19" s="452"/>
      <c r="J19" s="451"/>
      <c r="K19" s="453"/>
    </row>
    <row r="20" spans="2:11" s="449" customFormat="1" ht="14.45" customHeight="1">
      <c r="B20" s="450"/>
      <c r="C20" s="451"/>
      <c r="D20" s="446" t="s">
        <v>33</v>
      </c>
      <c r="E20" s="451"/>
      <c r="F20" s="451"/>
      <c r="G20" s="451"/>
      <c r="H20" s="451"/>
      <c r="I20" s="457" t="s">
        <v>28</v>
      </c>
      <c r="J20" s="456" t="s">
        <v>5</v>
      </c>
      <c r="K20" s="453"/>
    </row>
    <row r="21" spans="2:11" s="449" customFormat="1" ht="18" customHeight="1">
      <c r="B21" s="450"/>
      <c r="C21" s="451"/>
      <c r="D21" s="451"/>
      <c r="E21" s="456" t="s">
        <v>34</v>
      </c>
      <c r="F21" s="451"/>
      <c r="G21" s="451"/>
      <c r="H21" s="451"/>
      <c r="I21" s="457" t="s">
        <v>30</v>
      </c>
      <c r="J21" s="456" t="s">
        <v>5</v>
      </c>
      <c r="K21" s="453"/>
    </row>
    <row r="22" spans="2:11" s="449" customFormat="1" ht="6.95" customHeight="1">
      <c r="B22" s="450"/>
      <c r="C22" s="451"/>
      <c r="D22" s="451"/>
      <c r="E22" s="451"/>
      <c r="F22" s="451"/>
      <c r="G22" s="451"/>
      <c r="H22" s="451"/>
      <c r="I22" s="452"/>
      <c r="J22" s="451"/>
      <c r="K22" s="453"/>
    </row>
    <row r="23" spans="2:11" s="449" customFormat="1" ht="14.45" customHeight="1">
      <c r="B23" s="450"/>
      <c r="C23" s="451"/>
      <c r="D23" s="446" t="s">
        <v>36</v>
      </c>
      <c r="E23" s="451"/>
      <c r="F23" s="451"/>
      <c r="G23" s="451"/>
      <c r="H23" s="451"/>
      <c r="I23" s="452"/>
      <c r="J23" s="451"/>
      <c r="K23" s="453"/>
    </row>
    <row r="24" spans="2:11" s="464" customFormat="1" ht="16.5" customHeight="1">
      <c r="B24" s="459"/>
      <c r="C24" s="460"/>
      <c r="D24" s="460"/>
      <c r="E24" s="461" t="s">
        <v>5</v>
      </c>
      <c r="F24" s="461"/>
      <c r="G24" s="461"/>
      <c r="H24" s="461"/>
      <c r="I24" s="462"/>
      <c r="J24" s="460"/>
      <c r="K24" s="463"/>
    </row>
    <row r="25" spans="2:11" s="449" customFormat="1" ht="6.95" customHeight="1">
      <c r="B25" s="450"/>
      <c r="C25" s="451"/>
      <c r="D25" s="451"/>
      <c r="E25" s="451"/>
      <c r="F25" s="451"/>
      <c r="G25" s="451"/>
      <c r="H25" s="451"/>
      <c r="I25" s="452"/>
      <c r="J25" s="451"/>
      <c r="K25" s="453"/>
    </row>
    <row r="26" spans="2:11" s="449" customFormat="1" ht="6.95" customHeight="1">
      <c r="B26" s="450"/>
      <c r="C26" s="451"/>
      <c r="D26" s="465"/>
      <c r="E26" s="465"/>
      <c r="F26" s="465"/>
      <c r="G26" s="465"/>
      <c r="H26" s="465"/>
      <c r="I26" s="466"/>
      <c r="J26" s="465"/>
      <c r="K26" s="467"/>
    </row>
    <row r="27" spans="2:11" s="449" customFormat="1" ht="25.35" customHeight="1">
      <c r="B27" s="450"/>
      <c r="C27" s="451"/>
      <c r="D27" s="468" t="s">
        <v>37</v>
      </c>
      <c r="E27" s="451"/>
      <c r="F27" s="451"/>
      <c r="G27" s="451"/>
      <c r="H27" s="451"/>
      <c r="I27" s="452"/>
      <c r="J27" s="469">
        <f>ROUND(J84,2)</f>
        <v>0</v>
      </c>
      <c r="K27" s="453"/>
    </row>
    <row r="28" spans="2:11" s="449" customFormat="1" ht="6.95" customHeight="1">
      <c r="B28" s="450"/>
      <c r="C28" s="451"/>
      <c r="D28" s="465"/>
      <c r="E28" s="465"/>
      <c r="F28" s="465"/>
      <c r="G28" s="465"/>
      <c r="H28" s="465"/>
      <c r="I28" s="466"/>
      <c r="J28" s="465"/>
      <c r="K28" s="467"/>
    </row>
    <row r="29" spans="2:11" s="449" customFormat="1" ht="14.45" customHeight="1">
      <c r="B29" s="450"/>
      <c r="C29" s="451"/>
      <c r="D29" s="451"/>
      <c r="E29" s="451"/>
      <c r="F29" s="470" t="s">
        <v>39</v>
      </c>
      <c r="G29" s="451"/>
      <c r="H29" s="451"/>
      <c r="I29" s="471" t="s">
        <v>38</v>
      </c>
      <c r="J29" s="470" t="s">
        <v>40</v>
      </c>
      <c r="K29" s="453"/>
    </row>
    <row r="30" spans="2:11" s="449" customFormat="1" ht="14.45" customHeight="1">
      <c r="B30" s="450"/>
      <c r="C30" s="451"/>
      <c r="D30" s="472" t="s">
        <v>41</v>
      </c>
      <c r="E30" s="472" t="s">
        <v>42</v>
      </c>
      <c r="F30" s="473">
        <f>ROUND(SUM(BE84:BE319), 2)</f>
        <v>0</v>
      </c>
      <c r="G30" s="451"/>
      <c r="H30" s="451"/>
      <c r="I30" s="474">
        <v>0.21</v>
      </c>
      <c r="J30" s="473">
        <f>ROUND(ROUND((SUM(BE84:BE319)), 2)*I30, 2)</f>
        <v>0</v>
      </c>
      <c r="K30" s="453"/>
    </row>
    <row r="31" spans="2:11" s="449" customFormat="1" ht="14.45" customHeight="1">
      <c r="B31" s="450"/>
      <c r="C31" s="451"/>
      <c r="D31" s="451"/>
      <c r="E31" s="472" t="s">
        <v>43</v>
      </c>
      <c r="F31" s="473">
        <f>ROUND(SUM(BF84:BF319), 2)</f>
        <v>0</v>
      </c>
      <c r="G31" s="451"/>
      <c r="H31" s="451"/>
      <c r="I31" s="474">
        <v>0.15</v>
      </c>
      <c r="J31" s="473">
        <f>ROUND(ROUND((SUM(BF84:BF319)), 2)*I31, 2)</f>
        <v>0</v>
      </c>
      <c r="K31" s="453"/>
    </row>
    <row r="32" spans="2:11" s="449" customFormat="1" ht="14.45" hidden="1" customHeight="1">
      <c r="B32" s="450"/>
      <c r="C32" s="451"/>
      <c r="D32" s="451"/>
      <c r="E32" s="472" t="s">
        <v>44</v>
      </c>
      <c r="F32" s="473">
        <f>ROUND(SUM(BG84:BG319), 2)</f>
        <v>0</v>
      </c>
      <c r="G32" s="451"/>
      <c r="H32" s="451"/>
      <c r="I32" s="474">
        <v>0.21</v>
      </c>
      <c r="J32" s="473">
        <v>0</v>
      </c>
      <c r="K32" s="453"/>
    </row>
    <row r="33" spans="2:11" s="449" customFormat="1" ht="14.45" hidden="1" customHeight="1">
      <c r="B33" s="450"/>
      <c r="C33" s="451"/>
      <c r="D33" s="451"/>
      <c r="E33" s="472" t="s">
        <v>45</v>
      </c>
      <c r="F33" s="473">
        <f>ROUND(SUM(BH84:BH319), 2)</f>
        <v>0</v>
      </c>
      <c r="G33" s="451"/>
      <c r="H33" s="451"/>
      <c r="I33" s="474">
        <v>0.15</v>
      </c>
      <c r="J33" s="473">
        <v>0</v>
      </c>
      <c r="K33" s="453"/>
    </row>
    <row r="34" spans="2:11" s="449" customFormat="1" ht="14.45" hidden="1" customHeight="1">
      <c r="B34" s="450"/>
      <c r="C34" s="451"/>
      <c r="D34" s="451"/>
      <c r="E34" s="472" t="s">
        <v>46</v>
      </c>
      <c r="F34" s="473">
        <f>ROUND(SUM(BI84:BI319), 2)</f>
        <v>0</v>
      </c>
      <c r="G34" s="451"/>
      <c r="H34" s="451"/>
      <c r="I34" s="474">
        <v>0</v>
      </c>
      <c r="J34" s="473">
        <v>0</v>
      </c>
      <c r="K34" s="453"/>
    </row>
    <row r="35" spans="2:11" s="449" customFormat="1" ht="6.95" customHeight="1">
      <c r="B35" s="450"/>
      <c r="C35" s="451"/>
      <c r="D35" s="451"/>
      <c r="E35" s="451"/>
      <c r="F35" s="451"/>
      <c r="G35" s="451"/>
      <c r="H35" s="451"/>
      <c r="I35" s="452"/>
      <c r="J35" s="451"/>
      <c r="K35" s="453"/>
    </row>
    <row r="36" spans="2:11" s="449" customFormat="1" ht="25.35" customHeight="1">
      <c r="B36" s="450"/>
      <c r="C36" s="475"/>
      <c r="D36" s="476" t="s">
        <v>47</v>
      </c>
      <c r="E36" s="477"/>
      <c r="F36" s="477"/>
      <c r="G36" s="478" t="s">
        <v>48</v>
      </c>
      <c r="H36" s="479" t="s">
        <v>49</v>
      </c>
      <c r="I36" s="480"/>
      <c r="J36" s="481">
        <f>SUM(J27:J34)</f>
        <v>0</v>
      </c>
      <c r="K36" s="482"/>
    </row>
    <row r="37" spans="2:11" s="449" customFormat="1" ht="14.45" customHeight="1">
      <c r="B37" s="483"/>
      <c r="C37" s="484"/>
      <c r="D37" s="484"/>
      <c r="E37" s="484"/>
      <c r="F37" s="484"/>
      <c r="G37" s="484"/>
      <c r="H37" s="484"/>
      <c r="I37" s="485"/>
      <c r="J37" s="484"/>
      <c r="K37" s="486"/>
    </row>
    <row r="41" spans="2:11" s="449" customFormat="1" ht="6.95" customHeight="1">
      <c r="B41" s="487"/>
      <c r="C41" s="488"/>
      <c r="D41" s="488"/>
      <c r="E41" s="488"/>
      <c r="F41" s="488"/>
      <c r="G41" s="488"/>
      <c r="H41" s="488"/>
      <c r="I41" s="489"/>
      <c r="J41" s="488"/>
      <c r="K41" s="490"/>
    </row>
    <row r="42" spans="2:11" s="449" customFormat="1" ht="36.950000000000003" customHeight="1">
      <c r="B42" s="450"/>
      <c r="C42" s="442" t="s">
        <v>92</v>
      </c>
      <c r="D42" s="451"/>
      <c r="E42" s="451"/>
      <c r="F42" s="451"/>
      <c r="G42" s="451"/>
      <c r="H42" s="451"/>
      <c r="I42" s="452"/>
      <c r="J42" s="451"/>
      <c r="K42" s="453"/>
    </row>
    <row r="43" spans="2:11" s="449" customFormat="1" ht="6.95" customHeight="1">
      <c r="B43" s="450"/>
      <c r="C43" s="451"/>
      <c r="D43" s="451"/>
      <c r="E43" s="451"/>
      <c r="F43" s="451"/>
      <c r="G43" s="451"/>
      <c r="H43" s="451"/>
      <c r="I43" s="452"/>
      <c r="J43" s="451"/>
      <c r="K43" s="453"/>
    </row>
    <row r="44" spans="2:11" s="449" customFormat="1" ht="14.45" customHeight="1">
      <c r="B44" s="450"/>
      <c r="C44" s="446" t="s">
        <v>19</v>
      </c>
      <c r="D44" s="451"/>
      <c r="E44" s="451"/>
      <c r="F44" s="451"/>
      <c r="G44" s="451"/>
      <c r="H44" s="451"/>
      <c r="I44" s="452"/>
      <c r="J44" s="451"/>
      <c r="K44" s="453"/>
    </row>
    <row r="45" spans="2:11" s="449" customFormat="1" ht="16.5" customHeight="1">
      <c r="B45" s="450"/>
      <c r="C45" s="451"/>
      <c r="D45" s="451"/>
      <c r="E45" s="447" t="str">
        <f>E7</f>
        <v>Stavební úpravy MK v ulici Potoční, Břilice rekonstrukce vodovodu, I.etapa, část a</v>
      </c>
      <c r="F45" s="448"/>
      <c r="G45" s="448"/>
      <c r="H45" s="448"/>
      <c r="I45" s="452"/>
      <c r="J45" s="451"/>
      <c r="K45" s="453"/>
    </row>
    <row r="46" spans="2:11" s="449" customFormat="1" ht="14.45" customHeight="1">
      <c r="B46" s="450"/>
      <c r="C46" s="446" t="s">
        <v>88</v>
      </c>
      <c r="D46" s="451"/>
      <c r="E46" s="451"/>
      <c r="F46" s="451"/>
      <c r="G46" s="451"/>
      <c r="H46" s="451"/>
      <c r="I46" s="452"/>
      <c r="J46" s="451"/>
      <c r="K46" s="453"/>
    </row>
    <row r="47" spans="2:11" s="449" customFormat="1" ht="17.25" customHeight="1">
      <c r="B47" s="450"/>
      <c r="C47" s="451"/>
      <c r="D47" s="451"/>
      <c r="E47" s="454" t="str">
        <f>E9</f>
        <v>306 - Vodovod - I.etapa, část a</v>
      </c>
      <c r="F47" s="455"/>
      <c r="G47" s="455"/>
      <c r="H47" s="455"/>
      <c r="I47" s="452"/>
      <c r="J47" s="451"/>
      <c r="K47" s="453"/>
    </row>
    <row r="48" spans="2:11" s="449" customFormat="1" ht="6.95" customHeight="1">
      <c r="B48" s="450"/>
      <c r="C48" s="451"/>
      <c r="D48" s="451"/>
      <c r="E48" s="451"/>
      <c r="F48" s="451"/>
      <c r="G48" s="451"/>
      <c r="H48" s="451"/>
      <c r="I48" s="452"/>
      <c r="J48" s="451"/>
      <c r="K48" s="453"/>
    </row>
    <row r="49" spans="2:47" s="449" customFormat="1" ht="18" customHeight="1">
      <c r="B49" s="450"/>
      <c r="C49" s="446" t="s">
        <v>23</v>
      </c>
      <c r="D49" s="451"/>
      <c r="E49" s="451"/>
      <c r="F49" s="456" t="str">
        <f>F12</f>
        <v>Třeboň, místní část Břilice</v>
      </c>
      <c r="G49" s="451"/>
      <c r="H49" s="451"/>
      <c r="I49" s="457" t="s">
        <v>25</v>
      </c>
      <c r="J49" s="458" t="str">
        <f>IF(J12="","",J12)</f>
        <v>5. 2. 2018</v>
      </c>
      <c r="K49" s="453"/>
    </row>
    <row r="50" spans="2:47" s="449" customFormat="1" ht="6.95" customHeight="1">
      <c r="B50" s="450"/>
      <c r="C50" s="451"/>
      <c r="D50" s="451"/>
      <c r="E50" s="451"/>
      <c r="F50" s="451"/>
      <c r="G50" s="451"/>
      <c r="H50" s="451"/>
      <c r="I50" s="452"/>
      <c r="J50" s="451"/>
      <c r="K50" s="453"/>
    </row>
    <row r="51" spans="2:47" s="449" customFormat="1" ht="15">
      <c r="B51" s="450"/>
      <c r="C51" s="446" t="s">
        <v>27</v>
      </c>
      <c r="D51" s="451"/>
      <c r="E51" s="451"/>
      <c r="F51" s="456" t="str">
        <f>E15</f>
        <v>Město Třeboň</v>
      </c>
      <c r="G51" s="451"/>
      <c r="H51" s="451"/>
      <c r="I51" s="457" t="s">
        <v>33</v>
      </c>
      <c r="J51" s="461" t="str">
        <f>E21</f>
        <v>WAY project s.r.o.</v>
      </c>
      <c r="K51" s="453"/>
    </row>
    <row r="52" spans="2:47" s="449" customFormat="1" ht="14.45" customHeight="1">
      <c r="B52" s="450"/>
      <c r="C52" s="446" t="s">
        <v>31</v>
      </c>
      <c r="D52" s="451"/>
      <c r="E52" s="451"/>
      <c r="F52" s="456" t="str">
        <f>IF(E18="","",E18)</f>
        <v/>
      </c>
      <c r="G52" s="451"/>
      <c r="H52" s="451"/>
      <c r="I52" s="452"/>
      <c r="J52" s="491"/>
      <c r="K52" s="453"/>
    </row>
    <row r="53" spans="2:47" s="449" customFormat="1" ht="10.35" customHeight="1">
      <c r="B53" s="450"/>
      <c r="C53" s="451"/>
      <c r="D53" s="451"/>
      <c r="E53" s="451"/>
      <c r="F53" s="451"/>
      <c r="G53" s="451"/>
      <c r="H53" s="451"/>
      <c r="I53" s="452"/>
      <c r="J53" s="451"/>
      <c r="K53" s="453"/>
    </row>
    <row r="54" spans="2:47" s="449" customFormat="1" ht="29.25" customHeight="1">
      <c r="B54" s="450"/>
      <c r="C54" s="492" t="s">
        <v>93</v>
      </c>
      <c r="D54" s="475"/>
      <c r="E54" s="475"/>
      <c r="F54" s="475"/>
      <c r="G54" s="475"/>
      <c r="H54" s="475"/>
      <c r="I54" s="493"/>
      <c r="J54" s="494" t="s">
        <v>94</v>
      </c>
      <c r="K54" s="495"/>
    </row>
    <row r="55" spans="2:47" s="449" customFormat="1" ht="10.35" customHeight="1">
      <c r="B55" s="450"/>
      <c r="C55" s="451"/>
      <c r="D55" s="451"/>
      <c r="E55" s="451"/>
      <c r="F55" s="451"/>
      <c r="G55" s="451"/>
      <c r="H55" s="451"/>
      <c r="I55" s="452"/>
      <c r="J55" s="451"/>
      <c r="K55" s="453"/>
    </row>
    <row r="56" spans="2:47" s="449" customFormat="1" ht="29.25" customHeight="1">
      <c r="B56" s="450"/>
      <c r="C56" s="496" t="s">
        <v>95</v>
      </c>
      <c r="D56" s="451"/>
      <c r="E56" s="451"/>
      <c r="F56" s="451"/>
      <c r="G56" s="451"/>
      <c r="H56" s="451"/>
      <c r="I56" s="452"/>
      <c r="J56" s="469">
        <f>J84</f>
        <v>0</v>
      </c>
      <c r="K56" s="453"/>
      <c r="AU56" s="435" t="s">
        <v>96</v>
      </c>
    </row>
    <row r="57" spans="2:47" s="504" customFormat="1" ht="24.95" customHeight="1">
      <c r="B57" s="497"/>
      <c r="C57" s="498"/>
      <c r="D57" s="499" t="s">
        <v>97</v>
      </c>
      <c r="E57" s="500"/>
      <c r="F57" s="500"/>
      <c r="G57" s="500"/>
      <c r="H57" s="500"/>
      <c r="I57" s="501"/>
      <c r="J57" s="502">
        <f>J85</f>
        <v>0</v>
      </c>
      <c r="K57" s="503"/>
    </row>
    <row r="58" spans="2:47" s="512" customFormat="1" ht="19.899999999999999" customHeight="1">
      <c r="B58" s="505"/>
      <c r="C58" s="506"/>
      <c r="D58" s="507" t="s">
        <v>98</v>
      </c>
      <c r="E58" s="508"/>
      <c r="F58" s="508"/>
      <c r="G58" s="508"/>
      <c r="H58" s="508"/>
      <c r="I58" s="509"/>
      <c r="J58" s="510">
        <f>J86</f>
        <v>0</v>
      </c>
      <c r="K58" s="511"/>
    </row>
    <row r="59" spans="2:47" s="512" customFormat="1" ht="19.899999999999999" customHeight="1">
      <c r="B59" s="505"/>
      <c r="C59" s="506"/>
      <c r="D59" s="507" t="s">
        <v>101</v>
      </c>
      <c r="E59" s="508"/>
      <c r="F59" s="508"/>
      <c r="G59" s="508"/>
      <c r="H59" s="508"/>
      <c r="I59" s="509"/>
      <c r="J59" s="510">
        <f>J151</f>
        <v>0</v>
      </c>
      <c r="K59" s="511"/>
    </row>
    <row r="60" spans="2:47" s="512" customFormat="1" ht="19.899999999999999" customHeight="1">
      <c r="B60" s="505"/>
      <c r="C60" s="506"/>
      <c r="D60" s="507" t="s">
        <v>102</v>
      </c>
      <c r="E60" s="508"/>
      <c r="F60" s="508"/>
      <c r="G60" s="508"/>
      <c r="H60" s="508"/>
      <c r="I60" s="509"/>
      <c r="J60" s="510">
        <f>J160</f>
        <v>0</v>
      </c>
      <c r="K60" s="511"/>
    </row>
    <row r="61" spans="2:47" s="512" customFormat="1" ht="19.899999999999999" customHeight="1">
      <c r="B61" s="505"/>
      <c r="C61" s="506"/>
      <c r="D61" s="507" t="s">
        <v>103</v>
      </c>
      <c r="E61" s="508"/>
      <c r="F61" s="508"/>
      <c r="G61" s="508"/>
      <c r="H61" s="508"/>
      <c r="I61" s="509"/>
      <c r="J61" s="510">
        <f>J180</f>
        <v>0</v>
      </c>
      <c r="K61" s="511"/>
    </row>
    <row r="62" spans="2:47" s="512" customFormat="1" ht="19.899999999999999" customHeight="1">
      <c r="B62" s="505"/>
      <c r="C62" s="506"/>
      <c r="D62" s="507" t="s">
        <v>104</v>
      </c>
      <c r="E62" s="508"/>
      <c r="F62" s="508"/>
      <c r="G62" s="508"/>
      <c r="H62" s="508"/>
      <c r="I62" s="509"/>
      <c r="J62" s="510">
        <f>J273</f>
        <v>0</v>
      </c>
      <c r="K62" s="511"/>
    </row>
    <row r="63" spans="2:47" s="512" customFormat="1" ht="19.899999999999999" customHeight="1">
      <c r="B63" s="505"/>
      <c r="C63" s="506"/>
      <c r="D63" s="507" t="s">
        <v>105</v>
      </c>
      <c r="E63" s="508"/>
      <c r="F63" s="508"/>
      <c r="G63" s="508"/>
      <c r="H63" s="508"/>
      <c r="I63" s="509"/>
      <c r="J63" s="510">
        <f>J283</f>
        <v>0</v>
      </c>
      <c r="K63" s="511"/>
    </row>
    <row r="64" spans="2:47" s="512" customFormat="1" ht="19.899999999999999" customHeight="1">
      <c r="B64" s="505"/>
      <c r="C64" s="506"/>
      <c r="D64" s="507" t="s">
        <v>106</v>
      </c>
      <c r="E64" s="508"/>
      <c r="F64" s="508"/>
      <c r="G64" s="508"/>
      <c r="H64" s="508"/>
      <c r="I64" s="509"/>
      <c r="J64" s="510">
        <f>J318</f>
        <v>0</v>
      </c>
      <c r="K64" s="511"/>
    </row>
    <row r="65" spans="2:12" s="449" customFormat="1" ht="21.75" customHeight="1">
      <c r="B65" s="450"/>
      <c r="C65" s="451"/>
      <c r="D65" s="451"/>
      <c r="E65" s="451"/>
      <c r="F65" s="451"/>
      <c r="G65" s="451"/>
      <c r="H65" s="451"/>
      <c r="I65" s="452"/>
      <c r="J65" s="451"/>
      <c r="K65" s="453"/>
    </row>
    <row r="66" spans="2:12" s="449" customFormat="1" ht="6.95" customHeight="1">
      <c r="B66" s="483"/>
      <c r="C66" s="484"/>
      <c r="D66" s="484"/>
      <c r="E66" s="484"/>
      <c r="F66" s="484"/>
      <c r="G66" s="484"/>
      <c r="H66" s="484"/>
      <c r="I66" s="485"/>
      <c r="J66" s="484"/>
      <c r="K66" s="486"/>
    </row>
    <row r="70" spans="2:12" s="449" customFormat="1" ht="6.95" customHeight="1">
      <c r="B70" s="513"/>
      <c r="C70" s="514"/>
      <c r="D70" s="514"/>
      <c r="E70" s="514"/>
      <c r="F70" s="514"/>
      <c r="G70" s="514"/>
      <c r="H70" s="514"/>
      <c r="I70" s="489"/>
      <c r="J70" s="514"/>
      <c r="K70" s="514"/>
      <c r="L70" s="515"/>
    </row>
    <row r="71" spans="2:12" s="449" customFormat="1" ht="36.950000000000003" customHeight="1">
      <c r="B71" s="450"/>
      <c r="C71" s="516" t="s">
        <v>107</v>
      </c>
      <c r="D71" s="517"/>
      <c r="E71" s="517"/>
      <c r="F71" s="517"/>
      <c r="G71" s="517"/>
      <c r="H71" s="517"/>
      <c r="I71" s="518"/>
      <c r="J71" s="517"/>
      <c r="K71" s="517"/>
      <c r="L71" s="515"/>
    </row>
    <row r="72" spans="2:12" s="449" customFormat="1" ht="6.95" customHeight="1">
      <c r="B72" s="450"/>
      <c r="C72" s="517"/>
      <c r="D72" s="517"/>
      <c r="E72" s="517"/>
      <c r="F72" s="517"/>
      <c r="G72" s="517"/>
      <c r="H72" s="517"/>
      <c r="I72" s="518"/>
      <c r="J72" s="517"/>
      <c r="K72" s="517"/>
      <c r="L72" s="515"/>
    </row>
    <row r="73" spans="2:12" s="449" customFormat="1" ht="14.45" customHeight="1">
      <c r="B73" s="450"/>
      <c r="C73" s="519" t="s">
        <v>19</v>
      </c>
      <c r="D73" s="517"/>
      <c r="E73" s="517"/>
      <c r="F73" s="517"/>
      <c r="G73" s="517"/>
      <c r="H73" s="517"/>
      <c r="I73" s="518"/>
      <c r="J73" s="517"/>
      <c r="K73" s="517"/>
      <c r="L73" s="515"/>
    </row>
    <row r="74" spans="2:12" s="449" customFormat="1" ht="16.5" customHeight="1">
      <c r="B74" s="450"/>
      <c r="C74" s="517"/>
      <c r="D74" s="517"/>
      <c r="E74" s="520" t="str">
        <f>E7</f>
        <v>Stavební úpravy MK v ulici Potoční, Břilice rekonstrukce vodovodu, I.etapa, část a</v>
      </c>
      <c r="F74" s="521"/>
      <c r="G74" s="521"/>
      <c r="H74" s="521"/>
      <c r="I74" s="518"/>
      <c r="J74" s="517"/>
      <c r="K74" s="517"/>
      <c r="L74" s="515"/>
    </row>
    <row r="75" spans="2:12" s="449" customFormat="1" ht="14.45" customHeight="1">
      <c r="B75" s="450"/>
      <c r="C75" s="519" t="s">
        <v>88</v>
      </c>
      <c r="D75" s="517"/>
      <c r="E75" s="517"/>
      <c r="F75" s="517"/>
      <c r="G75" s="517"/>
      <c r="H75" s="517"/>
      <c r="I75" s="518"/>
      <c r="J75" s="517"/>
      <c r="K75" s="517"/>
      <c r="L75" s="515"/>
    </row>
    <row r="76" spans="2:12" s="449" customFormat="1" ht="17.25" customHeight="1">
      <c r="B76" s="450"/>
      <c r="C76" s="517"/>
      <c r="D76" s="517"/>
      <c r="E76" s="522" t="str">
        <f>E9</f>
        <v>306 - Vodovod - I.etapa, část a</v>
      </c>
      <c r="F76" s="523"/>
      <c r="G76" s="523"/>
      <c r="H76" s="523"/>
      <c r="I76" s="518"/>
      <c r="J76" s="517"/>
      <c r="K76" s="517"/>
      <c r="L76" s="515"/>
    </row>
    <row r="77" spans="2:12" s="449" customFormat="1" ht="6.95" customHeight="1">
      <c r="B77" s="450"/>
      <c r="C77" s="517"/>
      <c r="D77" s="517"/>
      <c r="E77" s="517"/>
      <c r="F77" s="517"/>
      <c r="G77" s="517"/>
      <c r="H77" s="517"/>
      <c r="I77" s="518"/>
      <c r="J77" s="517"/>
      <c r="K77" s="517"/>
      <c r="L77" s="515"/>
    </row>
    <row r="78" spans="2:12" s="449" customFormat="1" ht="18" customHeight="1">
      <c r="B78" s="450"/>
      <c r="C78" s="519" t="s">
        <v>23</v>
      </c>
      <c r="D78" s="517"/>
      <c r="E78" s="517"/>
      <c r="F78" s="524" t="str">
        <f>F12</f>
        <v>Třeboň, místní část Břilice</v>
      </c>
      <c r="G78" s="517"/>
      <c r="H78" s="517"/>
      <c r="I78" s="525" t="s">
        <v>25</v>
      </c>
      <c r="J78" s="526" t="str">
        <f>IF(J12="","",J12)</f>
        <v>5. 2. 2018</v>
      </c>
      <c r="K78" s="517"/>
      <c r="L78" s="515"/>
    </row>
    <row r="79" spans="2:12" s="449" customFormat="1" ht="6.95" customHeight="1">
      <c r="B79" s="450"/>
      <c r="C79" s="517"/>
      <c r="D79" s="517"/>
      <c r="E79" s="517"/>
      <c r="F79" s="517"/>
      <c r="G79" s="517"/>
      <c r="H79" s="517"/>
      <c r="I79" s="518"/>
      <c r="J79" s="517"/>
      <c r="K79" s="517"/>
      <c r="L79" s="515"/>
    </row>
    <row r="80" spans="2:12" s="449" customFormat="1" ht="15">
      <c r="B80" s="450"/>
      <c r="C80" s="519" t="s">
        <v>27</v>
      </c>
      <c r="D80" s="517"/>
      <c r="E80" s="517"/>
      <c r="F80" s="524" t="str">
        <f>E15</f>
        <v>Město Třeboň</v>
      </c>
      <c r="G80" s="517"/>
      <c r="H80" s="517"/>
      <c r="I80" s="525" t="s">
        <v>33</v>
      </c>
      <c r="J80" s="524" t="str">
        <f>E21</f>
        <v>WAY project s.r.o.</v>
      </c>
      <c r="K80" s="517"/>
      <c r="L80" s="515"/>
    </row>
    <row r="81" spans="2:65" s="449" customFormat="1" ht="14.45" customHeight="1">
      <c r="B81" s="450"/>
      <c r="C81" s="519" t="s">
        <v>31</v>
      </c>
      <c r="D81" s="517"/>
      <c r="E81" s="517"/>
      <c r="F81" s="524" t="str">
        <f>IF(E18="","",E18)</f>
        <v/>
      </c>
      <c r="G81" s="517"/>
      <c r="H81" s="517"/>
      <c r="I81" s="518"/>
      <c r="J81" s="517"/>
      <c r="K81" s="517"/>
      <c r="L81" s="515"/>
    </row>
    <row r="82" spans="2:65" s="449" customFormat="1" ht="10.35" customHeight="1">
      <c r="B82" s="450"/>
      <c r="C82" s="517"/>
      <c r="D82" s="517"/>
      <c r="E82" s="517"/>
      <c r="F82" s="517"/>
      <c r="G82" s="517"/>
      <c r="H82" s="517"/>
      <c r="I82" s="518"/>
      <c r="J82" s="517"/>
      <c r="K82" s="517"/>
      <c r="L82" s="515"/>
    </row>
    <row r="83" spans="2:65" s="536" customFormat="1" ht="29.25" customHeight="1">
      <c r="B83" s="527"/>
      <c r="C83" s="528" t="s">
        <v>108</v>
      </c>
      <c r="D83" s="529" t="s">
        <v>56</v>
      </c>
      <c r="E83" s="529" t="s">
        <v>52</v>
      </c>
      <c r="F83" s="529" t="s">
        <v>109</v>
      </c>
      <c r="G83" s="529" t="s">
        <v>110</v>
      </c>
      <c r="H83" s="529" t="s">
        <v>111</v>
      </c>
      <c r="I83" s="530" t="s">
        <v>112</v>
      </c>
      <c r="J83" s="529" t="s">
        <v>94</v>
      </c>
      <c r="K83" s="531" t="s">
        <v>113</v>
      </c>
      <c r="L83" s="532"/>
      <c r="M83" s="533" t="s">
        <v>114</v>
      </c>
      <c r="N83" s="534" t="s">
        <v>41</v>
      </c>
      <c r="O83" s="534" t="s">
        <v>115</v>
      </c>
      <c r="P83" s="534" t="s">
        <v>116</v>
      </c>
      <c r="Q83" s="534" t="s">
        <v>117</v>
      </c>
      <c r="R83" s="534" t="s">
        <v>118</v>
      </c>
      <c r="S83" s="534" t="s">
        <v>119</v>
      </c>
      <c r="T83" s="535" t="s">
        <v>120</v>
      </c>
    </row>
    <row r="84" spans="2:65" s="449" customFormat="1" ht="29.25" customHeight="1">
      <c r="B84" s="450"/>
      <c r="C84" s="537" t="s">
        <v>95</v>
      </c>
      <c r="D84" s="517"/>
      <c r="E84" s="517"/>
      <c r="F84" s="517"/>
      <c r="G84" s="517"/>
      <c r="H84" s="517"/>
      <c r="I84" s="518"/>
      <c r="J84" s="538">
        <f>BK84</f>
        <v>0</v>
      </c>
      <c r="K84" s="517"/>
      <c r="L84" s="515"/>
      <c r="M84" s="539"/>
      <c r="N84" s="465"/>
      <c r="O84" s="465"/>
      <c r="P84" s="540">
        <f>P85</f>
        <v>0</v>
      </c>
      <c r="Q84" s="465"/>
      <c r="R84" s="540">
        <f>R85</f>
        <v>53.274209650000003</v>
      </c>
      <c r="S84" s="465"/>
      <c r="T84" s="541">
        <f>T85</f>
        <v>16.453679999999995</v>
      </c>
      <c r="AT84" s="435" t="s">
        <v>70</v>
      </c>
      <c r="AU84" s="435" t="s">
        <v>96</v>
      </c>
      <c r="BK84" s="542">
        <f>BK85</f>
        <v>0</v>
      </c>
    </row>
    <row r="85" spans="2:65" s="554" customFormat="1" ht="37.35" customHeight="1">
      <c r="B85" s="543"/>
      <c r="C85" s="544"/>
      <c r="D85" s="545" t="s">
        <v>70</v>
      </c>
      <c r="E85" s="546" t="s">
        <v>121</v>
      </c>
      <c r="F85" s="546" t="s">
        <v>122</v>
      </c>
      <c r="G85" s="544"/>
      <c r="H85" s="544"/>
      <c r="I85" s="547"/>
      <c r="J85" s="548">
        <f>BK85</f>
        <v>0</v>
      </c>
      <c r="K85" s="544"/>
      <c r="L85" s="549"/>
      <c r="M85" s="550"/>
      <c r="N85" s="551"/>
      <c r="O85" s="551"/>
      <c r="P85" s="552">
        <f>P86+P151+P160+P180+P273+P283+P318</f>
        <v>0</v>
      </c>
      <c r="Q85" s="551"/>
      <c r="R85" s="552">
        <f>R86+R151+R160+R180+R273+R283+R318</f>
        <v>53.274209650000003</v>
      </c>
      <c r="S85" s="551"/>
      <c r="T85" s="553">
        <f>T86+T151+T160+T180+T273+T283+T318</f>
        <v>16.453679999999995</v>
      </c>
      <c r="AR85" s="555" t="s">
        <v>79</v>
      </c>
      <c r="AT85" s="556" t="s">
        <v>70</v>
      </c>
      <c r="AU85" s="556" t="s">
        <v>71</v>
      </c>
      <c r="AY85" s="555" t="s">
        <v>123</v>
      </c>
      <c r="BK85" s="557">
        <f>BK86+BK151+BK160+BK180+BK273+BK283+BK318</f>
        <v>0</v>
      </c>
    </row>
    <row r="86" spans="2:65" s="554" customFormat="1" ht="19.899999999999999" customHeight="1">
      <c r="B86" s="543"/>
      <c r="C86" s="544"/>
      <c r="D86" s="545" t="s">
        <v>70</v>
      </c>
      <c r="E86" s="558" t="s">
        <v>79</v>
      </c>
      <c r="F86" s="558" t="s">
        <v>124</v>
      </c>
      <c r="G86" s="544"/>
      <c r="H86" s="544"/>
      <c r="I86" s="547"/>
      <c r="J86" s="559">
        <f>BK86</f>
        <v>0</v>
      </c>
      <c r="K86" s="544"/>
      <c r="L86" s="549"/>
      <c r="M86" s="550"/>
      <c r="N86" s="551"/>
      <c r="O86" s="551"/>
      <c r="P86" s="552">
        <f>SUM(P87:P150)</f>
        <v>0</v>
      </c>
      <c r="Q86" s="551"/>
      <c r="R86" s="552">
        <f>SUM(R87:R150)</f>
        <v>40.232416000000001</v>
      </c>
      <c r="S86" s="551"/>
      <c r="T86" s="553">
        <f>SUM(T87:T150)</f>
        <v>16.400799999999997</v>
      </c>
      <c r="AR86" s="555" t="s">
        <v>79</v>
      </c>
      <c r="AT86" s="556" t="s">
        <v>70</v>
      </c>
      <c r="AU86" s="556" t="s">
        <v>79</v>
      </c>
      <c r="AY86" s="555" t="s">
        <v>123</v>
      </c>
      <c r="BK86" s="557">
        <f>SUM(BK87:BK150)</f>
        <v>0</v>
      </c>
    </row>
    <row r="87" spans="2:65" s="449" customFormat="1" ht="51" customHeight="1">
      <c r="B87" s="450"/>
      <c r="C87" s="560" t="s">
        <v>79</v>
      </c>
      <c r="D87" s="560" t="s">
        <v>125</v>
      </c>
      <c r="E87" s="561" t="s">
        <v>1136</v>
      </c>
      <c r="F87" s="562" t="s">
        <v>1137</v>
      </c>
      <c r="G87" s="563" t="s">
        <v>128</v>
      </c>
      <c r="H87" s="564">
        <v>2.2000000000000002</v>
      </c>
      <c r="I87" s="565"/>
      <c r="J87" s="566">
        <f>ROUND(I87*H87,2)</f>
        <v>0</v>
      </c>
      <c r="K87" s="562" t="s">
        <v>129</v>
      </c>
      <c r="L87" s="515"/>
      <c r="M87" s="567" t="s">
        <v>5</v>
      </c>
      <c r="N87" s="568" t="s">
        <v>42</v>
      </c>
      <c r="O87" s="451"/>
      <c r="P87" s="569">
        <f>O87*H87</f>
        <v>0</v>
      </c>
      <c r="Q87" s="569">
        <v>0</v>
      </c>
      <c r="R87" s="569">
        <f>Q87*H87</f>
        <v>0</v>
      </c>
      <c r="S87" s="569">
        <v>0.29499999999999998</v>
      </c>
      <c r="T87" s="570">
        <f>S87*H87</f>
        <v>0.64900000000000002</v>
      </c>
      <c r="AR87" s="435" t="s">
        <v>130</v>
      </c>
      <c r="AT87" s="435" t="s">
        <v>125</v>
      </c>
      <c r="AU87" s="435" t="s">
        <v>81</v>
      </c>
      <c r="AY87" s="435" t="s">
        <v>123</v>
      </c>
      <c r="BE87" s="571">
        <f>IF(N87="základní",J87,0)</f>
        <v>0</v>
      </c>
      <c r="BF87" s="571">
        <f>IF(N87="snížená",J87,0)</f>
        <v>0</v>
      </c>
      <c r="BG87" s="571">
        <f>IF(N87="zákl. přenesená",J87,0)</f>
        <v>0</v>
      </c>
      <c r="BH87" s="571">
        <f>IF(N87="sníž. přenesená",J87,0)</f>
        <v>0</v>
      </c>
      <c r="BI87" s="571">
        <f>IF(N87="nulová",J87,0)</f>
        <v>0</v>
      </c>
      <c r="BJ87" s="435" t="s">
        <v>79</v>
      </c>
      <c r="BK87" s="571">
        <f>ROUND(I87*H87,2)</f>
        <v>0</v>
      </c>
      <c r="BL87" s="435" t="s">
        <v>130</v>
      </c>
      <c r="BM87" s="435" t="s">
        <v>1138</v>
      </c>
    </row>
    <row r="88" spans="2:65" s="582" customFormat="1">
      <c r="B88" s="572"/>
      <c r="C88" s="573"/>
      <c r="D88" s="574" t="s">
        <v>132</v>
      </c>
      <c r="E88" s="575" t="s">
        <v>5</v>
      </c>
      <c r="F88" s="576" t="s">
        <v>1139</v>
      </c>
      <c r="G88" s="573"/>
      <c r="H88" s="575" t="s">
        <v>5</v>
      </c>
      <c r="I88" s="577"/>
      <c r="J88" s="573"/>
      <c r="K88" s="573"/>
      <c r="L88" s="578"/>
      <c r="M88" s="579"/>
      <c r="N88" s="580"/>
      <c r="O88" s="580"/>
      <c r="P88" s="580"/>
      <c r="Q88" s="580"/>
      <c r="R88" s="580"/>
      <c r="S88" s="580"/>
      <c r="T88" s="581"/>
      <c r="AT88" s="583" t="s">
        <v>132</v>
      </c>
      <c r="AU88" s="583" t="s">
        <v>81</v>
      </c>
      <c r="AV88" s="582" t="s">
        <v>79</v>
      </c>
      <c r="AW88" s="582" t="s">
        <v>35</v>
      </c>
      <c r="AX88" s="582" t="s">
        <v>71</v>
      </c>
      <c r="AY88" s="583" t="s">
        <v>123</v>
      </c>
    </row>
    <row r="89" spans="2:65" s="594" customFormat="1">
      <c r="B89" s="584"/>
      <c r="C89" s="585"/>
      <c r="D89" s="574" t="s">
        <v>132</v>
      </c>
      <c r="E89" s="586" t="s">
        <v>5</v>
      </c>
      <c r="F89" s="587" t="s">
        <v>1140</v>
      </c>
      <c r="G89" s="585"/>
      <c r="H89" s="588">
        <v>2.2000000000000002</v>
      </c>
      <c r="I89" s="589"/>
      <c r="J89" s="585"/>
      <c r="K89" s="585"/>
      <c r="L89" s="590"/>
      <c r="M89" s="591"/>
      <c r="N89" s="592"/>
      <c r="O89" s="592"/>
      <c r="P89" s="592"/>
      <c r="Q89" s="592"/>
      <c r="R89" s="592"/>
      <c r="S89" s="592"/>
      <c r="T89" s="593"/>
      <c r="AT89" s="595" t="s">
        <v>132</v>
      </c>
      <c r="AU89" s="595" t="s">
        <v>81</v>
      </c>
      <c r="AV89" s="594" t="s">
        <v>81</v>
      </c>
      <c r="AW89" s="594" t="s">
        <v>35</v>
      </c>
      <c r="AX89" s="594" t="s">
        <v>79</v>
      </c>
      <c r="AY89" s="595" t="s">
        <v>123</v>
      </c>
    </row>
    <row r="90" spans="2:65" s="449" customFormat="1" ht="51" customHeight="1">
      <c r="B90" s="450"/>
      <c r="C90" s="560" t="s">
        <v>81</v>
      </c>
      <c r="D90" s="560" t="s">
        <v>125</v>
      </c>
      <c r="E90" s="561" t="s">
        <v>1141</v>
      </c>
      <c r="F90" s="562" t="s">
        <v>1142</v>
      </c>
      <c r="G90" s="563" t="s">
        <v>128</v>
      </c>
      <c r="H90" s="564">
        <v>2.2000000000000002</v>
      </c>
      <c r="I90" s="565"/>
      <c r="J90" s="566">
        <f>ROUND(I90*H90,2)</f>
        <v>0</v>
      </c>
      <c r="K90" s="562" t="s">
        <v>129</v>
      </c>
      <c r="L90" s="515"/>
      <c r="M90" s="567" t="s">
        <v>5</v>
      </c>
      <c r="N90" s="568" t="s">
        <v>42</v>
      </c>
      <c r="O90" s="451"/>
      <c r="P90" s="569">
        <f>O90*H90</f>
        <v>0</v>
      </c>
      <c r="Q90" s="569">
        <v>0</v>
      </c>
      <c r="R90" s="569">
        <f>Q90*H90</f>
        <v>0</v>
      </c>
      <c r="S90" s="569">
        <v>0.28999999999999998</v>
      </c>
      <c r="T90" s="570">
        <f>S90*H90</f>
        <v>0.63800000000000001</v>
      </c>
      <c r="AR90" s="435" t="s">
        <v>130</v>
      </c>
      <c r="AT90" s="435" t="s">
        <v>125</v>
      </c>
      <c r="AU90" s="435" t="s">
        <v>81</v>
      </c>
      <c r="AY90" s="435" t="s">
        <v>123</v>
      </c>
      <c r="BE90" s="571">
        <f>IF(N90="základní",J90,0)</f>
        <v>0</v>
      </c>
      <c r="BF90" s="571">
        <f>IF(N90="snížená",J90,0)</f>
        <v>0</v>
      </c>
      <c r="BG90" s="571">
        <f>IF(N90="zákl. přenesená",J90,0)</f>
        <v>0</v>
      </c>
      <c r="BH90" s="571">
        <f>IF(N90="sníž. přenesená",J90,0)</f>
        <v>0</v>
      </c>
      <c r="BI90" s="571">
        <f>IF(N90="nulová",J90,0)</f>
        <v>0</v>
      </c>
      <c r="BJ90" s="435" t="s">
        <v>79</v>
      </c>
      <c r="BK90" s="571">
        <f>ROUND(I90*H90,2)</f>
        <v>0</v>
      </c>
      <c r="BL90" s="435" t="s">
        <v>130</v>
      </c>
      <c r="BM90" s="435" t="s">
        <v>1143</v>
      </c>
    </row>
    <row r="91" spans="2:65" s="582" customFormat="1">
      <c r="B91" s="572"/>
      <c r="C91" s="573"/>
      <c r="D91" s="574" t="s">
        <v>132</v>
      </c>
      <c r="E91" s="575" t="s">
        <v>5</v>
      </c>
      <c r="F91" s="576" t="s">
        <v>1144</v>
      </c>
      <c r="G91" s="573"/>
      <c r="H91" s="575" t="s">
        <v>5</v>
      </c>
      <c r="I91" s="577"/>
      <c r="J91" s="573"/>
      <c r="K91" s="573"/>
      <c r="L91" s="578"/>
      <c r="M91" s="579"/>
      <c r="N91" s="580"/>
      <c r="O91" s="580"/>
      <c r="P91" s="580"/>
      <c r="Q91" s="580"/>
      <c r="R91" s="580"/>
      <c r="S91" s="580"/>
      <c r="T91" s="581"/>
      <c r="AT91" s="583" t="s">
        <v>132</v>
      </c>
      <c r="AU91" s="583" t="s">
        <v>81</v>
      </c>
      <c r="AV91" s="582" t="s">
        <v>79</v>
      </c>
      <c r="AW91" s="582" t="s">
        <v>35</v>
      </c>
      <c r="AX91" s="582" t="s">
        <v>71</v>
      </c>
      <c r="AY91" s="583" t="s">
        <v>123</v>
      </c>
    </row>
    <row r="92" spans="2:65" s="594" customFormat="1">
      <c r="B92" s="584"/>
      <c r="C92" s="585"/>
      <c r="D92" s="574" t="s">
        <v>132</v>
      </c>
      <c r="E92" s="586" t="s">
        <v>5</v>
      </c>
      <c r="F92" s="587" t="s">
        <v>1140</v>
      </c>
      <c r="G92" s="585"/>
      <c r="H92" s="588">
        <v>2.2000000000000002</v>
      </c>
      <c r="I92" s="589"/>
      <c r="J92" s="585"/>
      <c r="K92" s="585"/>
      <c r="L92" s="590"/>
      <c r="M92" s="591"/>
      <c r="N92" s="592"/>
      <c r="O92" s="592"/>
      <c r="P92" s="592"/>
      <c r="Q92" s="592"/>
      <c r="R92" s="592"/>
      <c r="S92" s="592"/>
      <c r="T92" s="593"/>
      <c r="AT92" s="595" t="s">
        <v>132</v>
      </c>
      <c r="AU92" s="595" t="s">
        <v>81</v>
      </c>
      <c r="AV92" s="594" t="s">
        <v>81</v>
      </c>
      <c r="AW92" s="594" t="s">
        <v>35</v>
      </c>
      <c r="AX92" s="594" t="s">
        <v>79</v>
      </c>
      <c r="AY92" s="595" t="s">
        <v>123</v>
      </c>
    </row>
    <row r="93" spans="2:65" s="449" customFormat="1" ht="51" customHeight="1">
      <c r="B93" s="450"/>
      <c r="C93" s="560" t="s">
        <v>138</v>
      </c>
      <c r="D93" s="560" t="s">
        <v>125</v>
      </c>
      <c r="E93" s="561" t="s">
        <v>1145</v>
      </c>
      <c r="F93" s="562" t="s">
        <v>1146</v>
      </c>
      <c r="G93" s="563" t="s">
        <v>128</v>
      </c>
      <c r="H93" s="564">
        <v>13.9</v>
      </c>
      <c r="I93" s="565"/>
      <c r="J93" s="566">
        <f>ROUND(I93*H93,2)</f>
        <v>0</v>
      </c>
      <c r="K93" s="562" t="s">
        <v>129</v>
      </c>
      <c r="L93" s="515"/>
      <c r="M93" s="567" t="s">
        <v>5</v>
      </c>
      <c r="N93" s="568" t="s">
        <v>42</v>
      </c>
      <c r="O93" s="451"/>
      <c r="P93" s="569">
        <f>O93*H93</f>
        <v>0</v>
      </c>
      <c r="Q93" s="569">
        <v>0</v>
      </c>
      <c r="R93" s="569">
        <f>Q93*H93</f>
        <v>0</v>
      </c>
      <c r="S93" s="569">
        <v>0.44</v>
      </c>
      <c r="T93" s="570">
        <f>S93*H93</f>
        <v>6.1160000000000005</v>
      </c>
      <c r="AR93" s="435" t="s">
        <v>130</v>
      </c>
      <c r="AT93" s="435" t="s">
        <v>125</v>
      </c>
      <c r="AU93" s="435" t="s">
        <v>81</v>
      </c>
      <c r="AY93" s="435" t="s">
        <v>123</v>
      </c>
      <c r="BE93" s="571">
        <f>IF(N93="základní",J93,0)</f>
        <v>0</v>
      </c>
      <c r="BF93" s="571">
        <f>IF(N93="snížená",J93,0)</f>
        <v>0</v>
      </c>
      <c r="BG93" s="571">
        <f>IF(N93="zákl. přenesená",J93,0)</f>
        <v>0</v>
      </c>
      <c r="BH93" s="571">
        <f>IF(N93="sníž. přenesená",J93,0)</f>
        <v>0</v>
      </c>
      <c r="BI93" s="571">
        <f>IF(N93="nulová",J93,0)</f>
        <v>0</v>
      </c>
      <c r="BJ93" s="435" t="s">
        <v>79</v>
      </c>
      <c r="BK93" s="571">
        <f>ROUND(I93*H93,2)</f>
        <v>0</v>
      </c>
      <c r="BL93" s="435" t="s">
        <v>130</v>
      </c>
      <c r="BM93" s="435" t="s">
        <v>1147</v>
      </c>
    </row>
    <row r="94" spans="2:65" s="582" customFormat="1">
      <c r="B94" s="572"/>
      <c r="C94" s="573"/>
      <c r="D94" s="574" t="s">
        <v>132</v>
      </c>
      <c r="E94" s="575" t="s">
        <v>5</v>
      </c>
      <c r="F94" s="576" t="s">
        <v>1148</v>
      </c>
      <c r="G94" s="573"/>
      <c r="H94" s="575" t="s">
        <v>5</v>
      </c>
      <c r="I94" s="577"/>
      <c r="J94" s="573"/>
      <c r="K94" s="573"/>
      <c r="L94" s="578"/>
      <c r="M94" s="579"/>
      <c r="N94" s="580"/>
      <c r="O94" s="580"/>
      <c r="P94" s="580"/>
      <c r="Q94" s="580"/>
      <c r="R94" s="580"/>
      <c r="S94" s="580"/>
      <c r="T94" s="581"/>
      <c r="AT94" s="583" t="s">
        <v>132</v>
      </c>
      <c r="AU94" s="583" t="s">
        <v>81</v>
      </c>
      <c r="AV94" s="582" t="s">
        <v>79</v>
      </c>
      <c r="AW94" s="582" t="s">
        <v>35</v>
      </c>
      <c r="AX94" s="582" t="s">
        <v>71</v>
      </c>
      <c r="AY94" s="583" t="s">
        <v>123</v>
      </c>
    </row>
    <row r="95" spans="2:65" s="594" customFormat="1">
      <c r="B95" s="584"/>
      <c r="C95" s="585"/>
      <c r="D95" s="574" t="s">
        <v>132</v>
      </c>
      <c r="E95" s="586" t="s">
        <v>5</v>
      </c>
      <c r="F95" s="587" t="s">
        <v>1149</v>
      </c>
      <c r="G95" s="585"/>
      <c r="H95" s="588">
        <v>13.9</v>
      </c>
      <c r="I95" s="589"/>
      <c r="J95" s="585"/>
      <c r="K95" s="585"/>
      <c r="L95" s="590"/>
      <c r="M95" s="591"/>
      <c r="N95" s="592"/>
      <c r="O95" s="592"/>
      <c r="P95" s="592"/>
      <c r="Q95" s="592"/>
      <c r="R95" s="592"/>
      <c r="S95" s="592"/>
      <c r="T95" s="593"/>
      <c r="AT95" s="595" t="s">
        <v>132</v>
      </c>
      <c r="AU95" s="595" t="s">
        <v>81</v>
      </c>
      <c r="AV95" s="594" t="s">
        <v>81</v>
      </c>
      <c r="AW95" s="594" t="s">
        <v>35</v>
      </c>
      <c r="AX95" s="594" t="s">
        <v>79</v>
      </c>
      <c r="AY95" s="595" t="s">
        <v>123</v>
      </c>
    </row>
    <row r="96" spans="2:65" s="449" customFormat="1" ht="51" customHeight="1">
      <c r="B96" s="450"/>
      <c r="C96" s="560" t="s">
        <v>130</v>
      </c>
      <c r="D96" s="560" t="s">
        <v>125</v>
      </c>
      <c r="E96" s="561" t="s">
        <v>1150</v>
      </c>
      <c r="F96" s="562" t="s">
        <v>1151</v>
      </c>
      <c r="G96" s="563" t="s">
        <v>128</v>
      </c>
      <c r="H96" s="564">
        <v>2.2000000000000002</v>
      </c>
      <c r="I96" s="565"/>
      <c r="J96" s="566">
        <f>ROUND(I96*H96,2)</f>
        <v>0</v>
      </c>
      <c r="K96" s="562" t="s">
        <v>129</v>
      </c>
      <c r="L96" s="515"/>
      <c r="M96" s="567" t="s">
        <v>5</v>
      </c>
      <c r="N96" s="568" t="s">
        <v>42</v>
      </c>
      <c r="O96" s="451"/>
      <c r="P96" s="569">
        <f>O96*H96</f>
        <v>0</v>
      </c>
      <c r="Q96" s="569">
        <v>0</v>
      </c>
      <c r="R96" s="569">
        <f>Q96*H96</f>
        <v>0</v>
      </c>
      <c r="S96" s="569">
        <v>0.32500000000000001</v>
      </c>
      <c r="T96" s="570">
        <f>S96*H96</f>
        <v>0.71500000000000008</v>
      </c>
      <c r="AR96" s="435" t="s">
        <v>130</v>
      </c>
      <c r="AT96" s="435" t="s">
        <v>125</v>
      </c>
      <c r="AU96" s="435" t="s">
        <v>81</v>
      </c>
      <c r="AY96" s="435" t="s">
        <v>123</v>
      </c>
      <c r="BE96" s="571">
        <f>IF(N96="základní",J96,0)</f>
        <v>0</v>
      </c>
      <c r="BF96" s="571">
        <f>IF(N96="snížená",J96,0)</f>
        <v>0</v>
      </c>
      <c r="BG96" s="571">
        <f>IF(N96="zákl. přenesená",J96,0)</f>
        <v>0</v>
      </c>
      <c r="BH96" s="571">
        <f>IF(N96="sníž. přenesená",J96,0)</f>
        <v>0</v>
      </c>
      <c r="BI96" s="571">
        <f>IF(N96="nulová",J96,0)</f>
        <v>0</v>
      </c>
      <c r="BJ96" s="435" t="s">
        <v>79</v>
      </c>
      <c r="BK96" s="571">
        <f>ROUND(I96*H96,2)</f>
        <v>0</v>
      </c>
      <c r="BL96" s="435" t="s">
        <v>130</v>
      </c>
      <c r="BM96" s="435" t="s">
        <v>1152</v>
      </c>
    </row>
    <row r="97" spans="2:65" s="582" customFormat="1">
      <c r="B97" s="572"/>
      <c r="C97" s="573"/>
      <c r="D97" s="574" t="s">
        <v>132</v>
      </c>
      <c r="E97" s="575" t="s">
        <v>5</v>
      </c>
      <c r="F97" s="576" t="s">
        <v>1153</v>
      </c>
      <c r="G97" s="573"/>
      <c r="H97" s="575" t="s">
        <v>5</v>
      </c>
      <c r="I97" s="577"/>
      <c r="J97" s="573"/>
      <c r="K97" s="573"/>
      <c r="L97" s="578"/>
      <c r="M97" s="579"/>
      <c r="N97" s="580"/>
      <c r="O97" s="580"/>
      <c r="P97" s="580"/>
      <c r="Q97" s="580"/>
      <c r="R97" s="580"/>
      <c r="S97" s="580"/>
      <c r="T97" s="581"/>
      <c r="AT97" s="583" t="s">
        <v>132</v>
      </c>
      <c r="AU97" s="583" t="s">
        <v>81</v>
      </c>
      <c r="AV97" s="582" t="s">
        <v>79</v>
      </c>
      <c r="AW97" s="582" t="s">
        <v>35</v>
      </c>
      <c r="AX97" s="582" t="s">
        <v>71</v>
      </c>
      <c r="AY97" s="583" t="s">
        <v>123</v>
      </c>
    </row>
    <row r="98" spans="2:65" s="594" customFormat="1">
      <c r="B98" s="584"/>
      <c r="C98" s="585"/>
      <c r="D98" s="574" t="s">
        <v>132</v>
      </c>
      <c r="E98" s="586" t="s">
        <v>5</v>
      </c>
      <c r="F98" s="587" t="s">
        <v>1140</v>
      </c>
      <c r="G98" s="585"/>
      <c r="H98" s="588">
        <v>2.2000000000000002</v>
      </c>
      <c r="I98" s="589"/>
      <c r="J98" s="585"/>
      <c r="K98" s="585"/>
      <c r="L98" s="590"/>
      <c r="M98" s="591"/>
      <c r="N98" s="592"/>
      <c r="O98" s="592"/>
      <c r="P98" s="592"/>
      <c r="Q98" s="592"/>
      <c r="R98" s="592"/>
      <c r="S98" s="592"/>
      <c r="T98" s="593"/>
      <c r="AT98" s="595" t="s">
        <v>132</v>
      </c>
      <c r="AU98" s="595" t="s">
        <v>81</v>
      </c>
      <c r="AV98" s="594" t="s">
        <v>81</v>
      </c>
      <c r="AW98" s="594" t="s">
        <v>35</v>
      </c>
      <c r="AX98" s="594" t="s">
        <v>79</v>
      </c>
      <c r="AY98" s="595" t="s">
        <v>123</v>
      </c>
    </row>
    <row r="99" spans="2:65" s="449" customFormat="1" ht="51" customHeight="1">
      <c r="B99" s="450"/>
      <c r="C99" s="560" t="s">
        <v>148</v>
      </c>
      <c r="D99" s="560" t="s">
        <v>125</v>
      </c>
      <c r="E99" s="561" t="s">
        <v>1154</v>
      </c>
      <c r="F99" s="562" t="s">
        <v>1155</v>
      </c>
      <c r="G99" s="563" t="s">
        <v>128</v>
      </c>
      <c r="H99" s="564">
        <v>13.9</v>
      </c>
      <c r="I99" s="565"/>
      <c r="J99" s="566">
        <f>ROUND(I99*H99,2)</f>
        <v>0</v>
      </c>
      <c r="K99" s="562" t="s">
        <v>129</v>
      </c>
      <c r="L99" s="515"/>
      <c r="M99" s="567" t="s">
        <v>5</v>
      </c>
      <c r="N99" s="568" t="s">
        <v>42</v>
      </c>
      <c r="O99" s="451"/>
      <c r="P99" s="569">
        <f>O99*H99</f>
        <v>0</v>
      </c>
      <c r="Q99" s="569">
        <v>0</v>
      </c>
      <c r="R99" s="569">
        <f>Q99*H99</f>
        <v>0</v>
      </c>
      <c r="S99" s="569">
        <v>9.8000000000000004E-2</v>
      </c>
      <c r="T99" s="570">
        <f>S99*H99</f>
        <v>1.3622000000000001</v>
      </c>
      <c r="AR99" s="435" t="s">
        <v>130</v>
      </c>
      <c r="AT99" s="435" t="s">
        <v>125</v>
      </c>
      <c r="AU99" s="435" t="s">
        <v>81</v>
      </c>
      <c r="AY99" s="435" t="s">
        <v>123</v>
      </c>
      <c r="BE99" s="571">
        <f>IF(N99="základní",J99,0)</f>
        <v>0</v>
      </c>
      <c r="BF99" s="571">
        <f>IF(N99="snížená",J99,0)</f>
        <v>0</v>
      </c>
      <c r="BG99" s="571">
        <f>IF(N99="zákl. přenesená",J99,0)</f>
        <v>0</v>
      </c>
      <c r="BH99" s="571">
        <f>IF(N99="sníž. přenesená",J99,0)</f>
        <v>0</v>
      </c>
      <c r="BI99" s="571">
        <f>IF(N99="nulová",J99,0)</f>
        <v>0</v>
      </c>
      <c r="BJ99" s="435" t="s">
        <v>79</v>
      </c>
      <c r="BK99" s="571">
        <f>ROUND(I99*H99,2)</f>
        <v>0</v>
      </c>
      <c r="BL99" s="435" t="s">
        <v>130</v>
      </c>
      <c r="BM99" s="435" t="s">
        <v>1156</v>
      </c>
    </row>
    <row r="100" spans="2:65" s="582" customFormat="1">
      <c r="B100" s="572"/>
      <c r="C100" s="573"/>
      <c r="D100" s="574" t="s">
        <v>132</v>
      </c>
      <c r="E100" s="575" t="s">
        <v>5</v>
      </c>
      <c r="F100" s="576" t="s">
        <v>1157</v>
      </c>
      <c r="G100" s="573"/>
      <c r="H100" s="575" t="s">
        <v>5</v>
      </c>
      <c r="I100" s="577"/>
      <c r="J100" s="573"/>
      <c r="K100" s="573"/>
      <c r="L100" s="578"/>
      <c r="M100" s="579"/>
      <c r="N100" s="580"/>
      <c r="O100" s="580"/>
      <c r="P100" s="580"/>
      <c r="Q100" s="580"/>
      <c r="R100" s="580"/>
      <c r="S100" s="580"/>
      <c r="T100" s="581"/>
      <c r="AT100" s="583" t="s">
        <v>132</v>
      </c>
      <c r="AU100" s="583" t="s">
        <v>81</v>
      </c>
      <c r="AV100" s="582" t="s">
        <v>79</v>
      </c>
      <c r="AW100" s="582" t="s">
        <v>35</v>
      </c>
      <c r="AX100" s="582" t="s">
        <v>71</v>
      </c>
      <c r="AY100" s="583" t="s">
        <v>123</v>
      </c>
    </row>
    <row r="101" spans="2:65" s="594" customFormat="1">
      <c r="B101" s="584"/>
      <c r="C101" s="585"/>
      <c r="D101" s="574" t="s">
        <v>132</v>
      </c>
      <c r="E101" s="586" t="s">
        <v>5</v>
      </c>
      <c r="F101" s="587" t="s">
        <v>1149</v>
      </c>
      <c r="G101" s="585"/>
      <c r="H101" s="588">
        <v>13.9</v>
      </c>
      <c r="I101" s="589"/>
      <c r="J101" s="585"/>
      <c r="K101" s="585"/>
      <c r="L101" s="590"/>
      <c r="M101" s="591"/>
      <c r="N101" s="592"/>
      <c r="O101" s="592"/>
      <c r="P101" s="592"/>
      <c r="Q101" s="592"/>
      <c r="R101" s="592"/>
      <c r="S101" s="592"/>
      <c r="T101" s="593"/>
      <c r="AT101" s="595" t="s">
        <v>132</v>
      </c>
      <c r="AU101" s="595" t="s">
        <v>81</v>
      </c>
      <c r="AV101" s="594" t="s">
        <v>81</v>
      </c>
      <c r="AW101" s="594" t="s">
        <v>35</v>
      </c>
      <c r="AX101" s="594" t="s">
        <v>79</v>
      </c>
      <c r="AY101" s="595" t="s">
        <v>123</v>
      </c>
    </row>
    <row r="102" spans="2:65" s="449" customFormat="1" ht="38.25" customHeight="1">
      <c r="B102" s="450"/>
      <c r="C102" s="560" t="s">
        <v>155</v>
      </c>
      <c r="D102" s="560" t="s">
        <v>125</v>
      </c>
      <c r="E102" s="561" t="s">
        <v>1158</v>
      </c>
      <c r="F102" s="562" t="s">
        <v>1159</v>
      </c>
      <c r="G102" s="563" t="s">
        <v>128</v>
      </c>
      <c r="H102" s="564">
        <v>65.2</v>
      </c>
      <c r="I102" s="565"/>
      <c r="J102" s="566">
        <f>ROUND(I102*H102,2)</f>
        <v>0</v>
      </c>
      <c r="K102" s="562" t="s">
        <v>129</v>
      </c>
      <c r="L102" s="515"/>
      <c r="M102" s="567" t="s">
        <v>5</v>
      </c>
      <c r="N102" s="568" t="s">
        <v>42</v>
      </c>
      <c r="O102" s="451"/>
      <c r="P102" s="569">
        <f>O102*H102</f>
        <v>0</v>
      </c>
      <c r="Q102" s="569">
        <v>4.0000000000000003E-5</v>
      </c>
      <c r="R102" s="569">
        <f>Q102*H102</f>
        <v>2.6080000000000005E-3</v>
      </c>
      <c r="S102" s="569">
        <v>0.10299999999999999</v>
      </c>
      <c r="T102" s="570">
        <f>S102*H102</f>
        <v>6.7156000000000002</v>
      </c>
      <c r="AR102" s="435" t="s">
        <v>130</v>
      </c>
      <c r="AT102" s="435" t="s">
        <v>125</v>
      </c>
      <c r="AU102" s="435" t="s">
        <v>81</v>
      </c>
      <c r="AY102" s="435" t="s">
        <v>123</v>
      </c>
      <c r="BE102" s="571">
        <f>IF(N102="základní",J102,0)</f>
        <v>0</v>
      </c>
      <c r="BF102" s="571">
        <f>IF(N102="snížená",J102,0)</f>
        <v>0</v>
      </c>
      <c r="BG102" s="571">
        <f>IF(N102="zákl. přenesená",J102,0)</f>
        <v>0</v>
      </c>
      <c r="BH102" s="571">
        <f>IF(N102="sníž. přenesená",J102,0)</f>
        <v>0</v>
      </c>
      <c r="BI102" s="571">
        <f>IF(N102="nulová",J102,0)</f>
        <v>0</v>
      </c>
      <c r="BJ102" s="435" t="s">
        <v>79</v>
      </c>
      <c r="BK102" s="571">
        <f>ROUND(I102*H102,2)</f>
        <v>0</v>
      </c>
      <c r="BL102" s="435" t="s">
        <v>130</v>
      </c>
      <c r="BM102" s="435" t="s">
        <v>1160</v>
      </c>
    </row>
    <row r="103" spans="2:65" s="582" customFormat="1">
      <c r="B103" s="572"/>
      <c r="C103" s="573"/>
      <c r="D103" s="574" t="s">
        <v>132</v>
      </c>
      <c r="E103" s="575" t="s">
        <v>5</v>
      </c>
      <c r="F103" s="576" t="s">
        <v>1161</v>
      </c>
      <c r="G103" s="573"/>
      <c r="H103" s="575" t="s">
        <v>5</v>
      </c>
      <c r="I103" s="577"/>
      <c r="J103" s="573"/>
      <c r="K103" s="573"/>
      <c r="L103" s="578"/>
      <c r="M103" s="579"/>
      <c r="N103" s="580"/>
      <c r="O103" s="580"/>
      <c r="P103" s="580"/>
      <c r="Q103" s="580"/>
      <c r="R103" s="580"/>
      <c r="S103" s="580"/>
      <c r="T103" s="581"/>
      <c r="AT103" s="583" t="s">
        <v>132</v>
      </c>
      <c r="AU103" s="583" t="s">
        <v>81</v>
      </c>
      <c r="AV103" s="582" t="s">
        <v>79</v>
      </c>
      <c r="AW103" s="582" t="s">
        <v>35</v>
      </c>
      <c r="AX103" s="582" t="s">
        <v>71</v>
      </c>
      <c r="AY103" s="583" t="s">
        <v>123</v>
      </c>
    </row>
    <row r="104" spans="2:65" s="594" customFormat="1">
      <c r="B104" s="584"/>
      <c r="C104" s="585"/>
      <c r="D104" s="574" t="s">
        <v>132</v>
      </c>
      <c r="E104" s="586" t="s">
        <v>5</v>
      </c>
      <c r="F104" s="587" t="s">
        <v>1162</v>
      </c>
      <c r="G104" s="585"/>
      <c r="H104" s="588">
        <v>13.9</v>
      </c>
      <c r="I104" s="589"/>
      <c r="J104" s="585"/>
      <c r="K104" s="585"/>
      <c r="L104" s="590"/>
      <c r="M104" s="591"/>
      <c r="N104" s="592"/>
      <c r="O104" s="592"/>
      <c r="P104" s="592"/>
      <c r="Q104" s="592"/>
      <c r="R104" s="592"/>
      <c r="S104" s="592"/>
      <c r="T104" s="593"/>
      <c r="AT104" s="595" t="s">
        <v>132</v>
      </c>
      <c r="AU104" s="595" t="s">
        <v>81</v>
      </c>
      <c r="AV104" s="594" t="s">
        <v>81</v>
      </c>
      <c r="AW104" s="594" t="s">
        <v>35</v>
      </c>
      <c r="AX104" s="594" t="s">
        <v>71</v>
      </c>
      <c r="AY104" s="595" t="s">
        <v>123</v>
      </c>
    </row>
    <row r="105" spans="2:65" s="594" customFormat="1">
      <c r="B105" s="584"/>
      <c r="C105" s="585"/>
      <c r="D105" s="574" t="s">
        <v>132</v>
      </c>
      <c r="E105" s="586" t="s">
        <v>5</v>
      </c>
      <c r="F105" s="587" t="s">
        <v>1163</v>
      </c>
      <c r="G105" s="585"/>
      <c r="H105" s="588">
        <v>51.3</v>
      </c>
      <c r="I105" s="589"/>
      <c r="J105" s="585"/>
      <c r="K105" s="585"/>
      <c r="L105" s="590"/>
      <c r="M105" s="591"/>
      <c r="N105" s="592"/>
      <c r="O105" s="592"/>
      <c r="P105" s="592"/>
      <c r="Q105" s="592"/>
      <c r="R105" s="592"/>
      <c r="S105" s="592"/>
      <c r="T105" s="593"/>
      <c r="AT105" s="595" t="s">
        <v>132</v>
      </c>
      <c r="AU105" s="595" t="s">
        <v>81</v>
      </c>
      <c r="AV105" s="594" t="s">
        <v>81</v>
      </c>
      <c r="AW105" s="594" t="s">
        <v>35</v>
      </c>
      <c r="AX105" s="594" t="s">
        <v>71</v>
      </c>
      <c r="AY105" s="595" t="s">
        <v>123</v>
      </c>
    </row>
    <row r="106" spans="2:65" s="606" customFormat="1">
      <c r="B106" s="596"/>
      <c r="C106" s="597"/>
      <c r="D106" s="574" t="s">
        <v>132</v>
      </c>
      <c r="E106" s="598" t="s">
        <v>5</v>
      </c>
      <c r="F106" s="599" t="s">
        <v>144</v>
      </c>
      <c r="G106" s="597"/>
      <c r="H106" s="600">
        <v>65.2</v>
      </c>
      <c r="I106" s="601"/>
      <c r="J106" s="597"/>
      <c r="K106" s="597"/>
      <c r="L106" s="602"/>
      <c r="M106" s="603"/>
      <c r="N106" s="604"/>
      <c r="O106" s="604"/>
      <c r="P106" s="604"/>
      <c r="Q106" s="604"/>
      <c r="R106" s="604"/>
      <c r="S106" s="604"/>
      <c r="T106" s="605"/>
      <c r="AT106" s="607" t="s">
        <v>132</v>
      </c>
      <c r="AU106" s="607" t="s">
        <v>81</v>
      </c>
      <c r="AV106" s="606" t="s">
        <v>130</v>
      </c>
      <c r="AW106" s="606" t="s">
        <v>35</v>
      </c>
      <c r="AX106" s="606" t="s">
        <v>79</v>
      </c>
      <c r="AY106" s="607" t="s">
        <v>123</v>
      </c>
    </row>
    <row r="107" spans="2:65" s="449" customFormat="1" ht="38.25" customHeight="1">
      <c r="B107" s="450"/>
      <c r="C107" s="560" t="s">
        <v>159</v>
      </c>
      <c r="D107" s="560" t="s">
        <v>125</v>
      </c>
      <c r="E107" s="561" t="s">
        <v>165</v>
      </c>
      <c r="F107" s="562" t="s">
        <v>166</v>
      </c>
      <c r="G107" s="563" t="s">
        <v>167</v>
      </c>
      <c r="H107" s="564">
        <v>1</v>
      </c>
      <c r="I107" s="565"/>
      <c r="J107" s="566">
        <f>ROUND(I107*H107,2)</f>
        <v>0</v>
      </c>
      <c r="K107" s="562" t="s">
        <v>129</v>
      </c>
      <c r="L107" s="515"/>
      <c r="M107" s="567" t="s">
        <v>5</v>
      </c>
      <c r="N107" s="568" t="s">
        <v>42</v>
      </c>
      <c r="O107" s="451"/>
      <c r="P107" s="569">
        <f>O107*H107</f>
        <v>0</v>
      </c>
      <c r="Q107" s="569">
        <v>0</v>
      </c>
      <c r="R107" s="569">
        <f>Q107*H107</f>
        <v>0</v>
      </c>
      <c r="S107" s="569">
        <v>0.20499999999999999</v>
      </c>
      <c r="T107" s="570">
        <f>S107*H107</f>
        <v>0.20499999999999999</v>
      </c>
      <c r="AR107" s="435" t="s">
        <v>130</v>
      </c>
      <c r="AT107" s="435" t="s">
        <v>125</v>
      </c>
      <c r="AU107" s="435" t="s">
        <v>81</v>
      </c>
      <c r="AY107" s="435" t="s">
        <v>123</v>
      </c>
      <c r="BE107" s="571">
        <f>IF(N107="základní",J107,0)</f>
        <v>0</v>
      </c>
      <c r="BF107" s="571">
        <f>IF(N107="snížená",J107,0)</f>
        <v>0</v>
      </c>
      <c r="BG107" s="571">
        <f>IF(N107="zákl. přenesená",J107,0)</f>
        <v>0</v>
      </c>
      <c r="BH107" s="571">
        <f>IF(N107="sníž. přenesená",J107,0)</f>
        <v>0</v>
      </c>
      <c r="BI107" s="571">
        <f>IF(N107="nulová",J107,0)</f>
        <v>0</v>
      </c>
      <c r="BJ107" s="435" t="s">
        <v>79</v>
      </c>
      <c r="BK107" s="571">
        <f>ROUND(I107*H107,2)</f>
        <v>0</v>
      </c>
      <c r="BL107" s="435" t="s">
        <v>130</v>
      </c>
      <c r="BM107" s="435" t="s">
        <v>1164</v>
      </c>
    </row>
    <row r="108" spans="2:65" s="594" customFormat="1">
      <c r="B108" s="584"/>
      <c r="C108" s="585"/>
      <c r="D108" s="574" t="s">
        <v>132</v>
      </c>
      <c r="E108" s="586" t="s">
        <v>5</v>
      </c>
      <c r="F108" s="587" t="s">
        <v>1165</v>
      </c>
      <c r="G108" s="585"/>
      <c r="H108" s="588">
        <v>1</v>
      </c>
      <c r="I108" s="589"/>
      <c r="J108" s="585"/>
      <c r="K108" s="585"/>
      <c r="L108" s="590"/>
      <c r="M108" s="591"/>
      <c r="N108" s="592"/>
      <c r="O108" s="592"/>
      <c r="P108" s="592"/>
      <c r="Q108" s="592"/>
      <c r="R108" s="592"/>
      <c r="S108" s="592"/>
      <c r="T108" s="593"/>
      <c r="AT108" s="595" t="s">
        <v>132</v>
      </c>
      <c r="AU108" s="595" t="s">
        <v>81</v>
      </c>
      <c r="AV108" s="594" t="s">
        <v>81</v>
      </c>
      <c r="AW108" s="594" t="s">
        <v>35</v>
      </c>
      <c r="AX108" s="594" t="s">
        <v>79</v>
      </c>
      <c r="AY108" s="595" t="s">
        <v>123</v>
      </c>
    </row>
    <row r="109" spans="2:65" s="449" customFormat="1" ht="25.5" customHeight="1">
      <c r="B109" s="450"/>
      <c r="C109" s="560" t="s">
        <v>164</v>
      </c>
      <c r="D109" s="560" t="s">
        <v>125</v>
      </c>
      <c r="E109" s="561" t="s">
        <v>1166</v>
      </c>
      <c r="F109" s="562" t="s">
        <v>1167</v>
      </c>
      <c r="G109" s="563" t="s">
        <v>1168</v>
      </c>
      <c r="H109" s="564">
        <v>80</v>
      </c>
      <c r="I109" s="565"/>
      <c r="J109" s="566">
        <f>ROUND(I109*H109,2)</f>
        <v>0</v>
      </c>
      <c r="K109" s="562" t="s">
        <v>129</v>
      </c>
      <c r="L109" s="515"/>
      <c r="M109" s="567" t="s">
        <v>5</v>
      </c>
      <c r="N109" s="568" t="s">
        <v>42</v>
      </c>
      <c r="O109" s="451"/>
      <c r="P109" s="569">
        <f>O109*H109</f>
        <v>0</v>
      </c>
      <c r="Q109" s="569">
        <v>0</v>
      </c>
      <c r="R109" s="569">
        <f>Q109*H109</f>
        <v>0</v>
      </c>
      <c r="S109" s="569">
        <v>0</v>
      </c>
      <c r="T109" s="570">
        <f>S109*H109</f>
        <v>0</v>
      </c>
      <c r="AR109" s="435" t="s">
        <v>130</v>
      </c>
      <c r="AT109" s="435" t="s">
        <v>125</v>
      </c>
      <c r="AU109" s="435" t="s">
        <v>81</v>
      </c>
      <c r="AY109" s="435" t="s">
        <v>123</v>
      </c>
      <c r="BE109" s="571">
        <f>IF(N109="základní",J109,0)</f>
        <v>0</v>
      </c>
      <c r="BF109" s="571">
        <f>IF(N109="snížená",J109,0)</f>
        <v>0</v>
      </c>
      <c r="BG109" s="571">
        <f>IF(N109="zákl. přenesená",J109,0)</f>
        <v>0</v>
      </c>
      <c r="BH109" s="571">
        <f>IF(N109="sníž. přenesená",J109,0)</f>
        <v>0</v>
      </c>
      <c r="BI109" s="571">
        <f>IF(N109="nulová",J109,0)</f>
        <v>0</v>
      </c>
      <c r="BJ109" s="435" t="s">
        <v>79</v>
      </c>
      <c r="BK109" s="571">
        <f>ROUND(I109*H109,2)</f>
        <v>0</v>
      </c>
      <c r="BL109" s="435" t="s">
        <v>130</v>
      </c>
      <c r="BM109" s="435" t="s">
        <v>1169</v>
      </c>
    </row>
    <row r="110" spans="2:65" s="582" customFormat="1">
      <c r="B110" s="572"/>
      <c r="C110" s="573"/>
      <c r="D110" s="574" t="s">
        <v>132</v>
      </c>
      <c r="E110" s="575" t="s">
        <v>5</v>
      </c>
      <c r="F110" s="576" t="s">
        <v>1170</v>
      </c>
      <c r="G110" s="573"/>
      <c r="H110" s="575" t="s">
        <v>5</v>
      </c>
      <c r="I110" s="577"/>
      <c r="J110" s="573"/>
      <c r="K110" s="573"/>
      <c r="L110" s="578"/>
      <c r="M110" s="579"/>
      <c r="N110" s="580"/>
      <c r="O110" s="580"/>
      <c r="P110" s="580"/>
      <c r="Q110" s="580"/>
      <c r="R110" s="580"/>
      <c r="S110" s="580"/>
      <c r="T110" s="581"/>
      <c r="AT110" s="583" t="s">
        <v>132</v>
      </c>
      <c r="AU110" s="583" t="s">
        <v>81</v>
      </c>
      <c r="AV110" s="582" t="s">
        <v>79</v>
      </c>
      <c r="AW110" s="582" t="s">
        <v>35</v>
      </c>
      <c r="AX110" s="582" t="s">
        <v>71</v>
      </c>
      <c r="AY110" s="583" t="s">
        <v>123</v>
      </c>
    </row>
    <row r="111" spans="2:65" s="594" customFormat="1">
      <c r="B111" s="584"/>
      <c r="C111" s="585"/>
      <c r="D111" s="574" t="s">
        <v>132</v>
      </c>
      <c r="E111" s="586" t="s">
        <v>5</v>
      </c>
      <c r="F111" s="587" t="s">
        <v>1171</v>
      </c>
      <c r="G111" s="585"/>
      <c r="H111" s="588">
        <v>80</v>
      </c>
      <c r="I111" s="589"/>
      <c r="J111" s="585"/>
      <c r="K111" s="585"/>
      <c r="L111" s="590"/>
      <c r="M111" s="591"/>
      <c r="N111" s="592"/>
      <c r="O111" s="592"/>
      <c r="P111" s="592"/>
      <c r="Q111" s="592"/>
      <c r="R111" s="592"/>
      <c r="S111" s="592"/>
      <c r="T111" s="593"/>
      <c r="AT111" s="595" t="s">
        <v>132</v>
      </c>
      <c r="AU111" s="595" t="s">
        <v>81</v>
      </c>
      <c r="AV111" s="594" t="s">
        <v>81</v>
      </c>
      <c r="AW111" s="594" t="s">
        <v>35</v>
      </c>
      <c r="AX111" s="594" t="s">
        <v>79</v>
      </c>
      <c r="AY111" s="595" t="s">
        <v>123</v>
      </c>
    </row>
    <row r="112" spans="2:65" s="449" customFormat="1" ht="25.5" customHeight="1">
      <c r="B112" s="450"/>
      <c r="C112" s="560" t="s">
        <v>172</v>
      </c>
      <c r="D112" s="560" t="s">
        <v>125</v>
      </c>
      <c r="E112" s="561" t="s">
        <v>173</v>
      </c>
      <c r="F112" s="562" t="s">
        <v>1172</v>
      </c>
      <c r="G112" s="563" t="s">
        <v>175</v>
      </c>
      <c r="H112" s="564">
        <v>11.04</v>
      </c>
      <c r="I112" s="565"/>
      <c r="J112" s="566">
        <f>ROUND(I112*H112,2)</f>
        <v>0</v>
      </c>
      <c r="K112" s="562" t="s">
        <v>129</v>
      </c>
      <c r="L112" s="515"/>
      <c r="M112" s="567" t="s">
        <v>5</v>
      </c>
      <c r="N112" s="568" t="s">
        <v>42</v>
      </c>
      <c r="O112" s="451"/>
      <c r="P112" s="569">
        <f>O112*H112</f>
        <v>0</v>
      </c>
      <c r="Q112" s="569">
        <v>0</v>
      </c>
      <c r="R112" s="569">
        <f>Q112*H112</f>
        <v>0</v>
      </c>
      <c r="S112" s="569">
        <v>0</v>
      </c>
      <c r="T112" s="570">
        <f>S112*H112</f>
        <v>0</v>
      </c>
      <c r="AR112" s="435" t="s">
        <v>130</v>
      </c>
      <c r="AT112" s="435" t="s">
        <v>125</v>
      </c>
      <c r="AU112" s="435" t="s">
        <v>81</v>
      </c>
      <c r="AY112" s="435" t="s">
        <v>123</v>
      </c>
      <c r="BE112" s="571">
        <f>IF(N112="základní",J112,0)</f>
        <v>0</v>
      </c>
      <c r="BF112" s="571">
        <f>IF(N112="snížená",J112,0)</f>
        <v>0</v>
      </c>
      <c r="BG112" s="571">
        <f>IF(N112="zákl. přenesená",J112,0)</f>
        <v>0</v>
      </c>
      <c r="BH112" s="571">
        <f>IF(N112="sníž. přenesená",J112,0)</f>
        <v>0</v>
      </c>
      <c r="BI112" s="571">
        <f>IF(N112="nulová",J112,0)</f>
        <v>0</v>
      </c>
      <c r="BJ112" s="435" t="s">
        <v>79</v>
      </c>
      <c r="BK112" s="571">
        <f>ROUND(I112*H112,2)</f>
        <v>0</v>
      </c>
      <c r="BL112" s="435" t="s">
        <v>130</v>
      </c>
      <c r="BM112" s="435" t="s">
        <v>1173</v>
      </c>
    </row>
    <row r="113" spans="2:65" s="582" customFormat="1">
      <c r="B113" s="572"/>
      <c r="C113" s="573"/>
      <c r="D113" s="574" t="s">
        <v>132</v>
      </c>
      <c r="E113" s="575" t="s">
        <v>5</v>
      </c>
      <c r="F113" s="576" t="s">
        <v>1174</v>
      </c>
      <c r="G113" s="573"/>
      <c r="H113" s="575" t="s">
        <v>5</v>
      </c>
      <c r="I113" s="577"/>
      <c r="J113" s="573"/>
      <c r="K113" s="573"/>
      <c r="L113" s="578"/>
      <c r="M113" s="579"/>
      <c r="N113" s="580"/>
      <c r="O113" s="580"/>
      <c r="P113" s="580"/>
      <c r="Q113" s="580"/>
      <c r="R113" s="580"/>
      <c r="S113" s="580"/>
      <c r="T113" s="581"/>
      <c r="AT113" s="583" t="s">
        <v>132</v>
      </c>
      <c r="AU113" s="583" t="s">
        <v>81</v>
      </c>
      <c r="AV113" s="582" t="s">
        <v>79</v>
      </c>
      <c r="AW113" s="582" t="s">
        <v>35</v>
      </c>
      <c r="AX113" s="582" t="s">
        <v>71</v>
      </c>
      <c r="AY113" s="583" t="s">
        <v>123</v>
      </c>
    </row>
    <row r="114" spans="2:65" s="594" customFormat="1">
      <c r="B114" s="584"/>
      <c r="C114" s="585"/>
      <c r="D114" s="574" t="s">
        <v>132</v>
      </c>
      <c r="E114" s="586" t="s">
        <v>5</v>
      </c>
      <c r="F114" s="587" t="s">
        <v>1175</v>
      </c>
      <c r="G114" s="585"/>
      <c r="H114" s="588">
        <v>11.04</v>
      </c>
      <c r="I114" s="589"/>
      <c r="J114" s="585"/>
      <c r="K114" s="585"/>
      <c r="L114" s="590"/>
      <c r="M114" s="591"/>
      <c r="N114" s="592"/>
      <c r="O114" s="592"/>
      <c r="P114" s="592"/>
      <c r="Q114" s="592"/>
      <c r="R114" s="592"/>
      <c r="S114" s="592"/>
      <c r="T114" s="593"/>
      <c r="AT114" s="595" t="s">
        <v>132</v>
      </c>
      <c r="AU114" s="595" t="s">
        <v>81</v>
      </c>
      <c r="AV114" s="594" t="s">
        <v>81</v>
      </c>
      <c r="AW114" s="594" t="s">
        <v>35</v>
      </c>
      <c r="AX114" s="594" t="s">
        <v>79</v>
      </c>
      <c r="AY114" s="595" t="s">
        <v>123</v>
      </c>
    </row>
    <row r="115" spans="2:65" s="449" customFormat="1" ht="25.5" customHeight="1">
      <c r="B115" s="450"/>
      <c r="C115" s="560" t="s">
        <v>179</v>
      </c>
      <c r="D115" s="560" t="s">
        <v>125</v>
      </c>
      <c r="E115" s="561" t="s">
        <v>212</v>
      </c>
      <c r="F115" s="562" t="s">
        <v>213</v>
      </c>
      <c r="G115" s="563" t="s">
        <v>175</v>
      </c>
      <c r="H115" s="564">
        <v>55.2</v>
      </c>
      <c r="I115" s="565"/>
      <c r="J115" s="566">
        <f>ROUND(I115*H115,2)</f>
        <v>0</v>
      </c>
      <c r="K115" s="562" t="s">
        <v>129</v>
      </c>
      <c r="L115" s="515"/>
      <c r="M115" s="567" t="s">
        <v>5</v>
      </c>
      <c r="N115" s="568" t="s">
        <v>42</v>
      </c>
      <c r="O115" s="451"/>
      <c r="P115" s="569">
        <f>O115*H115</f>
        <v>0</v>
      </c>
      <c r="Q115" s="569">
        <v>0</v>
      </c>
      <c r="R115" s="569">
        <f>Q115*H115</f>
        <v>0</v>
      </c>
      <c r="S115" s="569">
        <v>0</v>
      </c>
      <c r="T115" s="570">
        <f>S115*H115</f>
        <v>0</v>
      </c>
      <c r="AR115" s="435" t="s">
        <v>130</v>
      </c>
      <c r="AT115" s="435" t="s">
        <v>125</v>
      </c>
      <c r="AU115" s="435" t="s">
        <v>81</v>
      </c>
      <c r="AY115" s="435" t="s">
        <v>123</v>
      </c>
      <c r="BE115" s="571">
        <f>IF(N115="základní",J115,0)</f>
        <v>0</v>
      </c>
      <c r="BF115" s="571">
        <f>IF(N115="snížená",J115,0)</f>
        <v>0</v>
      </c>
      <c r="BG115" s="571">
        <f>IF(N115="zákl. přenesená",J115,0)</f>
        <v>0</v>
      </c>
      <c r="BH115" s="571">
        <f>IF(N115="sníž. přenesená",J115,0)</f>
        <v>0</v>
      </c>
      <c r="BI115" s="571">
        <f>IF(N115="nulová",J115,0)</f>
        <v>0</v>
      </c>
      <c r="BJ115" s="435" t="s">
        <v>79</v>
      </c>
      <c r="BK115" s="571">
        <f>ROUND(I115*H115,2)</f>
        <v>0</v>
      </c>
      <c r="BL115" s="435" t="s">
        <v>130</v>
      </c>
      <c r="BM115" s="435" t="s">
        <v>1176</v>
      </c>
    </row>
    <row r="116" spans="2:65" s="594" customFormat="1">
      <c r="B116" s="584"/>
      <c r="C116" s="585"/>
      <c r="D116" s="574" t="s">
        <v>132</v>
      </c>
      <c r="E116" s="586" t="s">
        <v>5</v>
      </c>
      <c r="F116" s="587" t="s">
        <v>1177</v>
      </c>
      <c r="G116" s="585"/>
      <c r="H116" s="588">
        <v>48.48</v>
      </c>
      <c r="I116" s="589"/>
      <c r="J116" s="585"/>
      <c r="K116" s="585"/>
      <c r="L116" s="590"/>
      <c r="M116" s="591"/>
      <c r="N116" s="592"/>
      <c r="O116" s="592"/>
      <c r="P116" s="592"/>
      <c r="Q116" s="592"/>
      <c r="R116" s="592"/>
      <c r="S116" s="592"/>
      <c r="T116" s="593"/>
      <c r="AT116" s="595" t="s">
        <v>132</v>
      </c>
      <c r="AU116" s="595" t="s">
        <v>81</v>
      </c>
      <c r="AV116" s="594" t="s">
        <v>81</v>
      </c>
      <c r="AW116" s="594" t="s">
        <v>35</v>
      </c>
      <c r="AX116" s="594" t="s">
        <v>71</v>
      </c>
      <c r="AY116" s="595" t="s">
        <v>123</v>
      </c>
    </row>
    <row r="117" spans="2:65" s="594" customFormat="1">
      <c r="B117" s="584"/>
      <c r="C117" s="585"/>
      <c r="D117" s="574" t="s">
        <v>132</v>
      </c>
      <c r="E117" s="586" t="s">
        <v>5</v>
      </c>
      <c r="F117" s="587" t="s">
        <v>1178</v>
      </c>
      <c r="G117" s="585"/>
      <c r="H117" s="588">
        <v>6.72</v>
      </c>
      <c r="I117" s="589"/>
      <c r="J117" s="585"/>
      <c r="K117" s="585"/>
      <c r="L117" s="590"/>
      <c r="M117" s="591"/>
      <c r="N117" s="592"/>
      <c r="O117" s="592"/>
      <c r="P117" s="592"/>
      <c r="Q117" s="592"/>
      <c r="R117" s="592"/>
      <c r="S117" s="592"/>
      <c r="T117" s="593"/>
      <c r="AT117" s="595" t="s">
        <v>132</v>
      </c>
      <c r="AU117" s="595" t="s">
        <v>81</v>
      </c>
      <c r="AV117" s="594" t="s">
        <v>81</v>
      </c>
      <c r="AW117" s="594" t="s">
        <v>35</v>
      </c>
      <c r="AX117" s="594" t="s">
        <v>71</v>
      </c>
      <c r="AY117" s="595" t="s">
        <v>123</v>
      </c>
    </row>
    <row r="118" spans="2:65" s="606" customFormat="1">
      <c r="B118" s="596"/>
      <c r="C118" s="597"/>
      <c r="D118" s="574" t="s">
        <v>132</v>
      </c>
      <c r="E118" s="598" t="s">
        <v>5</v>
      </c>
      <c r="F118" s="599" t="s">
        <v>144</v>
      </c>
      <c r="G118" s="597"/>
      <c r="H118" s="600">
        <v>55.2</v>
      </c>
      <c r="I118" s="601"/>
      <c r="J118" s="597"/>
      <c r="K118" s="597"/>
      <c r="L118" s="602"/>
      <c r="M118" s="603"/>
      <c r="N118" s="604"/>
      <c r="O118" s="604"/>
      <c r="P118" s="604"/>
      <c r="Q118" s="604"/>
      <c r="R118" s="604"/>
      <c r="S118" s="604"/>
      <c r="T118" s="605"/>
      <c r="AT118" s="607" t="s">
        <v>132</v>
      </c>
      <c r="AU118" s="607" t="s">
        <v>81</v>
      </c>
      <c r="AV118" s="606" t="s">
        <v>130</v>
      </c>
      <c r="AW118" s="606" t="s">
        <v>35</v>
      </c>
      <c r="AX118" s="606" t="s">
        <v>79</v>
      </c>
      <c r="AY118" s="607" t="s">
        <v>123</v>
      </c>
    </row>
    <row r="119" spans="2:65" s="449" customFormat="1" ht="38.25" customHeight="1">
      <c r="B119" s="450"/>
      <c r="C119" s="560" t="s">
        <v>185</v>
      </c>
      <c r="D119" s="560" t="s">
        <v>125</v>
      </c>
      <c r="E119" s="561" t="s">
        <v>1179</v>
      </c>
      <c r="F119" s="562" t="s">
        <v>1180</v>
      </c>
      <c r="G119" s="563" t="s">
        <v>175</v>
      </c>
      <c r="H119" s="564">
        <v>55.2</v>
      </c>
      <c r="I119" s="565"/>
      <c r="J119" s="566">
        <f>ROUND(I119*H119,2)</f>
        <v>0</v>
      </c>
      <c r="K119" s="562" t="s">
        <v>129</v>
      </c>
      <c r="L119" s="515"/>
      <c r="M119" s="567" t="s">
        <v>5</v>
      </c>
      <c r="N119" s="568" t="s">
        <v>42</v>
      </c>
      <c r="O119" s="451"/>
      <c r="P119" s="569">
        <f>O119*H119</f>
        <v>0</v>
      </c>
      <c r="Q119" s="569">
        <v>0</v>
      </c>
      <c r="R119" s="569">
        <f>Q119*H119</f>
        <v>0</v>
      </c>
      <c r="S119" s="569">
        <v>0</v>
      </c>
      <c r="T119" s="570">
        <f>S119*H119</f>
        <v>0</v>
      </c>
      <c r="AR119" s="435" t="s">
        <v>130</v>
      </c>
      <c r="AT119" s="435" t="s">
        <v>125</v>
      </c>
      <c r="AU119" s="435" t="s">
        <v>81</v>
      </c>
      <c r="AY119" s="435" t="s">
        <v>123</v>
      </c>
      <c r="BE119" s="571">
        <f>IF(N119="základní",J119,0)</f>
        <v>0</v>
      </c>
      <c r="BF119" s="571">
        <f>IF(N119="snížená",J119,0)</f>
        <v>0</v>
      </c>
      <c r="BG119" s="571">
        <f>IF(N119="zákl. přenesená",J119,0)</f>
        <v>0</v>
      </c>
      <c r="BH119" s="571">
        <f>IF(N119="sníž. přenesená",J119,0)</f>
        <v>0</v>
      </c>
      <c r="BI119" s="571">
        <f>IF(N119="nulová",J119,0)</f>
        <v>0</v>
      </c>
      <c r="BJ119" s="435" t="s">
        <v>79</v>
      </c>
      <c r="BK119" s="571">
        <f>ROUND(I119*H119,2)</f>
        <v>0</v>
      </c>
      <c r="BL119" s="435" t="s">
        <v>130</v>
      </c>
      <c r="BM119" s="435" t="s">
        <v>1181</v>
      </c>
    </row>
    <row r="120" spans="2:65" s="449" customFormat="1" ht="25.5" customHeight="1">
      <c r="B120" s="450"/>
      <c r="C120" s="560" t="s">
        <v>191</v>
      </c>
      <c r="D120" s="560" t="s">
        <v>125</v>
      </c>
      <c r="E120" s="561" t="s">
        <v>1182</v>
      </c>
      <c r="F120" s="562" t="s">
        <v>1183</v>
      </c>
      <c r="G120" s="563" t="s">
        <v>128</v>
      </c>
      <c r="H120" s="564">
        <v>171.2</v>
      </c>
      <c r="I120" s="565"/>
      <c r="J120" s="566">
        <f>ROUND(I120*H120,2)</f>
        <v>0</v>
      </c>
      <c r="K120" s="562" t="s">
        <v>129</v>
      </c>
      <c r="L120" s="515"/>
      <c r="M120" s="567" t="s">
        <v>5</v>
      </c>
      <c r="N120" s="568" t="s">
        <v>42</v>
      </c>
      <c r="O120" s="451"/>
      <c r="P120" s="569">
        <f>O120*H120</f>
        <v>0</v>
      </c>
      <c r="Q120" s="569">
        <v>8.4000000000000003E-4</v>
      </c>
      <c r="R120" s="569">
        <f>Q120*H120</f>
        <v>0.14380799999999999</v>
      </c>
      <c r="S120" s="569">
        <v>0</v>
      </c>
      <c r="T120" s="570">
        <f>S120*H120</f>
        <v>0</v>
      </c>
      <c r="AR120" s="435" t="s">
        <v>130</v>
      </c>
      <c r="AT120" s="435" t="s">
        <v>125</v>
      </c>
      <c r="AU120" s="435" t="s">
        <v>81</v>
      </c>
      <c r="AY120" s="435" t="s">
        <v>123</v>
      </c>
      <c r="BE120" s="571">
        <f>IF(N120="základní",J120,0)</f>
        <v>0</v>
      </c>
      <c r="BF120" s="571">
        <f>IF(N120="snížená",J120,0)</f>
        <v>0</v>
      </c>
      <c r="BG120" s="571">
        <f>IF(N120="zákl. přenesená",J120,0)</f>
        <v>0</v>
      </c>
      <c r="BH120" s="571">
        <f>IF(N120="sníž. přenesená",J120,0)</f>
        <v>0</v>
      </c>
      <c r="BI120" s="571">
        <f>IF(N120="nulová",J120,0)</f>
        <v>0</v>
      </c>
      <c r="BJ120" s="435" t="s">
        <v>79</v>
      </c>
      <c r="BK120" s="571">
        <f>ROUND(I120*H120,2)</f>
        <v>0</v>
      </c>
      <c r="BL120" s="435" t="s">
        <v>130</v>
      </c>
      <c r="BM120" s="435" t="s">
        <v>1184</v>
      </c>
    </row>
    <row r="121" spans="2:65" s="594" customFormat="1">
      <c r="B121" s="584"/>
      <c r="C121" s="585"/>
      <c r="D121" s="574" t="s">
        <v>132</v>
      </c>
      <c r="E121" s="586" t="s">
        <v>5</v>
      </c>
      <c r="F121" s="587" t="s">
        <v>1185</v>
      </c>
      <c r="G121" s="585"/>
      <c r="H121" s="588">
        <v>171.2</v>
      </c>
      <c r="I121" s="589"/>
      <c r="J121" s="585"/>
      <c r="K121" s="585"/>
      <c r="L121" s="590"/>
      <c r="M121" s="591"/>
      <c r="N121" s="592"/>
      <c r="O121" s="592"/>
      <c r="P121" s="592"/>
      <c r="Q121" s="592"/>
      <c r="R121" s="592"/>
      <c r="S121" s="592"/>
      <c r="T121" s="593"/>
      <c r="AT121" s="595" t="s">
        <v>132</v>
      </c>
      <c r="AU121" s="595" t="s">
        <v>81</v>
      </c>
      <c r="AV121" s="594" t="s">
        <v>81</v>
      </c>
      <c r="AW121" s="594" t="s">
        <v>35</v>
      </c>
      <c r="AX121" s="594" t="s">
        <v>79</v>
      </c>
      <c r="AY121" s="595" t="s">
        <v>123</v>
      </c>
    </row>
    <row r="122" spans="2:65" s="449" customFormat="1" ht="25.5" customHeight="1">
      <c r="B122" s="450"/>
      <c r="C122" s="560" t="s">
        <v>198</v>
      </c>
      <c r="D122" s="560" t="s">
        <v>125</v>
      </c>
      <c r="E122" s="561" t="s">
        <v>1186</v>
      </c>
      <c r="F122" s="562" t="s">
        <v>1187</v>
      </c>
      <c r="G122" s="563" t="s">
        <v>128</v>
      </c>
      <c r="H122" s="564">
        <v>171.2</v>
      </c>
      <c r="I122" s="565"/>
      <c r="J122" s="566">
        <f>ROUND(I122*H122,2)</f>
        <v>0</v>
      </c>
      <c r="K122" s="562" t="s">
        <v>129</v>
      </c>
      <c r="L122" s="515"/>
      <c r="M122" s="567" t="s">
        <v>5</v>
      </c>
      <c r="N122" s="568" t="s">
        <v>42</v>
      </c>
      <c r="O122" s="451"/>
      <c r="P122" s="569">
        <f>O122*H122</f>
        <v>0</v>
      </c>
      <c r="Q122" s="569">
        <v>0</v>
      </c>
      <c r="R122" s="569">
        <f>Q122*H122</f>
        <v>0</v>
      </c>
      <c r="S122" s="569">
        <v>0</v>
      </c>
      <c r="T122" s="570">
        <f>S122*H122</f>
        <v>0</v>
      </c>
      <c r="AR122" s="435" t="s">
        <v>130</v>
      </c>
      <c r="AT122" s="435" t="s">
        <v>125</v>
      </c>
      <c r="AU122" s="435" t="s">
        <v>81</v>
      </c>
      <c r="AY122" s="435" t="s">
        <v>123</v>
      </c>
      <c r="BE122" s="571">
        <f>IF(N122="základní",J122,0)</f>
        <v>0</v>
      </c>
      <c r="BF122" s="571">
        <f>IF(N122="snížená",J122,0)</f>
        <v>0</v>
      </c>
      <c r="BG122" s="571">
        <f>IF(N122="zákl. přenesená",J122,0)</f>
        <v>0</v>
      </c>
      <c r="BH122" s="571">
        <f>IF(N122="sníž. přenesená",J122,0)</f>
        <v>0</v>
      </c>
      <c r="BI122" s="571">
        <f>IF(N122="nulová",J122,0)</f>
        <v>0</v>
      </c>
      <c r="BJ122" s="435" t="s">
        <v>79</v>
      </c>
      <c r="BK122" s="571">
        <f>ROUND(I122*H122,2)</f>
        <v>0</v>
      </c>
      <c r="BL122" s="435" t="s">
        <v>130</v>
      </c>
      <c r="BM122" s="435" t="s">
        <v>1188</v>
      </c>
    </row>
    <row r="123" spans="2:65" s="449" customFormat="1" ht="38.25" customHeight="1">
      <c r="B123" s="450"/>
      <c r="C123" s="560" t="s">
        <v>202</v>
      </c>
      <c r="D123" s="560" t="s">
        <v>125</v>
      </c>
      <c r="E123" s="561" t="s">
        <v>1189</v>
      </c>
      <c r="F123" s="562" t="s">
        <v>1190</v>
      </c>
      <c r="G123" s="563" t="s">
        <v>175</v>
      </c>
      <c r="H123" s="564">
        <v>55.2</v>
      </c>
      <c r="I123" s="565"/>
      <c r="J123" s="566">
        <f>ROUND(I123*H123,2)</f>
        <v>0</v>
      </c>
      <c r="K123" s="562" t="s">
        <v>129</v>
      </c>
      <c r="L123" s="515"/>
      <c r="M123" s="567" t="s">
        <v>5</v>
      </c>
      <c r="N123" s="568" t="s">
        <v>42</v>
      </c>
      <c r="O123" s="451"/>
      <c r="P123" s="569">
        <f>O123*H123</f>
        <v>0</v>
      </c>
      <c r="Q123" s="569">
        <v>0</v>
      </c>
      <c r="R123" s="569">
        <f>Q123*H123</f>
        <v>0</v>
      </c>
      <c r="S123" s="569">
        <v>0</v>
      </c>
      <c r="T123" s="570">
        <f>S123*H123</f>
        <v>0</v>
      </c>
      <c r="AR123" s="435" t="s">
        <v>130</v>
      </c>
      <c r="AT123" s="435" t="s">
        <v>125</v>
      </c>
      <c r="AU123" s="435" t="s">
        <v>81</v>
      </c>
      <c r="AY123" s="435" t="s">
        <v>123</v>
      </c>
      <c r="BE123" s="571">
        <f>IF(N123="základní",J123,0)</f>
        <v>0</v>
      </c>
      <c r="BF123" s="571">
        <f>IF(N123="snížená",J123,0)</f>
        <v>0</v>
      </c>
      <c r="BG123" s="571">
        <f>IF(N123="zákl. přenesená",J123,0)</f>
        <v>0</v>
      </c>
      <c r="BH123" s="571">
        <f>IF(N123="sníž. přenesená",J123,0)</f>
        <v>0</v>
      </c>
      <c r="BI123" s="571">
        <f>IF(N123="nulová",J123,0)</f>
        <v>0</v>
      </c>
      <c r="BJ123" s="435" t="s">
        <v>79</v>
      </c>
      <c r="BK123" s="571">
        <f>ROUND(I123*H123,2)</f>
        <v>0</v>
      </c>
      <c r="BL123" s="435" t="s">
        <v>130</v>
      </c>
      <c r="BM123" s="435" t="s">
        <v>1191</v>
      </c>
    </row>
    <row r="124" spans="2:65" s="594" customFormat="1">
      <c r="B124" s="584"/>
      <c r="C124" s="585"/>
      <c r="D124" s="574" t="s">
        <v>132</v>
      </c>
      <c r="E124" s="586" t="s">
        <v>5</v>
      </c>
      <c r="F124" s="587" t="s">
        <v>1192</v>
      </c>
      <c r="G124" s="585"/>
      <c r="H124" s="588">
        <v>55.2</v>
      </c>
      <c r="I124" s="589"/>
      <c r="J124" s="585"/>
      <c r="K124" s="585"/>
      <c r="L124" s="590"/>
      <c r="M124" s="591"/>
      <c r="N124" s="592"/>
      <c r="O124" s="592"/>
      <c r="P124" s="592"/>
      <c r="Q124" s="592"/>
      <c r="R124" s="592"/>
      <c r="S124" s="592"/>
      <c r="T124" s="593"/>
      <c r="AT124" s="595" t="s">
        <v>132</v>
      </c>
      <c r="AU124" s="595" t="s">
        <v>81</v>
      </c>
      <c r="AV124" s="594" t="s">
        <v>81</v>
      </c>
      <c r="AW124" s="594" t="s">
        <v>35</v>
      </c>
      <c r="AX124" s="594" t="s">
        <v>79</v>
      </c>
      <c r="AY124" s="595" t="s">
        <v>123</v>
      </c>
    </row>
    <row r="125" spans="2:65" s="449" customFormat="1" ht="16.5" customHeight="1">
      <c r="B125" s="450"/>
      <c r="C125" s="560" t="s">
        <v>11</v>
      </c>
      <c r="D125" s="560" t="s">
        <v>125</v>
      </c>
      <c r="E125" s="561" t="s">
        <v>251</v>
      </c>
      <c r="F125" s="562" t="s">
        <v>1193</v>
      </c>
      <c r="G125" s="563" t="s">
        <v>175</v>
      </c>
      <c r="H125" s="564">
        <v>25.664000000000001</v>
      </c>
      <c r="I125" s="565"/>
      <c r="J125" s="566">
        <f>ROUND(I125*H125,2)</f>
        <v>0</v>
      </c>
      <c r="K125" s="562" t="s">
        <v>129</v>
      </c>
      <c r="L125" s="515"/>
      <c r="M125" s="567" t="s">
        <v>5</v>
      </c>
      <c r="N125" s="568" t="s">
        <v>42</v>
      </c>
      <c r="O125" s="451"/>
      <c r="P125" s="569">
        <f>O125*H125</f>
        <v>0</v>
      </c>
      <c r="Q125" s="569">
        <v>0</v>
      </c>
      <c r="R125" s="569">
        <f>Q125*H125</f>
        <v>0</v>
      </c>
      <c r="S125" s="569">
        <v>0</v>
      </c>
      <c r="T125" s="570">
        <f>S125*H125</f>
        <v>0</v>
      </c>
      <c r="AR125" s="435" t="s">
        <v>130</v>
      </c>
      <c r="AT125" s="435" t="s">
        <v>125</v>
      </c>
      <c r="AU125" s="435" t="s">
        <v>81</v>
      </c>
      <c r="AY125" s="435" t="s">
        <v>123</v>
      </c>
      <c r="BE125" s="571">
        <f>IF(N125="základní",J125,0)</f>
        <v>0</v>
      </c>
      <c r="BF125" s="571">
        <f>IF(N125="snížená",J125,0)</f>
        <v>0</v>
      </c>
      <c r="BG125" s="571">
        <f>IF(N125="zákl. přenesená",J125,0)</f>
        <v>0</v>
      </c>
      <c r="BH125" s="571">
        <f>IF(N125="sníž. přenesená",J125,0)</f>
        <v>0</v>
      </c>
      <c r="BI125" s="571">
        <f>IF(N125="nulová",J125,0)</f>
        <v>0</v>
      </c>
      <c r="BJ125" s="435" t="s">
        <v>79</v>
      </c>
      <c r="BK125" s="571">
        <f>ROUND(I125*H125,2)</f>
        <v>0</v>
      </c>
      <c r="BL125" s="435" t="s">
        <v>130</v>
      </c>
      <c r="BM125" s="435" t="s">
        <v>1194</v>
      </c>
    </row>
    <row r="126" spans="2:65" s="582" customFormat="1">
      <c r="B126" s="572"/>
      <c r="C126" s="573"/>
      <c r="D126" s="574" t="s">
        <v>132</v>
      </c>
      <c r="E126" s="575" t="s">
        <v>5</v>
      </c>
      <c r="F126" s="576" t="s">
        <v>1195</v>
      </c>
      <c r="G126" s="573"/>
      <c r="H126" s="575" t="s">
        <v>5</v>
      </c>
      <c r="I126" s="577"/>
      <c r="J126" s="573"/>
      <c r="K126" s="573"/>
      <c r="L126" s="578"/>
      <c r="M126" s="579"/>
      <c r="N126" s="580"/>
      <c r="O126" s="580"/>
      <c r="P126" s="580"/>
      <c r="Q126" s="580"/>
      <c r="R126" s="580"/>
      <c r="S126" s="580"/>
      <c r="T126" s="581"/>
      <c r="AT126" s="583" t="s">
        <v>132</v>
      </c>
      <c r="AU126" s="583" t="s">
        <v>81</v>
      </c>
      <c r="AV126" s="582" t="s">
        <v>79</v>
      </c>
      <c r="AW126" s="582" t="s">
        <v>35</v>
      </c>
      <c r="AX126" s="582" t="s">
        <v>71</v>
      </c>
      <c r="AY126" s="583" t="s">
        <v>123</v>
      </c>
    </row>
    <row r="127" spans="2:65" s="594" customFormat="1">
      <c r="B127" s="584"/>
      <c r="C127" s="585"/>
      <c r="D127" s="574" t="s">
        <v>132</v>
      </c>
      <c r="E127" s="586" t="s">
        <v>5</v>
      </c>
      <c r="F127" s="587" t="s">
        <v>1196</v>
      </c>
      <c r="G127" s="585"/>
      <c r="H127" s="588">
        <v>55.2</v>
      </c>
      <c r="I127" s="589"/>
      <c r="J127" s="585"/>
      <c r="K127" s="585"/>
      <c r="L127" s="590"/>
      <c r="M127" s="591"/>
      <c r="N127" s="592"/>
      <c r="O127" s="592"/>
      <c r="P127" s="592"/>
      <c r="Q127" s="592"/>
      <c r="R127" s="592"/>
      <c r="S127" s="592"/>
      <c r="T127" s="593"/>
      <c r="AT127" s="595" t="s">
        <v>132</v>
      </c>
      <c r="AU127" s="595" t="s">
        <v>81</v>
      </c>
      <c r="AV127" s="594" t="s">
        <v>81</v>
      </c>
      <c r="AW127" s="594" t="s">
        <v>35</v>
      </c>
      <c r="AX127" s="594" t="s">
        <v>71</v>
      </c>
      <c r="AY127" s="595" t="s">
        <v>123</v>
      </c>
    </row>
    <row r="128" spans="2:65" s="594" customFormat="1">
      <c r="B128" s="584"/>
      <c r="C128" s="585"/>
      <c r="D128" s="574" t="s">
        <v>132</v>
      </c>
      <c r="E128" s="586" t="s">
        <v>5</v>
      </c>
      <c r="F128" s="587" t="s">
        <v>1197</v>
      </c>
      <c r="G128" s="585"/>
      <c r="H128" s="588">
        <v>-29.536000000000001</v>
      </c>
      <c r="I128" s="589"/>
      <c r="J128" s="585"/>
      <c r="K128" s="585"/>
      <c r="L128" s="590"/>
      <c r="M128" s="591"/>
      <c r="N128" s="592"/>
      <c r="O128" s="592"/>
      <c r="P128" s="592"/>
      <c r="Q128" s="592"/>
      <c r="R128" s="592"/>
      <c r="S128" s="592"/>
      <c r="T128" s="593"/>
      <c r="AT128" s="595" t="s">
        <v>132</v>
      </c>
      <c r="AU128" s="595" t="s">
        <v>81</v>
      </c>
      <c r="AV128" s="594" t="s">
        <v>81</v>
      </c>
      <c r="AW128" s="594" t="s">
        <v>35</v>
      </c>
      <c r="AX128" s="594" t="s">
        <v>71</v>
      </c>
      <c r="AY128" s="595" t="s">
        <v>123</v>
      </c>
    </row>
    <row r="129" spans="2:65" s="606" customFormat="1">
      <c r="B129" s="596"/>
      <c r="C129" s="597"/>
      <c r="D129" s="574" t="s">
        <v>132</v>
      </c>
      <c r="E129" s="598" t="s">
        <v>5</v>
      </c>
      <c r="F129" s="599" t="s">
        <v>144</v>
      </c>
      <c r="G129" s="597"/>
      <c r="H129" s="600">
        <v>25.664000000000001</v>
      </c>
      <c r="I129" s="601"/>
      <c r="J129" s="597"/>
      <c r="K129" s="597"/>
      <c r="L129" s="602"/>
      <c r="M129" s="603"/>
      <c r="N129" s="604"/>
      <c r="O129" s="604"/>
      <c r="P129" s="604"/>
      <c r="Q129" s="604"/>
      <c r="R129" s="604"/>
      <c r="S129" s="604"/>
      <c r="T129" s="605"/>
      <c r="AT129" s="607" t="s">
        <v>132</v>
      </c>
      <c r="AU129" s="607" t="s">
        <v>81</v>
      </c>
      <c r="AV129" s="606" t="s">
        <v>130</v>
      </c>
      <c r="AW129" s="606" t="s">
        <v>35</v>
      </c>
      <c r="AX129" s="606" t="s">
        <v>79</v>
      </c>
      <c r="AY129" s="607" t="s">
        <v>123</v>
      </c>
    </row>
    <row r="130" spans="2:65" s="449" customFormat="1" ht="51" customHeight="1">
      <c r="B130" s="450"/>
      <c r="C130" s="560" t="s">
        <v>211</v>
      </c>
      <c r="D130" s="560" t="s">
        <v>125</v>
      </c>
      <c r="E130" s="561" t="s">
        <v>260</v>
      </c>
      <c r="F130" s="562" t="s">
        <v>1198</v>
      </c>
      <c r="G130" s="563" t="s">
        <v>175</v>
      </c>
      <c r="H130" s="564">
        <v>153.98400000000001</v>
      </c>
      <c r="I130" s="565"/>
      <c r="J130" s="566">
        <f>ROUND(I130*H130,2)</f>
        <v>0</v>
      </c>
      <c r="K130" s="562" t="s">
        <v>129</v>
      </c>
      <c r="L130" s="515"/>
      <c r="M130" s="567" t="s">
        <v>5</v>
      </c>
      <c r="N130" s="568" t="s">
        <v>42</v>
      </c>
      <c r="O130" s="451"/>
      <c r="P130" s="569">
        <f>O130*H130</f>
        <v>0</v>
      </c>
      <c r="Q130" s="569">
        <v>0</v>
      </c>
      <c r="R130" s="569">
        <f>Q130*H130</f>
        <v>0</v>
      </c>
      <c r="S130" s="569">
        <v>0</v>
      </c>
      <c r="T130" s="570">
        <f>S130*H130</f>
        <v>0</v>
      </c>
      <c r="AR130" s="435" t="s">
        <v>130</v>
      </c>
      <c r="AT130" s="435" t="s">
        <v>125</v>
      </c>
      <c r="AU130" s="435" t="s">
        <v>81</v>
      </c>
      <c r="AY130" s="435" t="s">
        <v>123</v>
      </c>
      <c r="BE130" s="571">
        <f>IF(N130="základní",J130,0)</f>
        <v>0</v>
      </c>
      <c r="BF130" s="571">
        <f>IF(N130="snížená",J130,0)</f>
        <v>0</v>
      </c>
      <c r="BG130" s="571">
        <f>IF(N130="zákl. přenesená",J130,0)</f>
        <v>0</v>
      </c>
      <c r="BH130" s="571">
        <f>IF(N130="sníž. přenesená",J130,0)</f>
        <v>0</v>
      </c>
      <c r="BI130" s="571">
        <f>IF(N130="nulová",J130,0)</f>
        <v>0</v>
      </c>
      <c r="BJ130" s="435" t="s">
        <v>79</v>
      </c>
      <c r="BK130" s="571">
        <f>ROUND(I130*H130,2)</f>
        <v>0</v>
      </c>
      <c r="BL130" s="435" t="s">
        <v>130</v>
      </c>
      <c r="BM130" s="435" t="s">
        <v>1199</v>
      </c>
    </row>
    <row r="131" spans="2:65" s="582" customFormat="1">
      <c r="B131" s="572"/>
      <c r="C131" s="573"/>
      <c r="D131" s="574" t="s">
        <v>132</v>
      </c>
      <c r="E131" s="575" t="s">
        <v>5</v>
      </c>
      <c r="F131" s="576" t="s">
        <v>1195</v>
      </c>
      <c r="G131" s="573"/>
      <c r="H131" s="575" t="s">
        <v>5</v>
      </c>
      <c r="I131" s="577"/>
      <c r="J131" s="573"/>
      <c r="K131" s="573"/>
      <c r="L131" s="578"/>
      <c r="M131" s="579"/>
      <c r="N131" s="580"/>
      <c r="O131" s="580"/>
      <c r="P131" s="580"/>
      <c r="Q131" s="580"/>
      <c r="R131" s="580"/>
      <c r="S131" s="580"/>
      <c r="T131" s="581"/>
      <c r="AT131" s="583" t="s">
        <v>132</v>
      </c>
      <c r="AU131" s="583" t="s">
        <v>81</v>
      </c>
      <c r="AV131" s="582" t="s">
        <v>79</v>
      </c>
      <c r="AW131" s="582" t="s">
        <v>35</v>
      </c>
      <c r="AX131" s="582" t="s">
        <v>71</v>
      </c>
      <c r="AY131" s="583" t="s">
        <v>123</v>
      </c>
    </row>
    <row r="132" spans="2:65" s="594" customFormat="1">
      <c r="B132" s="584"/>
      <c r="C132" s="585"/>
      <c r="D132" s="574" t="s">
        <v>132</v>
      </c>
      <c r="E132" s="586" t="s">
        <v>5</v>
      </c>
      <c r="F132" s="587" t="s">
        <v>1200</v>
      </c>
      <c r="G132" s="585"/>
      <c r="H132" s="588">
        <v>153.98400000000001</v>
      </c>
      <c r="I132" s="589"/>
      <c r="J132" s="585"/>
      <c r="K132" s="585"/>
      <c r="L132" s="590"/>
      <c r="M132" s="591"/>
      <c r="N132" s="592"/>
      <c r="O132" s="592"/>
      <c r="P132" s="592"/>
      <c r="Q132" s="592"/>
      <c r="R132" s="592"/>
      <c r="S132" s="592"/>
      <c r="T132" s="593"/>
      <c r="AT132" s="595" t="s">
        <v>132</v>
      </c>
      <c r="AU132" s="595" t="s">
        <v>81</v>
      </c>
      <c r="AV132" s="594" t="s">
        <v>81</v>
      </c>
      <c r="AW132" s="594" t="s">
        <v>35</v>
      </c>
      <c r="AX132" s="594" t="s">
        <v>79</v>
      </c>
      <c r="AY132" s="595" t="s">
        <v>123</v>
      </c>
    </row>
    <row r="133" spans="2:65" s="449" customFormat="1" ht="16.5" customHeight="1">
      <c r="B133" s="450"/>
      <c r="C133" s="560" t="s">
        <v>218</v>
      </c>
      <c r="D133" s="560" t="s">
        <v>125</v>
      </c>
      <c r="E133" s="561" t="s">
        <v>266</v>
      </c>
      <c r="F133" s="562" t="s">
        <v>1201</v>
      </c>
      <c r="G133" s="563" t="s">
        <v>268</v>
      </c>
      <c r="H133" s="564">
        <v>46.195</v>
      </c>
      <c r="I133" s="565"/>
      <c r="J133" s="566">
        <f>ROUND(I133*H133,2)</f>
        <v>0</v>
      </c>
      <c r="K133" s="562" t="s">
        <v>129</v>
      </c>
      <c r="L133" s="515"/>
      <c r="M133" s="567" t="s">
        <v>5</v>
      </c>
      <c r="N133" s="568" t="s">
        <v>42</v>
      </c>
      <c r="O133" s="451"/>
      <c r="P133" s="569">
        <f>O133*H133</f>
        <v>0</v>
      </c>
      <c r="Q133" s="569">
        <v>0</v>
      </c>
      <c r="R133" s="569">
        <f>Q133*H133</f>
        <v>0</v>
      </c>
      <c r="S133" s="569">
        <v>0</v>
      </c>
      <c r="T133" s="570">
        <f>S133*H133</f>
        <v>0</v>
      </c>
      <c r="AR133" s="435" t="s">
        <v>130</v>
      </c>
      <c r="AT133" s="435" t="s">
        <v>125</v>
      </c>
      <c r="AU133" s="435" t="s">
        <v>81</v>
      </c>
      <c r="AY133" s="435" t="s">
        <v>123</v>
      </c>
      <c r="BE133" s="571">
        <f>IF(N133="základní",J133,0)</f>
        <v>0</v>
      </c>
      <c r="BF133" s="571">
        <f>IF(N133="snížená",J133,0)</f>
        <v>0</v>
      </c>
      <c r="BG133" s="571">
        <f>IF(N133="zákl. přenesená",J133,0)</f>
        <v>0</v>
      </c>
      <c r="BH133" s="571">
        <f>IF(N133="sníž. přenesená",J133,0)</f>
        <v>0</v>
      </c>
      <c r="BI133" s="571">
        <f>IF(N133="nulová",J133,0)</f>
        <v>0</v>
      </c>
      <c r="BJ133" s="435" t="s">
        <v>79</v>
      </c>
      <c r="BK133" s="571">
        <f>ROUND(I133*H133,2)</f>
        <v>0</v>
      </c>
      <c r="BL133" s="435" t="s">
        <v>130</v>
      </c>
      <c r="BM133" s="435" t="s">
        <v>1202</v>
      </c>
    </row>
    <row r="134" spans="2:65" s="582" customFormat="1">
      <c r="B134" s="572"/>
      <c r="C134" s="573"/>
      <c r="D134" s="574" t="s">
        <v>132</v>
      </c>
      <c r="E134" s="575" t="s">
        <v>5</v>
      </c>
      <c r="F134" s="576" t="s">
        <v>1203</v>
      </c>
      <c r="G134" s="573"/>
      <c r="H134" s="575" t="s">
        <v>5</v>
      </c>
      <c r="I134" s="577"/>
      <c r="J134" s="573"/>
      <c r="K134" s="573"/>
      <c r="L134" s="578"/>
      <c r="M134" s="579"/>
      <c r="N134" s="580"/>
      <c r="O134" s="580"/>
      <c r="P134" s="580"/>
      <c r="Q134" s="580"/>
      <c r="R134" s="580"/>
      <c r="S134" s="580"/>
      <c r="T134" s="581"/>
      <c r="AT134" s="583" t="s">
        <v>132</v>
      </c>
      <c r="AU134" s="583" t="s">
        <v>81</v>
      </c>
      <c r="AV134" s="582" t="s">
        <v>79</v>
      </c>
      <c r="AW134" s="582" t="s">
        <v>35</v>
      </c>
      <c r="AX134" s="582" t="s">
        <v>71</v>
      </c>
      <c r="AY134" s="583" t="s">
        <v>123</v>
      </c>
    </row>
    <row r="135" spans="2:65" s="594" customFormat="1">
      <c r="B135" s="584"/>
      <c r="C135" s="585"/>
      <c r="D135" s="574" t="s">
        <v>132</v>
      </c>
      <c r="E135" s="586" t="s">
        <v>5</v>
      </c>
      <c r="F135" s="587" t="s">
        <v>1204</v>
      </c>
      <c r="G135" s="585"/>
      <c r="H135" s="588">
        <v>46.195</v>
      </c>
      <c r="I135" s="589"/>
      <c r="J135" s="585"/>
      <c r="K135" s="585"/>
      <c r="L135" s="590"/>
      <c r="M135" s="591"/>
      <c r="N135" s="592"/>
      <c r="O135" s="592"/>
      <c r="P135" s="592"/>
      <c r="Q135" s="592"/>
      <c r="R135" s="592"/>
      <c r="S135" s="592"/>
      <c r="T135" s="593"/>
      <c r="AT135" s="595" t="s">
        <v>132</v>
      </c>
      <c r="AU135" s="595" t="s">
        <v>81</v>
      </c>
      <c r="AV135" s="594" t="s">
        <v>81</v>
      </c>
      <c r="AW135" s="594" t="s">
        <v>35</v>
      </c>
      <c r="AX135" s="594" t="s">
        <v>79</v>
      </c>
      <c r="AY135" s="595" t="s">
        <v>123</v>
      </c>
    </row>
    <row r="136" spans="2:65" s="449" customFormat="1" ht="25.5" customHeight="1">
      <c r="B136" s="450"/>
      <c r="C136" s="560" t="s">
        <v>222</v>
      </c>
      <c r="D136" s="560" t="s">
        <v>125</v>
      </c>
      <c r="E136" s="561" t="s">
        <v>302</v>
      </c>
      <c r="F136" s="562" t="s">
        <v>1205</v>
      </c>
      <c r="G136" s="563" t="s">
        <v>175</v>
      </c>
      <c r="H136" s="564">
        <v>29.536000000000001</v>
      </c>
      <c r="I136" s="565"/>
      <c r="J136" s="566">
        <f>ROUND(I136*H136,2)</f>
        <v>0</v>
      </c>
      <c r="K136" s="562" t="s">
        <v>129</v>
      </c>
      <c r="L136" s="515"/>
      <c r="M136" s="567" t="s">
        <v>5</v>
      </c>
      <c r="N136" s="568" t="s">
        <v>42</v>
      </c>
      <c r="O136" s="451"/>
      <c r="P136" s="569">
        <f>O136*H136</f>
        <v>0</v>
      </c>
      <c r="Q136" s="569">
        <v>0</v>
      </c>
      <c r="R136" s="569">
        <f>Q136*H136</f>
        <v>0</v>
      </c>
      <c r="S136" s="569">
        <v>0</v>
      </c>
      <c r="T136" s="570">
        <f>S136*H136</f>
        <v>0</v>
      </c>
      <c r="AR136" s="435" t="s">
        <v>130</v>
      </c>
      <c r="AT136" s="435" t="s">
        <v>125</v>
      </c>
      <c r="AU136" s="435" t="s">
        <v>81</v>
      </c>
      <c r="AY136" s="435" t="s">
        <v>123</v>
      </c>
      <c r="BE136" s="571">
        <f>IF(N136="základní",J136,0)</f>
        <v>0</v>
      </c>
      <c r="BF136" s="571">
        <f>IF(N136="snížená",J136,0)</f>
        <v>0</v>
      </c>
      <c r="BG136" s="571">
        <f>IF(N136="zákl. přenesená",J136,0)</f>
        <v>0</v>
      </c>
      <c r="BH136" s="571">
        <f>IF(N136="sníž. přenesená",J136,0)</f>
        <v>0</v>
      </c>
      <c r="BI136" s="571">
        <f>IF(N136="nulová",J136,0)</f>
        <v>0</v>
      </c>
      <c r="BJ136" s="435" t="s">
        <v>79</v>
      </c>
      <c r="BK136" s="571">
        <f>ROUND(I136*H136,2)</f>
        <v>0</v>
      </c>
      <c r="BL136" s="435" t="s">
        <v>130</v>
      </c>
      <c r="BM136" s="435" t="s">
        <v>1206</v>
      </c>
    </row>
    <row r="137" spans="2:65" s="582" customFormat="1">
      <c r="B137" s="572"/>
      <c r="C137" s="573"/>
      <c r="D137" s="574" t="s">
        <v>132</v>
      </c>
      <c r="E137" s="575" t="s">
        <v>5</v>
      </c>
      <c r="F137" s="576" t="s">
        <v>1207</v>
      </c>
      <c r="G137" s="573"/>
      <c r="H137" s="575" t="s">
        <v>5</v>
      </c>
      <c r="I137" s="577"/>
      <c r="J137" s="573"/>
      <c r="K137" s="573"/>
      <c r="L137" s="578"/>
      <c r="M137" s="579"/>
      <c r="N137" s="580"/>
      <c r="O137" s="580"/>
      <c r="P137" s="580"/>
      <c r="Q137" s="580"/>
      <c r="R137" s="580"/>
      <c r="S137" s="580"/>
      <c r="T137" s="581"/>
      <c r="AT137" s="583" t="s">
        <v>132</v>
      </c>
      <c r="AU137" s="583" t="s">
        <v>81</v>
      </c>
      <c r="AV137" s="582" t="s">
        <v>79</v>
      </c>
      <c r="AW137" s="582" t="s">
        <v>35</v>
      </c>
      <c r="AX137" s="582" t="s">
        <v>71</v>
      </c>
      <c r="AY137" s="583" t="s">
        <v>123</v>
      </c>
    </row>
    <row r="138" spans="2:65" s="594" customFormat="1">
      <c r="B138" s="584"/>
      <c r="C138" s="585"/>
      <c r="D138" s="574" t="s">
        <v>132</v>
      </c>
      <c r="E138" s="586" t="s">
        <v>5</v>
      </c>
      <c r="F138" s="587" t="s">
        <v>1208</v>
      </c>
      <c r="G138" s="585"/>
      <c r="H138" s="588">
        <v>55.2</v>
      </c>
      <c r="I138" s="589"/>
      <c r="J138" s="585"/>
      <c r="K138" s="585"/>
      <c r="L138" s="590"/>
      <c r="M138" s="591"/>
      <c r="N138" s="592"/>
      <c r="O138" s="592"/>
      <c r="P138" s="592"/>
      <c r="Q138" s="592"/>
      <c r="R138" s="592"/>
      <c r="S138" s="592"/>
      <c r="T138" s="593"/>
      <c r="AT138" s="595" t="s">
        <v>132</v>
      </c>
      <c r="AU138" s="595" t="s">
        <v>81</v>
      </c>
      <c r="AV138" s="594" t="s">
        <v>81</v>
      </c>
      <c r="AW138" s="594" t="s">
        <v>35</v>
      </c>
      <c r="AX138" s="594" t="s">
        <v>71</v>
      </c>
      <c r="AY138" s="595" t="s">
        <v>123</v>
      </c>
    </row>
    <row r="139" spans="2:65" s="594" customFormat="1">
      <c r="B139" s="584"/>
      <c r="C139" s="585"/>
      <c r="D139" s="574" t="s">
        <v>132</v>
      </c>
      <c r="E139" s="586" t="s">
        <v>5</v>
      </c>
      <c r="F139" s="587" t="s">
        <v>1209</v>
      </c>
      <c r="G139" s="585"/>
      <c r="H139" s="588">
        <v>-20.547999999999998</v>
      </c>
      <c r="I139" s="589"/>
      <c r="J139" s="585"/>
      <c r="K139" s="585"/>
      <c r="L139" s="590"/>
      <c r="M139" s="591"/>
      <c r="N139" s="592"/>
      <c r="O139" s="592"/>
      <c r="P139" s="592"/>
      <c r="Q139" s="592"/>
      <c r="R139" s="592"/>
      <c r="S139" s="592"/>
      <c r="T139" s="593"/>
      <c r="AT139" s="595" t="s">
        <v>132</v>
      </c>
      <c r="AU139" s="595" t="s">
        <v>81</v>
      </c>
      <c r="AV139" s="594" t="s">
        <v>81</v>
      </c>
      <c r="AW139" s="594" t="s">
        <v>35</v>
      </c>
      <c r="AX139" s="594" t="s">
        <v>71</v>
      </c>
      <c r="AY139" s="595" t="s">
        <v>123</v>
      </c>
    </row>
    <row r="140" spans="2:65" s="594" customFormat="1">
      <c r="B140" s="584"/>
      <c r="C140" s="585"/>
      <c r="D140" s="574" t="s">
        <v>132</v>
      </c>
      <c r="E140" s="586" t="s">
        <v>5</v>
      </c>
      <c r="F140" s="587" t="s">
        <v>1210</v>
      </c>
      <c r="G140" s="585"/>
      <c r="H140" s="588">
        <v>-5.1159999999999997</v>
      </c>
      <c r="I140" s="589"/>
      <c r="J140" s="585"/>
      <c r="K140" s="585"/>
      <c r="L140" s="590"/>
      <c r="M140" s="591"/>
      <c r="N140" s="592"/>
      <c r="O140" s="592"/>
      <c r="P140" s="592"/>
      <c r="Q140" s="592"/>
      <c r="R140" s="592"/>
      <c r="S140" s="592"/>
      <c r="T140" s="593"/>
      <c r="AT140" s="595" t="s">
        <v>132</v>
      </c>
      <c r="AU140" s="595" t="s">
        <v>81</v>
      </c>
      <c r="AV140" s="594" t="s">
        <v>81</v>
      </c>
      <c r="AW140" s="594" t="s">
        <v>35</v>
      </c>
      <c r="AX140" s="594" t="s">
        <v>71</v>
      </c>
      <c r="AY140" s="595" t="s">
        <v>123</v>
      </c>
    </row>
    <row r="141" spans="2:65" s="606" customFormat="1">
      <c r="B141" s="596"/>
      <c r="C141" s="597"/>
      <c r="D141" s="574" t="s">
        <v>132</v>
      </c>
      <c r="E141" s="598" t="s">
        <v>5</v>
      </c>
      <c r="F141" s="599" t="s">
        <v>144</v>
      </c>
      <c r="G141" s="597"/>
      <c r="H141" s="600">
        <v>29.536000000000001</v>
      </c>
      <c r="I141" s="601"/>
      <c r="J141" s="597"/>
      <c r="K141" s="597"/>
      <c r="L141" s="602"/>
      <c r="M141" s="603"/>
      <c r="N141" s="604"/>
      <c r="O141" s="604"/>
      <c r="P141" s="604"/>
      <c r="Q141" s="604"/>
      <c r="R141" s="604"/>
      <c r="S141" s="604"/>
      <c r="T141" s="605"/>
      <c r="AT141" s="607" t="s">
        <v>132</v>
      </c>
      <c r="AU141" s="607" t="s">
        <v>81</v>
      </c>
      <c r="AV141" s="606" t="s">
        <v>130</v>
      </c>
      <c r="AW141" s="606" t="s">
        <v>35</v>
      </c>
      <c r="AX141" s="606" t="s">
        <v>79</v>
      </c>
      <c r="AY141" s="607" t="s">
        <v>123</v>
      </c>
    </row>
    <row r="142" spans="2:65" s="449" customFormat="1" ht="38.25" customHeight="1">
      <c r="B142" s="450"/>
      <c r="C142" s="560" t="s">
        <v>229</v>
      </c>
      <c r="D142" s="560" t="s">
        <v>125</v>
      </c>
      <c r="E142" s="561" t="s">
        <v>314</v>
      </c>
      <c r="F142" s="562" t="s">
        <v>1211</v>
      </c>
      <c r="G142" s="563" t="s">
        <v>175</v>
      </c>
      <c r="H142" s="564">
        <v>20.042999999999999</v>
      </c>
      <c r="I142" s="565"/>
      <c r="J142" s="566">
        <f>ROUND(I142*H142,2)</f>
        <v>0</v>
      </c>
      <c r="K142" s="562" t="s">
        <v>129</v>
      </c>
      <c r="L142" s="515"/>
      <c r="M142" s="567" t="s">
        <v>5</v>
      </c>
      <c r="N142" s="568" t="s">
        <v>42</v>
      </c>
      <c r="O142" s="451"/>
      <c r="P142" s="569">
        <f>O142*H142</f>
        <v>0</v>
      </c>
      <c r="Q142" s="569">
        <v>0</v>
      </c>
      <c r="R142" s="569">
        <f>Q142*H142</f>
        <v>0</v>
      </c>
      <c r="S142" s="569">
        <v>0</v>
      </c>
      <c r="T142" s="570">
        <f>S142*H142</f>
        <v>0</v>
      </c>
      <c r="AR142" s="435" t="s">
        <v>130</v>
      </c>
      <c r="AT142" s="435" t="s">
        <v>125</v>
      </c>
      <c r="AU142" s="435" t="s">
        <v>81</v>
      </c>
      <c r="AY142" s="435" t="s">
        <v>123</v>
      </c>
      <c r="BE142" s="571">
        <f>IF(N142="základní",J142,0)</f>
        <v>0</v>
      </c>
      <c r="BF142" s="571">
        <f>IF(N142="snížená",J142,0)</f>
        <v>0</v>
      </c>
      <c r="BG142" s="571">
        <f>IF(N142="zákl. přenesená",J142,0)</f>
        <v>0</v>
      </c>
      <c r="BH142" s="571">
        <f>IF(N142="sníž. přenesená",J142,0)</f>
        <v>0</v>
      </c>
      <c r="BI142" s="571">
        <f>IF(N142="nulová",J142,0)</f>
        <v>0</v>
      </c>
      <c r="BJ142" s="435" t="s">
        <v>79</v>
      </c>
      <c r="BK142" s="571">
        <f>ROUND(I142*H142,2)</f>
        <v>0</v>
      </c>
      <c r="BL142" s="435" t="s">
        <v>130</v>
      </c>
      <c r="BM142" s="435" t="s">
        <v>1212</v>
      </c>
    </row>
    <row r="143" spans="2:65" s="594" customFormat="1">
      <c r="B143" s="584"/>
      <c r="C143" s="585"/>
      <c r="D143" s="574" t="s">
        <v>132</v>
      </c>
      <c r="E143" s="586" t="s">
        <v>5</v>
      </c>
      <c r="F143" s="587" t="s">
        <v>1213</v>
      </c>
      <c r="G143" s="585"/>
      <c r="H143" s="588">
        <v>18.68</v>
      </c>
      <c r="I143" s="589"/>
      <c r="J143" s="585"/>
      <c r="K143" s="585"/>
      <c r="L143" s="590"/>
      <c r="M143" s="591"/>
      <c r="N143" s="592"/>
      <c r="O143" s="592"/>
      <c r="P143" s="592"/>
      <c r="Q143" s="592"/>
      <c r="R143" s="592"/>
      <c r="S143" s="592"/>
      <c r="T143" s="593"/>
      <c r="AT143" s="595" t="s">
        <v>132</v>
      </c>
      <c r="AU143" s="595" t="s">
        <v>81</v>
      </c>
      <c r="AV143" s="594" t="s">
        <v>81</v>
      </c>
      <c r="AW143" s="594" t="s">
        <v>35</v>
      </c>
      <c r="AX143" s="594" t="s">
        <v>71</v>
      </c>
      <c r="AY143" s="595" t="s">
        <v>123</v>
      </c>
    </row>
    <row r="144" spans="2:65" s="594" customFormat="1">
      <c r="B144" s="584"/>
      <c r="C144" s="585"/>
      <c r="D144" s="574" t="s">
        <v>132</v>
      </c>
      <c r="E144" s="586" t="s">
        <v>5</v>
      </c>
      <c r="F144" s="587" t="s">
        <v>1214</v>
      </c>
      <c r="G144" s="585"/>
      <c r="H144" s="588">
        <v>1.9039999999999999</v>
      </c>
      <c r="I144" s="589"/>
      <c r="J144" s="585"/>
      <c r="K144" s="585"/>
      <c r="L144" s="590"/>
      <c r="M144" s="591"/>
      <c r="N144" s="592"/>
      <c r="O144" s="592"/>
      <c r="P144" s="592"/>
      <c r="Q144" s="592"/>
      <c r="R144" s="592"/>
      <c r="S144" s="592"/>
      <c r="T144" s="593"/>
      <c r="AT144" s="595" t="s">
        <v>132</v>
      </c>
      <c r="AU144" s="595" t="s">
        <v>81</v>
      </c>
      <c r="AV144" s="594" t="s">
        <v>81</v>
      </c>
      <c r="AW144" s="594" t="s">
        <v>35</v>
      </c>
      <c r="AX144" s="594" t="s">
        <v>71</v>
      </c>
      <c r="AY144" s="595" t="s">
        <v>123</v>
      </c>
    </row>
    <row r="145" spans="2:65" s="618" customFormat="1">
      <c r="B145" s="608"/>
      <c r="C145" s="609"/>
      <c r="D145" s="574" t="s">
        <v>132</v>
      </c>
      <c r="E145" s="610" t="s">
        <v>5</v>
      </c>
      <c r="F145" s="611" t="s">
        <v>1215</v>
      </c>
      <c r="G145" s="609"/>
      <c r="H145" s="612">
        <v>20.584</v>
      </c>
      <c r="I145" s="613"/>
      <c r="J145" s="609"/>
      <c r="K145" s="609"/>
      <c r="L145" s="614"/>
      <c r="M145" s="615"/>
      <c r="N145" s="616"/>
      <c r="O145" s="616"/>
      <c r="P145" s="616"/>
      <c r="Q145" s="616"/>
      <c r="R145" s="616"/>
      <c r="S145" s="616"/>
      <c r="T145" s="617"/>
      <c r="AT145" s="619" t="s">
        <v>132</v>
      </c>
      <c r="AU145" s="619" t="s">
        <v>81</v>
      </c>
      <c r="AV145" s="618" t="s">
        <v>138</v>
      </c>
      <c r="AW145" s="618" t="s">
        <v>35</v>
      </c>
      <c r="AX145" s="618" t="s">
        <v>71</v>
      </c>
      <c r="AY145" s="619" t="s">
        <v>123</v>
      </c>
    </row>
    <row r="146" spans="2:65" s="582" customFormat="1">
      <c r="B146" s="572"/>
      <c r="C146" s="573"/>
      <c r="D146" s="574" t="s">
        <v>132</v>
      </c>
      <c r="E146" s="575" t="s">
        <v>5</v>
      </c>
      <c r="F146" s="576" t="s">
        <v>1216</v>
      </c>
      <c r="G146" s="573"/>
      <c r="H146" s="575" t="s">
        <v>5</v>
      </c>
      <c r="I146" s="577"/>
      <c r="J146" s="573"/>
      <c r="K146" s="573"/>
      <c r="L146" s="578"/>
      <c r="M146" s="579"/>
      <c r="N146" s="580"/>
      <c r="O146" s="580"/>
      <c r="P146" s="580"/>
      <c r="Q146" s="580"/>
      <c r="R146" s="580"/>
      <c r="S146" s="580"/>
      <c r="T146" s="581"/>
      <c r="AT146" s="583" t="s">
        <v>132</v>
      </c>
      <c r="AU146" s="583" t="s">
        <v>81</v>
      </c>
      <c r="AV146" s="582" t="s">
        <v>79</v>
      </c>
      <c r="AW146" s="582" t="s">
        <v>35</v>
      </c>
      <c r="AX146" s="582" t="s">
        <v>71</v>
      </c>
      <c r="AY146" s="583" t="s">
        <v>123</v>
      </c>
    </row>
    <row r="147" spans="2:65" s="594" customFormat="1">
      <c r="B147" s="584"/>
      <c r="C147" s="585"/>
      <c r="D147" s="574" t="s">
        <v>132</v>
      </c>
      <c r="E147" s="586" t="s">
        <v>5</v>
      </c>
      <c r="F147" s="587" t="s">
        <v>1217</v>
      </c>
      <c r="G147" s="585"/>
      <c r="H147" s="588">
        <v>-0.54100000000000004</v>
      </c>
      <c r="I147" s="589"/>
      <c r="J147" s="585"/>
      <c r="K147" s="585"/>
      <c r="L147" s="590"/>
      <c r="M147" s="591"/>
      <c r="N147" s="592"/>
      <c r="O147" s="592"/>
      <c r="P147" s="592"/>
      <c r="Q147" s="592"/>
      <c r="R147" s="592"/>
      <c r="S147" s="592"/>
      <c r="T147" s="593"/>
      <c r="AT147" s="595" t="s">
        <v>132</v>
      </c>
      <c r="AU147" s="595" t="s">
        <v>81</v>
      </c>
      <c r="AV147" s="594" t="s">
        <v>81</v>
      </c>
      <c r="AW147" s="594" t="s">
        <v>35</v>
      </c>
      <c r="AX147" s="594" t="s">
        <v>71</v>
      </c>
      <c r="AY147" s="595" t="s">
        <v>123</v>
      </c>
    </row>
    <row r="148" spans="2:65" s="606" customFormat="1">
      <c r="B148" s="596"/>
      <c r="C148" s="597"/>
      <c r="D148" s="574" t="s">
        <v>132</v>
      </c>
      <c r="E148" s="598" t="s">
        <v>5</v>
      </c>
      <c r="F148" s="599" t="s">
        <v>144</v>
      </c>
      <c r="G148" s="597"/>
      <c r="H148" s="600">
        <v>20.042999999999999</v>
      </c>
      <c r="I148" s="601"/>
      <c r="J148" s="597"/>
      <c r="K148" s="597"/>
      <c r="L148" s="602"/>
      <c r="M148" s="603"/>
      <c r="N148" s="604"/>
      <c r="O148" s="604"/>
      <c r="P148" s="604"/>
      <c r="Q148" s="604"/>
      <c r="R148" s="604"/>
      <c r="S148" s="604"/>
      <c r="T148" s="605"/>
      <c r="AT148" s="607" t="s">
        <v>132</v>
      </c>
      <c r="AU148" s="607" t="s">
        <v>81</v>
      </c>
      <c r="AV148" s="606" t="s">
        <v>130</v>
      </c>
      <c r="AW148" s="606" t="s">
        <v>35</v>
      </c>
      <c r="AX148" s="606" t="s">
        <v>79</v>
      </c>
      <c r="AY148" s="607" t="s">
        <v>123</v>
      </c>
    </row>
    <row r="149" spans="2:65" s="449" customFormat="1" ht="16.5" customHeight="1">
      <c r="B149" s="450"/>
      <c r="C149" s="620" t="s">
        <v>233</v>
      </c>
      <c r="D149" s="620" t="s">
        <v>295</v>
      </c>
      <c r="E149" s="621" t="s">
        <v>323</v>
      </c>
      <c r="F149" s="622" t="s">
        <v>1218</v>
      </c>
      <c r="G149" s="623" t="s">
        <v>268</v>
      </c>
      <c r="H149" s="624">
        <v>40.085999999999999</v>
      </c>
      <c r="I149" s="625"/>
      <c r="J149" s="626">
        <f>ROUND(I149*H149,2)</f>
        <v>0</v>
      </c>
      <c r="K149" s="622" t="s">
        <v>129</v>
      </c>
      <c r="L149" s="627"/>
      <c r="M149" s="628" t="s">
        <v>5</v>
      </c>
      <c r="N149" s="629" t="s">
        <v>42</v>
      </c>
      <c r="O149" s="451"/>
      <c r="P149" s="569">
        <f>O149*H149</f>
        <v>0</v>
      </c>
      <c r="Q149" s="569">
        <v>1</v>
      </c>
      <c r="R149" s="569">
        <f>Q149*H149</f>
        <v>40.085999999999999</v>
      </c>
      <c r="S149" s="569">
        <v>0</v>
      </c>
      <c r="T149" s="570">
        <f>S149*H149</f>
        <v>0</v>
      </c>
      <c r="AR149" s="435" t="s">
        <v>164</v>
      </c>
      <c r="AT149" s="435" t="s">
        <v>295</v>
      </c>
      <c r="AU149" s="435" t="s">
        <v>81</v>
      </c>
      <c r="AY149" s="435" t="s">
        <v>123</v>
      </c>
      <c r="BE149" s="571">
        <f>IF(N149="základní",J149,0)</f>
        <v>0</v>
      </c>
      <c r="BF149" s="571">
        <f>IF(N149="snížená",J149,0)</f>
        <v>0</v>
      </c>
      <c r="BG149" s="571">
        <f>IF(N149="zákl. přenesená",J149,0)</f>
        <v>0</v>
      </c>
      <c r="BH149" s="571">
        <f>IF(N149="sníž. přenesená",J149,0)</f>
        <v>0</v>
      </c>
      <c r="BI149" s="571">
        <f>IF(N149="nulová",J149,0)</f>
        <v>0</v>
      </c>
      <c r="BJ149" s="435" t="s">
        <v>79</v>
      </c>
      <c r="BK149" s="571">
        <f>ROUND(I149*H149,2)</f>
        <v>0</v>
      </c>
      <c r="BL149" s="435" t="s">
        <v>130</v>
      </c>
      <c r="BM149" s="435" t="s">
        <v>1219</v>
      </c>
    </row>
    <row r="150" spans="2:65" s="594" customFormat="1">
      <c r="B150" s="584"/>
      <c r="C150" s="585"/>
      <c r="D150" s="574" t="s">
        <v>132</v>
      </c>
      <c r="E150" s="586" t="s">
        <v>5</v>
      </c>
      <c r="F150" s="587" t="s">
        <v>1220</v>
      </c>
      <c r="G150" s="585"/>
      <c r="H150" s="588">
        <v>40.085999999999999</v>
      </c>
      <c r="I150" s="589"/>
      <c r="J150" s="585"/>
      <c r="K150" s="585"/>
      <c r="L150" s="590"/>
      <c r="M150" s="591"/>
      <c r="N150" s="592"/>
      <c r="O150" s="592"/>
      <c r="P150" s="592"/>
      <c r="Q150" s="592"/>
      <c r="R150" s="592"/>
      <c r="S150" s="592"/>
      <c r="T150" s="593"/>
      <c r="AT150" s="595" t="s">
        <v>132</v>
      </c>
      <c r="AU150" s="595" t="s">
        <v>81</v>
      </c>
      <c r="AV150" s="594" t="s">
        <v>81</v>
      </c>
      <c r="AW150" s="594" t="s">
        <v>35</v>
      </c>
      <c r="AX150" s="594" t="s">
        <v>79</v>
      </c>
      <c r="AY150" s="595" t="s">
        <v>123</v>
      </c>
    </row>
    <row r="151" spans="2:65" s="554" customFormat="1" ht="29.85" customHeight="1">
      <c r="B151" s="543"/>
      <c r="C151" s="544"/>
      <c r="D151" s="545" t="s">
        <v>70</v>
      </c>
      <c r="E151" s="558" t="s">
        <v>130</v>
      </c>
      <c r="F151" s="558" t="s">
        <v>482</v>
      </c>
      <c r="G151" s="544"/>
      <c r="H151" s="544"/>
      <c r="I151" s="547"/>
      <c r="J151" s="559">
        <f>BK151</f>
        <v>0</v>
      </c>
      <c r="K151" s="544"/>
      <c r="L151" s="549"/>
      <c r="M151" s="550"/>
      <c r="N151" s="551"/>
      <c r="O151" s="551"/>
      <c r="P151" s="552">
        <f>SUM(P152:P159)</f>
        <v>0</v>
      </c>
      <c r="Q151" s="551"/>
      <c r="R151" s="552">
        <f>SUM(R152:R159)</f>
        <v>1.917E-2</v>
      </c>
      <c r="S151" s="551"/>
      <c r="T151" s="553">
        <f>SUM(T152:T159)</f>
        <v>0</v>
      </c>
      <c r="AR151" s="555" t="s">
        <v>79</v>
      </c>
      <c r="AT151" s="556" t="s">
        <v>70</v>
      </c>
      <c r="AU151" s="556" t="s">
        <v>79</v>
      </c>
      <c r="AY151" s="555" t="s">
        <v>123</v>
      </c>
      <c r="BK151" s="557">
        <f>SUM(BK152:BK159)</f>
        <v>0</v>
      </c>
    </row>
    <row r="152" spans="2:65" s="449" customFormat="1" ht="25.5" customHeight="1">
      <c r="B152" s="450"/>
      <c r="C152" s="560" t="s">
        <v>10</v>
      </c>
      <c r="D152" s="560" t="s">
        <v>125</v>
      </c>
      <c r="E152" s="561" t="s">
        <v>484</v>
      </c>
      <c r="F152" s="562" t="s">
        <v>485</v>
      </c>
      <c r="G152" s="563" t="s">
        <v>175</v>
      </c>
      <c r="H152" s="564">
        <v>5.1159999999999997</v>
      </c>
      <c r="I152" s="565"/>
      <c r="J152" s="566">
        <f>ROUND(I152*H152,2)</f>
        <v>0</v>
      </c>
      <c r="K152" s="562" t="s">
        <v>129</v>
      </c>
      <c r="L152" s="515"/>
      <c r="M152" s="567" t="s">
        <v>5</v>
      </c>
      <c r="N152" s="568" t="s">
        <v>42</v>
      </c>
      <c r="O152" s="451"/>
      <c r="P152" s="569">
        <f>O152*H152</f>
        <v>0</v>
      </c>
      <c r="Q152" s="569">
        <v>0</v>
      </c>
      <c r="R152" s="569">
        <f>Q152*H152</f>
        <v>0</v>
      </c>
      <c r="S152" s="569">
        <v>0</v>
      </c>
      <c r="T152" s="570">
        <f>S152*H152</f>
        <v>0</v>
      </c>
      <c r="AR152" s="435" t="s">
        <v>130</v>
      </c>
      <c r="AT152" s="435" t="s">
        <v>125</v>
      </c>
      <c r="AU152" s="435" t="s">
        <v>81</v>
      </c>
      <c r="AY152" s="435" t="s">
        <v>123</v>
      </c>
      <c r="BE152" s="571">
        <f>IF(N152="základní",J152,0)</f>
        <v>0</v>
      </c>
      <c r="BF152" s="571">
        <f>IF(N152="snížená",J152,0)</f>
        <v>0</v>
      </c>
      <c r="BG152" s="571">
        <f>IF(N152="zákl. přenesená",J152,0)</f>
        <v>0</v>
      </c>
      <c r="BH152" s="571">
        <f>IF(N152="sníž. přenesená",J152,0)</f>
        <v>0</v>
      </c>
      <c r="BI152" s="571">
        <f>IF(N152="nulová",J152,0)</f>
        <v>0</v>
      </c>
      <c r="BJ152" s="435" t="s">
        <v>79</v>
      </c>
      <c r="BK152" s="571">
        <f>ROUND(I152*H152,2)</f>
        <v>0</v>
      </c>
      <c r="BL152" s="435" t="s">
        <v>130</v>
      </c>
      <c r="BM152" s="435" t="s">
        <v>1221</v>
      </c>
    </row>
    <row r="153" spans="2:65" s="582" customFormat="1">
      <c r="B153" s="572"/>
      <c r="C153" s="573"/>
      <c r="D153" s="574" t="s">
        <v>132</v>
      </c>
      <c r="E153" s="575" t="s">
        <v>5</v>
      </c>
      <c r="F153" s="576" t="s">
        <v>1222</v>
      </c>
      <c r="G153" s="573"/>
      <c r="H153" s="575" t="s">
        <v>5</v>
      </c>
      <c r="I153" s="577"/>
      <c r="J153" s="573"/>
      <c r="K153" s="573"/>
      <c r="L153" s="578"/>
      <c r="M153" s="579"/>
      <c r="N153" s="580"/>
      <c r="O153" s="580"/>
      <c r="P153" s="580"/>
      <c r="Q153" s="580"/>
      <c r="R153" s="580"/>
      <c r="S153" s="580"/>
      <c r="T153" s="581"/>
      <c r="AT153" s="583" t="s">
        <v>132</v>
      </c>
      <c r="AU153" s="583" t="s">
        <v>81</v>
      </c>
      <c r="AV153" s="582" t="s">
        <v>79</v>
      </c>
      <c r="AW153" s="582" t="s">
        <v>35</v>
      </c>
      <c r="AX153" s="582" t="s">
        <v>71</v>
      </c>
      <c r="AY153" s="583" t="s">
        <v>123</v>
      </c>
    </row>
    <row r="154" spans="2:65" s="594" customFormat="1">
      <c r="B154" s="584"/>
      <c r="C154" s="585"/>
      <c r="D154" s="574" t="s">
        <v>132</v>
      </c>
      <c r="E154" s="586" t="s">
        <v>5</v>
      </c>
      <c r="F154" s="587" t="s">
        <v>1223</v>
      </c>
      <c r="G154" s="585"/>
      <c r="H154" s="588">
        <v>5.1159999999999997</v>
      </c>
      <c r="I154" s="589"/>
      <c r="J154" s="585"/>
      <c r="K154" s="585"/>
      <c r="L154" s="590"/>
      <c r="M154" s="591"/>
      <c r="N154" s="592"/>
      <c r="O154" s="592"/>
      <c r="P154" s="592"/>
      <c r="Q154" s="592"/>
      <c r="R154" s="592"/>
      <c r="S154" s="592"/>
      <c r="T154" s="593"/>
      <c r="AT154" s="595" t="s">
        <v>132</v>
      </c>
      <c r="AU154" s="595" t="s">
        <v>81</v>
      </c>
      <c r="AV154" s="594" t="s">
        <v>81</v>
      </c>
      <c r="AW154" s="594" t="s">
        <v>35</v>
      </c>
      <c r="AX154" s="594" t="s">
        <v>79</v>
      </c>
      <c r="AY154" s="595" t="s">
        <v>123</v>
      </c>
    </row>
    <row r="155" spans="2:65" s="449" customFormat="1" ht="16.5" customHeight="1">
      <c r="B155" s="450"/>
      <c r="C155" s="560" t="s">
        <v>243</v>
      </c>
      <c r="D155" s="560" t="s">
        <v>125</v>
      </c>
      <c r="E155" s="561" t="s">
        <v>1224</v>
      </c>
      <c r="F155" s="562" t="s">
        <v>1225</v>
      </c>
      <c r="G155" s="563" t="s">
        <v>175</v>
      </c>
      <c r="H155" s="564">
        <v>0.75</v>
      </c>
      <c r="I155" s="565"/>
      <c r="J155" s="566">
        <f>ROUND(I155*H155,2)</f>
        <v>0</v>
      </c>
      <c r="K155" s="562" t="s">
        <v>129</v>
      </c>
      <c r="L155" s="515"/>
      <c r="M155" s="567" t="s">
        <v>5</v>
      </c>
      <c r="N155" s="568" t="s">
        <v>42</v>
      </c>
      <c r="O155" s="451"/>
      <c r="P155" s="569">
        <f>O155*H155</f>
        <v>0</v>
      </c>
      <c r="Q155" s="569">
        <v>0</v>
      </c>
      <c r="R155" s="569">
        <f>Q155*H155</f>
        <v>0</v>
      </c>
      <c r="S155" s="569">
        <v>0</v>
      </c>
      <c r="T155" s="570">
        <f>S155*H155</f>
        <v>0</v>
      </c>
      <c r="AR155" s="435" t="s">
        <v>130</v>
      </c>
      <c r="AT155" s="435" t="s">
        <v>125</v>
      </c>
      <c r="AU155" s="435" t="s">
        <v>81</v>
      </c>
      <c r="AY155" s="435" t="s">
        <v>123</v>
      </c>
      <c r="BE155" s="571">
        <f>IF(N155="základní",J155,0)</f>
        <v>0</v>
      </c>
      <c r="BF155" s="571">
        <f>IF(N155="snížená",J155,0)</f>
        <v>0</v>
      </c>
      <c r="BG155" s="571">
        <f>IF(N155="zákl. přenesená",J155,0)</f>
        <v>0</v>
      </c>
      <c r="BH155" s="571">
        <f>IF(N155="sníž. přenesená",J155,0)</f>
        <v>0</v>
      </c>
      <c r="BI155" s="571">
        <f>IF(N155="nulová",J155,0)</f>
        <v>0</v>
      </c>
      <c r="BJ155" s="435" t="s">
        <v>79</v>
      </c>
      <c r="BK155" s="571">
        <f>ROUND(I155*H155,2)</f>
        <v>0</v>
      </c>
      <c r="BL155" s="435" t="s">
        <v>130</v>
      </c>
      <c r="BM155" s="435" t="s">
        <v>1226</v>
      </c>
    </row>
    <row r="156" spans="2:65" s="582" customFormat="1">
      <c r="B156" s="572"/>
      <c r="C156" s="573"/>
      <c r="D156" s="574" t="s">
        <v>132</v>
      </c>
      <c r="E156" s="575" t="s">
        <v>5</v>
      </c>
      <c r="F156" s="576" t="s">
        <v>1227</v>
      </c>
      <c r="G156" s="573"/>
      <c r="H156" s="575" t="s">
        <v>5</v>
      </c>
      <c r="I156" s="577"/>
      <c r="J156" s="573"/>
      <c r="K156" s="573"/>
      <c r="L156" s="578"/>
      <c r="M156" s="579"/>
      <c r="N156" s="580"/>
      <c r="O156" s="580"/>
      <c r="P156" s="580"/>
      <c r="Q156" s="580"/>
      <c r="R156" s="580"/>
      <c r="S156" s="580"/>
      <c r="T156" s="581"/>
      <c r="AT156" s="583" t="s">
        <v>132</v>
      </c>
      <c r="AU156" s="583" t="s">
        <v>81</v>
      </c>
      <c r="AV156" s="582" t="s">
        <v>79</v>
      </c>
      <c r="AW156" s="582" t="s">
        <v>35</v>
      </c>
      <c r="AX156" s="582" t="s">
        <v>71</v>
      </c>
      <c r="AY156" s="583" t="s">
        <v>123</v>
      </c>
    </row>
    <row r="157" spans="2:65" s="594" customFormat="1">
      <c r="B157" s="584"/>
      <c r="C157" s="585"/>
      <c r="D157" s="574" t="s">
        <v>132</v>
      </c>
      <c r="E157" s="586" t="s">
        <v>5</v>
      </c>
      <c r="F157" s="587" t="s">
        <v>1228</v>
      </c>
      <c r="G157" s="585"/>
      <c r="H157" s="588">
        <v>0.75</v>
      </c>
      <c r="I157" s="589"/>
      <c r="J157" s="585"/>
      <c r="K157" s="585"/>
      <c r="L157" s="590"/>
      <c r="M157" s="591"/>
      <c r="N157" s="592"/>
      <c r="O157" s="592"/>
      <c r="P157" s="592"/>
      <c r="Q157" s="592"/>
      <c r="R157" s="592"/>
      <c r="S157" s="592"/>
      <c r="T157" s="593"/>
      <c r="AT157" s="595" t="s">
        <v>132</v>
      </c>
      <c r="AU157" s="595" t="s">
        <v>81</v>
      </c>
      <c r="AV157" s="594" t="s">
        <v>81</v>
      </c>
      <c r="AW157" s="594" t="s">
        <v>35</v>
      </c>
      <c r="AX157" s="594" t="s">
        <v>79</v>
      </c>
      <c r="AY157" s="595" t="s">
        <v>123</v>
      </c>
    </row>
    <row r="158" spans="2:65" s="449" customFormat="1" ht="25.5" customHeight="1">
      <c r="B158" s="450"/>
      <c r="C158" s="560" t="s">
        <v>250</v>
      </c>
      <c r="D158" s="560" t="s">
        <v>125</v>
      </c>
      <c r="E158" s="561" t="s">
        <v>1229</v>
      </c>
      <c r="F158" s="562" t="s">
        <v>1230</v>
      </c>
      <c r="G158" s="563" t="s">
        <v>128</v>
      </c>
      <c r="H158" s="564">
        <v>3</v>
      </c>
      <c r="I158" s="565"/>
      <c r="J158" s="566">
        <f>ROUND(I158*H158,2)</f>
        <v>0</v>
      </c>
      <c r="K158" s="562" t="s">
        <v>129</v>
      </c>
      <c r="L158" s="515"/>
      <c r="M158" s="567" t="s">
        <v>5</v>
      </c>
      <c r="N158" s="568" t="s">
        <v>42</v>
      </c>
      <c r="O158" s="451"/>
      <c r="P158" s="569">
        <f>O158*H158</f>
        <v>0</v>
      </c>
      <c r="Q158" s="569">
        <v>6.3899999999999998E-3</v>
      </c>
      <c r="R158" s="569">
        <f>Q158*H158</f>
        <v>1.917E-2</v>
      </c>
      <c r="S158" s="569">
        <v>0</v>
      </c>
      <c r="T158" s="570">
        <f>S158*H158</f>
        <v>0</v>
      </c>
      <c r="AR158" s="435" t="s">
        <v>130</v>
      </c>
      <c r="AT158" s="435" t="s">
        <v>125</v>
      </c>
      <c r="AU158" s="435" t="s">
        <v>81</v>
      </c>
      <c r="AY158" s="435" t="s">
        <v>123</v>
      </c>
      <c r="BE158" s="571">
        <f>IF(N158="základní",J158,0)</f>
        <v>0</v>
      </c>
      <c r="BF158" s="571">
        <f>IF(N158="snížená",J158,0)</f>
        <v>0</v>
      </c>
      <c r="BG158" s="571">
        <f>IF(N158="zákl. přenesená",J158,0)</f>
        <v>0</v>
      </c>
      <c r="BH158" s="571">
        <f>IF(N158="sníž. přenesená",J158,0)</f>
        <v>0</v>
      </c>
      <c r="BI158" s="571">
        <f>IF(N158="nulová",J158,0)</f>
        <v>0</v>
      </c>
      <c r="BJ158" s="435" t="s">
        <v>79</v>
      </c>
      <c r="BK158" s="571">
        <f>ROUND(I158*H158,2)</f>
        <v>0</v>
      </c>
      <c r="BL158" s="435" t="s">
        <v>130</v>
      </c>
      <c r="BM158" s="435" t="s">
        <v>1231</v>
      </c>
    </row>
    <row r="159" spans="2:65" s="594" customFormat="1">
      <c r="B159" s="584"/>
      <c r="C159" s="585"/>
      <c r="D159" s="574" t="s">
        <v>132</v>
      </c>
      <c r="E159" s="586" t="s">
        <v>5</v>
      </c>
      <c r="F159" s="587" t="s">
        <v>1232</v>
      </c>
      <c r="G159" s="585"/>
      <c r="H159" s="588">
        <v>3</v>
      </c>
      <c r="I159" s="589"/>
      <c r="J159" s="585"/>
      <c r="K159" s="585"/>
      <c r="L159" s="590"/>
      <c r="M159" s="591"/>
      <c r="N159" s="592"/>
      <c r="O159" s="592"/>
      <c r="P159" s="592"/>
      <c r="Q159" s="592"/>
      <c r="R159" s="592"/>
      <c r="S159" s="592"/>
      <c r="T159" s="593"/>
      <c r="AT159" s="595" t="s">
        <v>132</v>
      </c>
      <c r="AU159" s="595" t="s">
        <v>81</v>
      </c>
      <c r="AV159" s="594" t="s">
        <v>81</v>
      </c>
      <c r="AW159" s="594" t="s">
        <v>35</v>
      </c>
      <c r="AX159" s="594" t="s">
        <v>79</v>
      </c>
      <c r="AY159" s="595" t="s">
        <v>123</v>
      </c>
    </row>
    <row r="160" spans="2:65" s="554" customFormat="1" ht="29.85" customHeight="1">
      <c r="B160" s="543"/>
      <c r="C160" s="544"/>
      <c r="D160" s="545" t="s">
        <v>70</v>
      </c>
      <c r="E160" s="558" t="s">
        <v>148</v>
      </c>
      <c r="F160" s="558" t="s">
        <v>511</v>
      </c>
      <c r="G160" s="544"/>
      <c r="H160" s="544"/>
      <c r="I160" s="547"/>
      <c r="J160" s="559">
        <f>BK160</f>
        <v>0</v>
      </c>
      <c r="K160" s="544"/>
      <c r="L160" s="549"/>
      <c r="M160" s="550"/>
      <c r="N160" s="551"/>
      <c r="O160" s="551"/>
      <c r="P160" s="552">
        <f>SUM(P161:P179)</f>
        <v>0</v>
      </c>
      <c r="Q160" s="551"/>
      <c r="R160" s="552">
        <f>SUM(R161:R179)</f>
        <v>11.752962</v>
      </c>
      <c r="S160" s="551"/>
      <c r="T160" s="553">
        <f>SUM(T161:T179)</f>
        <v>0</v>
      </c>
      <c r="AR160" s="555" t="s">
        <v>79</v>
      </c>
      <c r="AT160" s="556" t="s">
        <v>70</v>
      </c>
      <c r="AU160" s="556" t="s">
        <v>79</v>
      </c>
      <c r="AY160" s="555" t="s">
        <v>123</v>
      </c>
      <c r="BK160" s="557">
        <f>SUM(BK161:BK179)</f>
        <v>0</v>
      </c>
    </row>
    <row r="161" spans="2:65" s="449" customFormat="1" ht="25.5" customHeight="1">
      <c r="B161" s="450"/>
      <c r="C161" s="560" t="s">
        <v>259</v>
      </c>
      <c r="D161" s="560" t="s">
        <v>125</v>
      </c>
      <c r="E161" s="561" t="s">
        <v>1233</v>
      </c>
      <c r="F161" s="562" t="s">
        <v>1234</v>
      </c>
      <c r="G161" s="563" t="s">
        <v>128</v>
      </c>
      <c r="H161" s="564">
        <v>2.2000000000000002</v>
      </c>
      <c r="I161" s="565"/>
      <c r="J161" s="566">
        <f>ROUND(I161*H161,2)</f>
        <v>0</v>
      </c>
      <c r="K161" s="562" t="s">
        <v>129</v>
      </c>
      <c r="L161" s="515"/>
      <c r="M161" s="567" t="s">
        <v>5</v>
      </c>
      <c r="N161" s="568" t="s">
        <v>42</v>
      </c>
      <c r="O161" s="451"/>
      <c r="P161" s="569">
        <f>O161*H161</f>
        <v>0</v>
      </c>
      <c r="Q161" s="569">
        <v>0.27994000000000002</v>
      </c>
      <c r="R161" s="569">
        <f>Q161*H161</f>
        <v>0.61586800000000008</v>
      </c>
      <c r="S161" s="569">
        <v>0</v>
      </c>
      <c r="T161" s="570">
        <f>S161*H161</f>
        <v>0</v>
      </c>
      <c r="AR161" s="435" t="s">
        <v>130</v>
      </c>
      <c r="AT161" s="435" t="s">
        <v>125</v>
      </c>
      <c r="AU161" s="435" t="s">
        <v>81</v>
      </c>
      <c r="AY161" s="435" t="s">
        <v>123</v>
      </c>
      <c r="BE161" s="571">
        <f>IF(N161="základní",J161,0)</f>
        <v>0</v>
      </c>
      <c r="BF161" s="571">
        <f>IF(N161="snížená",J161,0)</f>
        <v>0</v>
      </c>
      <c r="BG161" s="571">
        <f>IF(N161="zákl. přenesená",J161,0)</f>
        <v>0</v>
      </c>
      <c r="BH161" s="571">
        <f>IF(N161="sníž. přenesená",J161,0)</f>
        <v>0</v>
      </c>
      <c r="BI161" s="571">
        <f>IF(N161="nulová",J161,0)</f>
        <v>0</v>
      </c>
      <c r="BJ161" s="435" t="s">
        <v>79</v>
      </c>
      <c r="BK161" s="571">
        <f>ROUND(I161*H161,2)</f>
        <v>0</v>
      </c>
      <c r="BL161" s="435" t="s">
        <v>130</v>
      </c>
      <c r="BM161" s="435" t="s">
        <v>1235</v>
      </c>
    </row>
    <row r="162" spans="2:65" s="594" customFormat="1">
      <c r="B162" s="584"/>
      <c r="C162" s="585"/>
      <c r="D162" s="574" t="s">
        <v>132</v>
      </c>
      <c r="E162" s="586" t="s">
        <v>5</v>
      </c>
      <c r="F162" s="587" t="s">
        <v>1236</v>
      </c>
      <c r="G162" s="585"/>
      <c r="H162" s="588">
        <v>2.2000000000000002</v>
      </c>
      <c r="I162" s="589"/>
      <c r="J162" s="585"/>
      <c r="K162" s="585"/>
      <c r="L162" s="590"/>
      <c r="M162" s="591"/>
      <c r="N162" s="592"/>
      <c r="O162" s="592"/>
      <c r="P162" s="592"/>
      <c r="Q162" s="592"/>
      <c r="R162" s="592"/>
      <c r="S162" s="592"/>
      <c r="T162" s="593"/>
      <c r="AT162" s="595" t="s">
        <v>132</v>
      </c>
      <c r="AU162" s="595" t="s">
        <v>81</v>
      </c>
      <c r="AV162" s="594" t="s">
        <v>81</v>
      </c>
      <c r="AW162" s="594" t="s">
        <v>35</v>
      </c>
      <c r="AX162" s="594" t="s">
        <v>79</v>
      </c>
      <c r="AY162" s="595" t="s">
        <v>123</v>
      </c>
    </row>
    <row r="163" spans="2:65" s="449" customFormat="1" ht="25.5" customHeight="1">
      <c r="B163" s="450"/>
      <c r="C163" s="560" t="s">
        <v>265</v>
      </c>
      <c r="D163" s="560" t="s">
        <v>125</v>
      </c>
      <c r="E163" s="561" t="s">
        <v>1237</v>
      </c>
      <c r="F163" s="562" t="s">
        <v>1238</v>
      </c>
      <c r="G163" s="563" t="s">
        <v>128</v>
      </c>
      <c r="H163" s="564">
        <v>13.9</v>
      </c>
      <c r="I163" s="565"/>
      <c r="J163" s="566">
        <f>ROUND(I163*H163,2)</f>
        <v>0</v>
      </c>
      <c r="K163" s="562" t="s">
        <v>129</v>
      </c>
      <c r="L163" s="515"/>
      <c r="M163" s="567" t="s">
        <v>5</v>
      </c>
      <c r="N163" s="568" t="s">
        <v>42</v>
      </c>
      <c r="O163" s="451"/>
      <c r="P163" s="569">
        <f>O163*H163</f>
        <v>0</v>
      </c>
      <c r="Q163" s="569">
        <v>0.46166000000000001</v>
      </c>
      <c r="R163" s="569">
        <f>Q163*H163</f>
        <v>6.4170740000000004</v>
      </c>
      <c r="S163" s="569">
        <v>0</v>
      </c>
      <c r="T163" s="570">
        <f>S163*H163</f>
        <v>0</v>
      </c>
      <c r="AR163" s="435" t="s">
        <v>130</v>
      </c>
      <c r="AT163" s="435" t="s">
        <v>125</v>
      </c>
      <c r="AU163" s="435" t="s">
        <v>81</v>
      </c>
      <c r="AY163" s="435" t="s">
        <v>123</v>
      </c>
      <c r="BE163" s="571">
        <f>IF(N163="základní",J163,0)</f>
        <v>0</v>
      </c>
      <c r="BF163" s="571">
        <f>IF(N163="snížená",J163,0)</f>
        <v>0</v>
      </c>
      <c r="BG163" s="571">
        <f>IF(N163="zákl. přenesená",J163,0)</f>
        <v>0</v>
      </c>
      <c r="BH163" s="571">
        <f>IF(N163="sníž. přenesená",J163,0)</f>
        <v>0</v>
      </c>
      <c r="BI163" s="571">
        <f>IF(N163="nulová",J163,0)</f>
        <v>0</v>
      </c>
      <c r="BJ163" s="435" t="s">
        <v>79</v>
      </c>
      <c r="BK163" s="571">
        <f>ROUND(I163*H163,2)</f>
        <v>0</v>
      </c>
      <c r="BL163" s="435" t="s">
        <v>130</v>
      </c>
      <c r="BM163" s="435" t="s">
        <v>1239</v>
      </c>
    </row>
    <row r="164" spans="2:65" s="594" customFormat="1">
      <c r="B164" s="584"/>
      <c r="C164" s="585"/>
      <c r="D164" s="574" t="s">
        <v>132</v>
      </c>
      <c r="E164" s="586" t="s">
        <v>5</v>
      </c>
      <c r="F164" s="587" t="s">
        <v>1240</v>
      </c>
      <c r="G164" s="585"/>
      <c r="H164" s="588">
        <v>13.9</v>
      </c>
      <c r="I164" s="589"/>
      <c r="J164" s="585"/>
      <c r="K164" s="585"/>
      <c r="L164" s="590"/>
      <c r="M164" s="591"/>
      <c r="N164" s="592"/>
      <c r="O164" s="592"/>
      <c r="P164" s="592"/>
      <c r="Q164" s="592"/>
      <c r="R164" s="592"/>
      <c r="S164" s="592"/>
      <c r="T164" s="593"/>
      <c r="AT164" s="595" t="s">
        <v>132</v>
      </c>
      <c r="AU164" s="595" t="s">
        <v>81</v>
      </c>
      <c r="AV164" s="594" t="s">
        <v>81</v>
      </c>
      <c r="AW164" s="594" t="s">
        <v>35</v>
      </c>
      <c r="AX164" s="594" t="s">
        <v>79</v>
      </c>
      <c r="AY164" s="595" t="s">
        <v>123</v>
      </c>
    </row>
    <row r="165" spans="2:65" s="449" customFormat="1" ht="25.5" customHeight="1">
      <c r="B165" s="450"/>
      <c r="C165" s="560" t="s">
        <v>272</v>
      </c>
      <c r="D165" s="560" t="s">
        <v>125</v>
      </c>
      <c r="E165" s="561" t="s">
        <v>1241</v>
      </c>
      <c r="F165" s="562" t="s">
        <v>1242</v>
      </c>
      <c r="G165" s="563" t="s">
        <v>128</v>
      </c>
      <c r="H165" s="564">
        <v>13.9</v>
      </c>
      <c r="I165" s="565"/>
      <c r="J165" s="566">
        <f>ROUND(I165*H165,2)</f>
        <v>0</v>
      </c>
      <c r="K165" s="562" t="s">
        <v>129</v>
      </c>
      <c r="L165" s="515"/>
      <c r="M165" s="567" t="s">
        <v>5</v>
      </c>
      <c r="N165" s="568" t="s">
        <v>42</v>
      </c>
      <c r="O165" s="451"/>
      <c r="P165" s="569">
        <f>O165*H165</f>
        <v>0</v>
      </c>
      <c r="Q165" s="569">
        <v>0.26375999999999999</v>
      </c>
      <c r="R165" s="569">
        <f>Q165*H165</f>
        <v>3.666264</v>
      </c>
      <c r="S165" s="569">
        <v>0</v>
      </c>
      <c r="T165" s="570">
        <f>S165*H165</f>
        <v>0</v>
      </c>
      <c r="AR165" s="435" t="s">
        <v>130</v>
      </c>
      <c r="AT165" s="435" t="s">
        <v>125</v>
      </c>
      <c r="AU165" s="435" t="s">
        <v>81</v>
      </c>
      <c r="AY165" s="435" t="s">
        <v>123</v>
      </c>
      <c r="BE165" s="571">
        <f>IF(N165="základní",J165,0)</f>
        <v>0</v>
      </c>
      <c r="BF165" s="571">
        <f>IF(N165="snížená",J165,0)</f>
        <v>0</v>
      </c>
      <c r="BG165" s="571">
        <f>IF(N165="zákl. přenesená",J165,0)</f>
        <v>0</v>
      </c>
      <c r="BH165" s="571">
        <f>IF(N165="sníž. přenesená",J165,0)</f>
        <v>0</v>
      </c>
      <c r="BI165" s="571">
        <f>IF(N165="nulová",J165,0)</f>
        <v>0</v>
      </c>
      <c r="BJ165" s="435" t="s">
        <v>79</v>
      </c>
      <c r="BK165" s="571">
        <f>ROUND(I165*H165,2)</f>
        <v>0</v>
      </c>
      <c r="BL165" s="435" t="s">
        <v>130</v>
      </c>
      <c r="BM165" s="435" t="s">
        <v>1243</v>
      </c>
    </row>
    <row r="166" spans="2:65" s="594" customFormat="1">
      <c r="B166" s="584"/>
      <c r="C166" s="585"/>
      <c r="D166" s="574" t="s">
        <v>132</v>
      </c>
      <c r="E166" s="586" t="s">
        <v>5</v>
      </c>
      <c r="F166" s="587" t="s">
        <v>1240</v>
      </c>
      <c r="G166" s="585"/>
      <c r="H166" s="588">
        <v>13.9</v>
      </c>
      <c r="I166" s="589"/>
      <c r="J166" s="585"/>
      <c r="K166" s="585"/>
      <c r="L166" s="590"/>
      <c r="M166" s="591"/>
      <c r="N166" s="592"/>
      <c r="O166" s="592"/>
      <c r="P166" s="592"/>
      <c r="Q166" s="592"/>
      <c r="R166" s="592"/>
      <c r="S166" s="592"/>
      <c r="T166" s="593"/>
      <c r="AT166" s="595" t="s">
        <v>132</v>
      </c>
      <c r="AU166" s="595" t="s">
        <v>81</v>
      </c>
      <c r="AV166" s="594" t="s">
        <v>81</v>
      </c>
      <c r="AW166" s="594" t="s">
        <v>35</v>
      </c>
      <c r="AX166" s="594" t="s">
        <v>79</v>
      </c>
      <c r="AY166" s="595" t="s">
        <v>123</v>
      </c>
    </row>
    <row r="167" spans="2:65" s="582" customFormat="1">
      <c r="B167" s="572"/>
      <c r="C167" s="573"/>
      <c r="D167" s="574" t="s">
        <v>132</v>
      </c>
      <c r="E167" s="575" t="s">
        <v>5</v>
      </c>
      <c r="F167" s="576" t="s">
        <v>1244</v>
      </c>
      <c r="G167" s="573"/>
      <c r="H167" s="575" t="s">
        <v>5</v>
      </c>
      <c r="I167" s="577"/>
      <c r="J167" s="573"/>
      <c r="K167" s="573"/>
      <c r="L167" s="578"/>
      <c r="M167" s="579"/>
      <c r="N167" s="580"/>
      <c r="O167" s="580"/>
      <c r="P167" s="580"/>
      <c r="Q167" s="580"/>
      <c r="R167" s="580"/>
      <c r="S167" s="580"/>
      <c r="T167" s="581"/>
      <c r="AT167" s="583" t="s">
        <v>132</v>
      </c>
      <c r="AU167" s="583" t="s">
        <v>81</v>
      </c>
      <c r="AV167" s="582" t="s">
        <v>79</v>
      </c>
      <c r="AW167" s="582" t="s">
        <v>35</v>
      </c>
      <c r="AX167" s="582" t="s">
        <v>71</v>
      </c>
      <c r="AY167" s="583" t="s">
        <v>123</v>
      </c>
    </row>
    <row r="168" spans="2:65" s="449" customFormat="1" ht="38.25" customHeight="1">
      <c r="B168" s="450"/>
      <c r="C168" s="560" t="s">
        <v>277</v>
      </c>
      <c r="D168" s="560" t="s">
        <v>125</v>
      </c>
      <c r="E168" s="561" t="s">
        <v>1245</v>
      </c>
      <c r="F168" s="562" t="s">
        <v>1246</v>
      </c>
      <c r="G168" s="563" t="s">
        <v>128</v>
      </c>
      <c r="H168" s="564">
        <v>2.2000000000000002</v>
      </c>
      <c r="I168" s="565"/>
      <c r="J168" s="566">
        <f>ROUND(I168*H168,2)</f>
        <v>0</v>
      </c>
      <c r="K168" s="562" t="s">
        <v>129</v>
      </c>
      <c r="L168" s="515"/>
      <c r="M168" s="567" t="s">
        <v>5</v>
      </c>
      <c r="N168" s="568" t="s">
        <v>42</v>
      </c>
      <c r="O168" s="451"/>
      <c r="P168" s="569">
        <f>O168*H168</f>
        <v>0</v>
      </c>
      <c r="Q168" s="569">
        <v>0.37536000000000003</v>
      </c>
      <c r="R168" s="569">
        <f>Q168*H168</f>
        <v>0.82579200000000008</v>
      </c>
      <c r="S168" s="569">
        <v>0</v>
      </c>
      <c r="T168" s="570">
        <f>S168*H168</f>
        <v>0</v>
      </c>
      <c r="AR168" s="435" t="s">
        <v>130</v>
      </c>
      <c r="AT168" s="435" t="s">
        <v>125</v>
      </c>
      <c r="AU168" s="435" t="s">
        <v>81</v>
      </c>
      <c r="AY168" s="435" t="s">
        <v>123</v>
      </c>
      <c r="BE168" s="571">
        <f>IF(N168="základní",J168,0)</f>
        <v>0</v>
      </c>
      <c r="BF168" s="571">
        <f>IF(N168="snížená",J168,0)</f>
        <v>0</v>
      </c>
      <c r="BG168" s="571">
        <f>IF(N168="zákl. přenesená",J168,0)</f>
        <v>0</v>
      </c>
      <c r="BH168" s="571">
        <f>IF(N168="sníž. přenesená",J168,0)</f>
        <v>0</v>
      </c>
      <c r="BI168" s="571">
        <f>IF(N168="nulová",J168,0)</f>
        <v>0</v>
      </c>
      <c r="BJ168" s="435" t="s">
        <v>79</v>
      </c>
      <c r="BK168" s="571">
        <f>ROUND(I168*H168,2)</f>
        <v>0</v>
      </c>
      <c r="BL168" s="435" t="s">
        <v>130</v>
      </c>
      <c r="BM168" s="435" t="s">
        <v>1247</v>
      </c>
    </row>
    <row r="169" spans="2:65" s="594" customFormat="1">
      <c r="B169" s="584"/>
      <c r="C169" s="585"/>
      <c r="D169" s="574" t="s">
        <v>132</v>
      </c>
      <c r="E169" s="586" t="s">
        <v>5</v>
      </c>
      <c r="F169" s="587" t="s">
        <v>1236</v>
      </c>
      <c r="G169" s="585"/>
      <c r="H169" s="588">
        <v>2.2000000000000002</v>
      </c>
      <c r="I169" s="589"/>
      <c r="J169" s="585"/>
      <c r="K169" s="585"/>
      <c r="L169" s="590"/>
      <c r="M169" s="591"/>
      <c r="N169" s="592"/>
      <c r="O169" s="592"/>
      <c r="P169" s="592"/>
      <c r="Q169" s="592"/>
      <c r="R169" s="592"/>
      <c r="S169" s="592"/>
      <c r="T169" s="593"/>
      <c r="AT169" s="595" t="s">
        <v>132</v>
      </c>
      <c r="AU169" s="595" t="s">
        <v>81</v>
      </c>
      <c r="AV169" s="594" t="s">
        <v>81</v>
      </c>
      <c r="AW169" s="594" t="s">
        <v>35</v>
      </c>
      <c r="AX169" s="594" t="s">
        <v>79</v>
      </c>
      <c r="AY169" s="595" t="s">
        <v>123</v>
      </c>
    </row>
    <row r="170" spans="2:65" s="582" customFormat="1">
      <c r="B170" s="572"/>
      <c r="C170" s="573"/>
      <c r="D170" s="574" t="s">
        <v>132</v>
      </c>
      <c r="E170" s="575" t="s">
        <v>5</v>
      </c>
      <c r="F170" s="576" t="s">
        <v>1248</v>
      </c>
      <c r="G170" s="573"/>
      <c r="H170" s="575" t="s">
        <v>5</v>
      </c>
      <c r="I170" s="577"/>
      <c r="J170" s="573"/>
      <c r="K170" s="573"/>
      <c r="L170" s="578"/>
      <c r="M170" s="579"/>
      <c r="N170" s="580"/>
      <c r="O170" s="580"/>
      <c r="P170" s="580"/>
      <c r="Q170" s="580"/>
      <c r="R170" s="580"/>
      <c r="S170" s="580"/>
      <c r="T170" s="581"/>
      <c r="AT170" s="583" t="s">
        <v>132</v>
      </c>
      <c r="AU170" s="583" t="s">
        <v>81</v>
      </c>
      <c r="AV170" s="582" t="s">
        <v>79</v>
      </c>
      <c r="AW170" s="582" t="s">
        <v>35</v>
      </c>
      <c r="AX170" s="582" t="s">
        <v>71</v>
      </c>
      <c r="AY170" s="583" t="s">
        <v>123</v>
      </c>
    </row>
    <row r="171" spans="2:65" s="449" customFormat="1" ht="25.5" customHeight="1">
      <c r="B171" s="450"/>
      <c r="C171" s="560" t="s">
        <v>282</v>
      </c>
      <c r="D171" s="560" t="s">
        <v>125</v>
      </c>
      <c r="E171" s="561" t="s">
        <v>1249</v>
      </c>
      <c r="F171" s="562" t="s">
        <v>1250</v>
      </c>
      <c r="G171" s="563" t="s">
        <v>128</v>
      </c>
      <c r="H171" s="564">
        <v>65.2</v>
      </c>
      <c r="I171" s="565"/>
      <c r="J171" s="566">
        <f>ROUND(I171*H171,2)</f>
        <v>0</v>
      </c>
      <c r="K171" s="562" t="s">
        <v>129</v>
      </c>
      <c r="L171" s="515"/>
      <c r="M171" s="567" t="s">
        <v>5</v>
      </c>
      <c r="N171" s="568" t="s">
        <v>42</v>
      </c>
      <c r="O171" s="451"/>
      <c r="P171" s="569">
        <f>O171*H171</f>
        <v>0</v>
      </c>
      <c r="Q171" s="569">
        <v>0</v>
      </c>
      <c r="R171" s="569">
        <f>Q171*H171</f>
        <v>0</v>
      </c>
      <c r="S171" s="569">
        <v>0</v>
      </c>
      <c r="T171" s="570">
        <f>S171*H171</f>
        <v>0</v>
      </c>
      <c r="AR171" s="435" t="s">
        <v>130</v>
      </c>
      <c r="AT171" s="435" t="s">
        <v>125</v>
      </c>
      <c r="AU171" s="435" t="s">
        <v>81</v>
      </c>
      <c r="AY171" s="435" t="s">
        <v>123</v>
      </c>
      <c r="BE171" s="571">
        <f>IF(N171="základní",J171,0)</f>
        <v>0</v>
      </c>
      <c r="BF171" s="571">
        <f>IF(N171="snížená",J171,0)</f>
        <v>0</v>
      </c>
      <c r="BG171" s="571">
        <f>IF(N171="zákl. přenesená",J171,0)</f>
        <v>0</v>
      </c>
      <c r="BH171" s="571">
        <f>IF(N171="sníž. přenesená",J171,0)</f>
        <v>0</v>
      </c>
      <c r="BI171" s="571">
        <f>IF(N171="nulová",J171,0)</f>
        <v>0</v>
      </c>
      <c r="BJ171" s="435" t="s">
        <v>79</v>
      </c>
      <c r="BK171" s="571">
        <f>ROUND(I171*H171,2)</f>
        <v>0</v>
      </c>
      <c r="BL171" s="435" t="s">
        <v>130</v>
      </c>
      <c r="BM171" s="435" t="s">
        <v>1251</v>
      </c>
    </row>
    <row r="172" spans="2:65" s="594" customFormat="1">
      <c r="B172" s="584"/>
      <c r="C172" s="585"/>
      <c r="D172" s="574" t="s">
        <v>132</v>
      </c>
      <c r="E172" s="586" t="s">
        <v>5</v>
      </c>
      <c r="F172" s="587" t="s">
        <v>1252</v>
      </c>
      <c r="G172" s="585"/>
      <c r="H172" s="588">
        <v>65.2</v>
      </c>
      <c r="I172" s="589"/>
      <c r="J172" s="585"/>
      <c r="K172" s="585"/>
      <c r="L172" s="590"/>
      <c r="M172" s="591"/>
      <c r="N172" s="592"/>
      <c r="O172" s="592"/>
      <c r="P172" s="592"/>
      <c r="Q172" s="592"/>
      <c r="R172" s="592"/>
      <c r="S172" s="592"/>
      <c r="T172" s="593"/>
      <c r="AT172" s="595" t="s">
        <v>132</v>
      </c>
      <c r="AU172" s="595" t="s">
        <v>81</v>
      </c>
      <c r="AV172" s="594" t="s">
        <v>81</v>
      </c>
      <c r="AW172" s="594" t="s">
        <v>35</v>
      </c>
      <c r="AX172" s="594" t="s">
        <v>79</v>
      </c>
      <c r="AY172" s="595" t="s">
        <v>123</v>
      </c>
    </row>
    <row r="173" spans="2:65" s="449" customFormat="1" ht="38.25" customHeight="1">
      <c r="B173" s="450"/>
      <c r="C173" s="560" t="s">
        <v>288</v>
      </c>
      <c r="D173" s="560" t="s">
        <v>125</v>
      </c>
      <c r="E173" s="561" t="s">
        <v>561</v>
      </c>
      <c r="F173" s="562" t="s">
        <v>562</v>
      </c>
      <c r="G173" s="563" t="s">
        <v>128</v>
      </c>
      <c r="H173" s="564">
        <v>65.2</v>
      </c>
      <c r="I173" s="565"/>
      <c r="J173" s="566">
        <f>ROUND(I173*H173,2)</f>
        <v>0</v>
      </c>
      <c r="K173" s="562" t="s">
        <v>129</v>
      </c>
      <c r="L173" s="515"/>
      <c r="M173" s="567" t="s">
        <v>5</v>
      </c>
      <c r="N173" s="568" t="s">
        <v>42</v>
      </c>
      <c r="O173" s="451"/>
      <c r="P173" s="569">
        <f>O173*H173</f>
        <v>0</v>
      </c>
      <c r="Q173" s="569">
        <v>0</v>
      </c>
      <c r="R173" s="569">
        <f>Q173*H173</f>
        <v>0</v>
      </c>
      <c r="S173" s="569">
        <v>0</v>
      </c>
      <c r="T173" s="570">
        <f>S173*H173</f>
        <v>0</v>
      </c>
      <c r="AR173" s="435" t="s">
        <v>130</v>
      </c>
      <c r="AT173" s="435" t="s">
        <v>125</v>
      </c>
      <c r="AU173" s="435" t="s">
        <v>81</v>
      </c>
      <c r="AY173" s="435" t="s">
        <v>123</v>
      </c>
      <c r="BE173" s="571">
        <f>IF(N173="základní",J173,0)</f>
        <v>0</v>
      </c>
      <c r="BF173" s="571">
        <f>IF(N173="snížená",J173,0)</f>
        <v>0</v>
      </c>
      <c r="BG173" s="571">
        <f>IF(N173="zákl. přenesená",J173,0)</f>
        <v>0</v>
      </c>
      <c r="BH173" s="571">
        <f>IF(N173="sníž. přenesená",J173,0)</f>
        <v>0</v>
      </c>
      <c r="BI173" s="571">
        <f>IF(N173="nulová",J173,0)</f>
        <v>0</v>
      </c>
      <c r="BJ173" s="435" t="s">
        <v>79</v>
      </c>
      <c r="BK173" s="571">
        <f>ROUND(I173*H173,2)</f>
        <v>0</v>
      </c>
      <c r="BL173" s="435" t="s">
        <v>130</v>
      </c>
      <c r="BM173" s="435" t="s">
        <v>1253</v>
      </c>
    </row>
    <row r="174" spans="2:65" s="594" customFormat="1">
      <c r="B174" s="584"/>
      <c r="C174" s="585"/>
      <c r="D174" s="574" t="s">
        <v>132</v>
      </c>
      <c r="E174" s="586" t="s">
        <v>5</v>
      </c>
      <c r="F174" s="587" t="s">
        <v>1254</v>
      </c>
      <c r="G174" s="585"/>
      <c r="H174" s="588">
        <v>51.3</v>
      </c>
      <c r="I174" s="589"/>
      <c r="J174" s="585"/>
      <c r="K174" s="585"/>
      <c r="L174" s="590"/>
      <c r="M174" s="591"/>
      <c r="N174" s="592"/>
      <c r="O174" s="592"/>
      <c r="P174" s="592"/>
      <c r="Q174" s="592"/>
      <c r="R174" s="592"/>
      <c r="S174" s="592"/>
      <c r="T174" s="593"/>
      <c r="AT174" s="595" t="s">
        <v>132</v>
      </c>
      <c r="AU174" s="595" t="s">
        <v>81</v>
      </c>
      <c r="AV174" s="594" t="s">
        <v>81</v>
      </c>
      <c r="AW174" s="594" t="s">
        <v>35</v>
      </c>
      <c r="AX174" s="594" t="s">
        <v>71</v>
      </c>
      <c r="AY174" s="595" t="s">
        <v>123</v>
      </c>
    </row>
    <row r="175" spans="2:65" s="594" customFormat="1">
      <c r="B175" s="584"/>
      <c r="C175" s="585"/>
      <c r="D175" s="574" t="s">
        <v>132</v>
      </c>
      <c r="E175" s="586" t="s">
        <v>5</v>
      </c>
      <c r="F175" s="587" t="s">
        <v>1255</v>
      </c>
      <c r="G175" s="585"/>
      <c r="H175" s="588">
        <v>13.9</v>
      </c>
      <c r="I175" s="589"/>
      <c r="J175" s="585"/>
      <c r="K175" s="585"/>
      <c r="L175" s="590"/>
      <c r="M175" s="591"/>
      <c r="N175" s="592"/>
      <c r="O175" s="592"/>
      <c r="P175" s="592"/>
      <c r="Q175" s="592"/>
      <c r="R175" s="592"/>
      <c r="S175" s="592"/>
      <c r="T175" s="593"/>
      <c r="AT175" s="595" t="s">
        <v>132</v>
      </c>
      <c r="AU175" s="595" t="s">
        <v>81</v>
      </c>
      <c r="AV175" s="594" t="s">
        <v>81</v>
      </c>
      <c r="AW175" s="594" t="s">
        <v>35</v>
      </c>
      <c r="AX175" s="594" t="s">
        <v>71</v>
      </c>
      <c r="AY175" s="595" t="s">
        <v>123</v>
      </c>
    </row>
    <row r="176" spans="2:65" s="606" customFormat="1">
      <c r="B176" s="596"/>
      <c r="C176" s="597"/>
      <c r="D176" s="574" t="s">
        <v>132</v>
      </c>
      <c r="E176" s="598" t="s">
        <v>5</v>
      </c>
      <c r="F176" s="599" t="s">
        <v>144</v>
      </c>
      <c r="G176" s="597"/>
      <c r="H176" s="600">
        <v>65.2</v>
      </c>
      <c r="I176" s="601"/>
      <c r="J176" s="597"/>
      <c r="K176" s="597"/>
      <c r="L176" s="602"/>
      <c r="M176" s="603"/>
      <c r="N176" s="604"/>
      <c r="O176" s="604"/>
      <c r="P176" s="604"/>
      <c r="Q176" s="604"/>
      <c r="R176" s="604"/>
      <c r="S176" s="604"/>
      <c r="T176" s="605"/>
      <c r="AT176" s="607" t="s">
        <v>132</v>
      </c>
      <c r="AU176" s="607" t="s">
        <v>81</v>
      </c>
      <c r="AV176" s="606" t="s">
        <v>130</v>
      </c>
      <c r="AW176" s="606" t="s">
        <v>35</v>
      </c>
      <c r="AX176" s="606" t="s">
        <v>79</v>
      </c>
      <c r="AY176" s="607" t="s">
        <v>123</v>
      </c>
    </row>
    <row r="177" spans="2:65" s="449" customFormat="1" ht="51" customHeight="1">
      <c r="B177" s="450"/>
      <c r="C177" s="560" t="s">
        <v>294</v>
      </c>
      <c r="D177" s="560" t="s">
        <v>125</v>
      </c>
      <c r="E177" s="561" t="s">
        <v>1256</v>
      </c>
      <c r="F177" s="562" t="s">
        <v>1257</v>
      </c>
      <c r="G177" s="563" t="s">
        <v>128</v>
      </c>
      <c r="H177" s="564">
        <v>2.2000000000000002</v>
      </c>
      <c r="I177" s="565"/>
      <c r="J177" s="566">
        <f>ROUND(I177*H177,2)</f>
        <v>0</v>
      </c>
      <c r="K177" s="562" t="s">
        <v>129</v>
      </c>
      <c r="L177" s="515"/>
      <c r="M177" s="567" t="s">
        <v>5</v>
      </c>
      <c r="N177" s="568" t="s">
        <v>42</v>
      </c>
      <c r="O177" s="451"/>
      <c r="P177" s="569">
        <f>O177*H177</f>
        <v>0</v>
      </c>
      <c r="Q177" s="569">
        <v>0.10362</v>
      </c>
      <c r="R177" s="569">
        <f>Q177*H177</f>
        <v>0.22796400000000003</v>
      </c>
      <c r="S177" s="569">
        <v>0</v>
      </c>
      <c r="T177" s="570">
        <f>S177*H177</f>
        <v>0</v>
      </c>
      <c r="AR177" s="435" t="s">
        <v>130</v>
      </c>
      <c r="AT177" s="435" t="s">
        <v>125</v>
      </c>
      <c r="AU177" s="435" t="s">
        <v>81</v>
      </c>
      <c r="AY177" s="435" t="s">
        <v>123</v>
      </c>
      <c r="BE177" s="571">
        <f>IF(N177="základní",J177,0)</f>
        <v>0</v>
      </c>
      <c r="BF177" s="571">
        <f>IF(N177="snížená",J177,0)</f>
        <v>0</v>
      </c>
      <c r="BG177" s="571">
        <f>IF(N177="zákl. přenesená",J177,0)</f>
        <v>0</v>
      </c>
      <c r="BH177" s="571">
        <f>IF(N177="sníž. přenesená",J177,0)</f>
        <v>0</v>
      </c>
      <c r="BI177" s="571">
        <f>IF(N177="nulová",J177,0)</f>
        <v>0</v>
      </c>
      <c r="BJ177" s="435" t="s">
        <v>79</v>
      </c>
      <c r="BK177" s="571">
        <f>ROUND(I177*H177,2)</f>
        <v>0</v>
      </c>
      <c r="BL177" s="435" t="s">
        <v>130</v>
      </c>
      <c r="BM177" s="435" t="s">
        <v>1258</v>
      </c>
    </row>
    <row r="178" spans="2:65" s="594" customFormat="1">
      <c r="B178" s="584"/>
      <c r="C178" s="585"/>
      <c r="D178" s="574" t="s">
        <v>132</v>
      </c>
      <c r="E178" s="586" t="s">
        <v>5</v>
      </c>
      <c r="F178" s="587" t="s">
        <v>1236</v>
      </c>
      <c r="G178" s="585"/>
      <c r="H178" s="588">
        <v>2.2000000000000002</v>
      </c>
      <c r="I178" s="589"/>
      <c r="J178" s="585"/>
      <c r="K178" s="585"/>
      <c r="L178" s="590"/>
      <c r="M178" s="591"/>
      <c r="N178" s="592"/>
      <c r="O178" s="592"/>
      <c r="P178" s="592"/>
      <c r="Q178" s="592"/>
      <c r="R178" s="592"/>
      <c r="S178" s="592"/>
      <c r="T178" s="593"/>
      <c r="AT178" s="595" t="s">
        <v>132</v>
      </c>
      <c r="AU178" s="595" t="s">
        <v>81</v>
      </c>
      <c r="AV178" s="594" t="s">
        <v>81</v>
      </c>
      <c r="AW178" s="594" t="s">
        <v>35</v>
      </c>
      <c r="AX178" s="594" t="s">
        <v>79</v>
      </c>
      <c r="AY178" s="595" t="s">
        <v>123</v>
      </c>
    </row>
    <row r="179" spans="2:65" s="582" customFormat="1">
      <c r="B179" s="572"/>
      <c r="C179" s="573"/>
      <c r="D179" s="574" t="s">
        <v>132</v>
      </c>
      <c r="E179" s="575" t="s">
        <v>5</v>
      </c>
      <c r="F179" s="576" t="s">
        <v>1259</v>
      </c>
      <c r="G179" s="573"/>
      <c r="H179" s="575" t="s">
        <v>5</v>
      </c>
      <c r="I179" s="577"/>
      <c r="J179" s="573"/>
      <c r="K179" s="573"/>
      <c r="L179" s="578"/>
      <c r="M179" s="579"/>
      <c r="N179" s="580"/>
      <c r="O179" s="580"/>
      <c r="P179" s="580"/>
      <c r="Q179" s="580"/>
      <c r="R179" s="580"/>
      <c r="S179" s="580"/>
      <c r="T179" s="581"/>
      <c r="AT179" s="583" t="s">
        <v>132</v>
      </c>
      <c r="AU179" s="583" t="s">
        <v>81</v>
      </c>
      <c r="AV179" s="582" t="s">
        <v>79</v>
      </c>
      <c r="AW179" s="582" t="s">
        <v>35</v>
      </c>
      <c r="AX179" s="582" t="s">
        <v>71</v>
      </c>
      <c r="AY179" s="583" t="s">
        <v>123</v>
      </c>
    </row>
    <row r="180" spans="2:65" s="554" customFormat="1" ht="29.85" customHeight="1">
      <c r="B180" s="543"/>
      <c r="C180" s="544"/>
      <c r="D180" s="545" t="s">
        <v>70</v>
      </c>
      <c r="E180" s="558" t="s">
        <v>164</v>
      </c>
      <c r="F180" s="558" t="s">
        <v>618</v>
      </c>
      <c r="G180" s="544"/>
      <c r="H180" s="544"/>
      <c r="I180" s="547"/>
      <c r="J180" s="559">
        <f>BK180</f>
        <v>0</v>
      </c>
      <c r="K180" s="544"/>
      <c r="L180" s="549"/>
      <c r="M180" s="550"/>
      <c r="N180" s="551"/>
      <c r="O180" s="551"/>
      <c r="P180" s="552">
        <f>SUM(P181:P272)</f>
        <v>0</v>
      </c>
      <c r="Q180" s="551"/>
      <c r="R180" s="552">
        <f>SUM(R181:R272)</f>
        <v>1.1328816499999999</v>
      </c>
      <c r="S180" s="551"/>
      <c r="T180" s="553">
        <f>SUM(T181:T272)</f>
        <v>5.2879999999999996E-2</v>
      </c>
      <c r="AR180" s="555" t="s">
        <v>79</v>
      </c>
      <c r="AT180" s="556" t="s">
        <v>70</v>
      </c>
      <c r="AU180" s="556" t="s">
        <v>79</v>
      </c>
      <c r="AY180" s="555" t="s">
        <v>123</v>
      </c>
      <c r="BK180" s="557">
        <f>SUM(BK181:BK272)</f>
        <v>0</v>
      </c>
    </row>
    <row r="181" spans="2:65" s="449" customFormat="1" ht="25.5" customHeight="1">
      <c r="B181" s="450"/>
      <c r="C181" s="560" t="s">
        <v>301</v>
      </c>
      <c r="D181" s="560" t="s">
        <v>125</v>
      </c>
      <c r="E181" s="561" t="s">
        <v>1260</v>
      </c>
      <c r="F181" s="562" t="s">
        <v>1261</v>
      </c>
      <c r="G181" s="563" t="s">
        <v>167</v>
      </c>
      <c r="H181" s="564">
        <v>7</v>
      </c>
      <c r="I181" s="565"/>
      <c r="J181" s="566">
        <f>ROUND(I181*H181,2)</f>
        <v>0</v>
      </c>
      <c r="K181" s="562" t="s">
        <v>129</v>
      </c>
      <c r="L181" s="515"/>
      <c r="M181" s="567" t="s">
        <v>5</v>
      </c>
      <c r="N181" s="568" t="s">
        <v>42</v>
      </c>
      <c r="O181" s="451"/>
      <c r="P181" s="569">
        <f>O181*H181</f>
        <v>0</v>
      </c>
      <c r="Q181" s="569">
        <v>0</v>
      </c>
      <c r="R181" s="569">
        <f>Q181*H181</f>
        <v>0</v>
      </c>
      <c r="S181" s="569">
        <v>0</v>
      </c>
      <c r="T181" s="570">
        <f>S181*H181</f>
        <v>0</v>
      </c>
      <c r="AR181" s="435" t="s">
        <v>130</v>
      </c>
      <c r="AT181" s="435" t="s">
        <v>125</v>
      </c>
      <c r="AU181" s="435" t="s">
        <v>81</v>
      </c>
      <c r="AY181" s="435" t="s">
        <v>123</v>
      </c>
      <c r="BE181" s="571">
        <f>IF(N181="základní",J181,0)</f>
        <v>0</v>
      </c>
      <c r="BF181" s="571">
        <f>IF(N181="snížená",J181,0)</f>
        <v>0</v>
      </c>
      <c r="BG181" s="571">
        <f>IF(N181="zákl. přenesená",J181,0)</f>
        <v>0</v>
      </c>
      <c r="BH181" s="571">
        <f>IF(N181="sníž. přenesená",J181,0)</f>
        <v>0</v>
      </c>
      <c r="BI181" s="571">
        <f>IF(N181="nulová",J181,0)</f>
        <v>0</v>
      </c>
      <c r="BJ181" s="435" t="s">
        <v>79</v>
      </c>
      <c r="BK181" s="571">
        <f>ROUND(I181*H181,2)</f>
        <v>0</v>
      </c>
      <c r="BL181" s="435" t="s">
        <v>130</v>
      </c>
      <c r="BM181" s="435" t="s">
        <v>1262</v>
      </c>
    </row>
    <row r="182" spans="2:65" s="594" customFormat="1">
      <c r="B182" s="584"/>
      <c r="C182" s="585"/>
      <c r="D182" s="574" t="s">
        <v>132</v>
      </c>
      <c r="E182" s="586" t="s">
        <v>5</v>
      </c>
      <c r="F182" s="587" t="s">
        <v>1263</v>
      </c>
      <c r="G182" s="585"/>
      <c r="H182" s="588">
        <v>7</v>
      </c>
      <c r="I182" s="589"/>
      <c r="J182" s="585"/>
      <c r="K182" s="585"/>
      <c r="L182" s="590"/>
      <c r="M182" s="591"/>
      <c r="N182" s="592"/>
      <c r="O182" s="592"/>
      <c r="P182" s="592"/>
      <c r="Q182" s="592"/>
      <c r="R182" s="592"/>
      <c r="S182" s="592"/>
      <c r="T182" s="593"/>
      <c r="AT182" s="595" t="s">
        <v>132</v>
      </c>
      <c r="AU182" s="595" t="s">
        <v>81</v>
      </c>
      <c r="AV182" s="594" t="s">
        <v>81</v>
      </c>
      <c r="AW182" s="594" t="s">
        <v>35</v>
      </c>
      <c r="AX182" s="594" t="s">
        <v>79</v>
      </c>
      <c r="AY182" s="595" t="s">
        <v>123</v>
      </c>
    </row>
    <row r="183" spans="2:65" s="449" customFormat="1" ht="16.5" customHeight="1">
      <c r="B183" s="450"/>
      <c r="C183" s="620" t="s">
        <v>313</v>
      </c>
      <c r="D183" s="620" t="s">
        <v>295</v>
      </c>
      <c r="E183" s="621" t="s">
        <v>1264</v>
      </c>
      <c r="F183" s="622" t="s">
        <v>1265</v>
      </c>
      <c r="G183" s="623" t="s">
        <v>167</v>
      </c>
      <c r="H183" s="624">
        <v>7.1050000000000004</v>
      </c>
      <c r="I183" s="625"/>
      <c r="J183" s="626">
        <f>ROUND(I183*H183,2)</f>
        <v>0</v>
      </c>
      <c r="K183" s="622" t="s">
        <v>129</v>
      </c>
      <c r="L183" s="627"/>
      <c r="M183" s="628" t="s">
        <v>5</v>
      </c>
      <c r="N183" s="629" t="s">
        <v>42</v>
      </c>
      <c r="O183" s="451"/>
      <c r="P183" s="569">
        <f>O183*H183</f>
        <v>0</v>
      </c>
      <c r="Q183" s="569">
        <v>4.2999999999999999E-4</v>
      </c>
      <c r="R183" s="569">
        <f>Q183*H183</f>
        <v>3.05515E-3</v>
      </c>
      <c r="S183" s="569">
        <v>0</v>
      </c>
      <c r="T183" s="570">
        <f>S183*H183</f>
        <v>0</v>
      </c>
      <c r="AR183" s="435" t="s">
        <v>164</v>
      </c>
      <c r="AT183" s="435" t="s">
        <v>295</v>
      </c>
      <c r="AU183" s="435" t="s">
        <v>81</v>
      </c>
      <c r="AY183" s="435" t="s">
        <v>123</v>
      </c>
      <c r="BE183" s="571">
        <f>IF(N183="základní",J183,0)</f>
        <v>0</v>
      </c>
      <c r="BF183" s="571">
        <f>IF(N183="snížená",J183,0)</f>
        <v>0</v>
      </c>
      <c r="BG183" s="571">
        <f>IF(N183="zákl. přenesená",J183,0)</f>
        <v>0</v>
      </c>
      <c r="BH183" s="571">
        <f>IF(N183="sníž. přenesená",J183,0)</f>
        <v>0</v>
      </c>
      <c r="BI183" s="571">
        <f>IF(N183="nulová",J183,0)</f>
        <v>0</v>
      </c>
      <c r="BJ183" s="435" t="s">
        <v>79</v>
      </c>
      <c r="BK183" s="571">
        <f>ROUND(I183*H183,2)</f>
        <v>0</v>
      </c>
      <c r="BL183" s="435" t="s">
        <v>130</v>
      </c>
      <c r="BM183" s="435" t="s">
        <v>1266</v>
      </c>
    </row>
    <row r="184" spans="2:65" s="594" customFormat="1">
      <c r="B184" s="584"/>
      <c r="C184" s="585"/>
      <c r="D184" s="574" t="s">
        <v>132</v>
      </c>
      <c r="E184" s="586" t="s">
        <v>5</v>
      </c>
      <c r="F184" s="587" t="s">
        <v>1267</v>
      </c>
      <c r="G184" s="585"/>
      <c r="H184" s="588">
        <v>7</v>
      </c>
      <c r="I184" s="589"/>
      <c r="J184" s="585"/>
      <c r="K184" s="585"/>
      <c r="L184" s="590"/>
      <c r="M184" s="591"/>
      <c r="N184" s="592"/>
      <c r="O184" s="592"/>
      <c r="P184" s="592"/>
      <c r="Q184" s="592"/>
      <c r="R184" s="592"/>
      <c r="S184" s="592"/>
      <c r="T184" s="593"/>
      <c r="AT184" s="595" t="s">
        <v>132</v>
      </c>
      <c r="AU184" s="595" t="s">
        <v>81</v>
      </c>
      <c r="AV184" s="594" t="s">
        <v>81</v>
      </c>
      <c r="AW184" s="594" t="s">
        <v>35</v>
      </c>
      <c r="AX184" s="594" t="s">
        <v>79</v>
      </c>
      <c r="AY184" s="595" t="s">
        <v>123</v>
      </c>
    </row>
    <row r="185" spans="2:65" s="594" customFormat="1">
      <c r="B185" s="584"/>
      <c r="C185" s="585"/>
      <c r="D185" s="574" t="s">
        <v>132</v>
      </c>
      <c r="E185" s="585"/>
      <c r="F185" s="587" t="s">
        <v>1268</v>
      </c>
      <c r="G185" s="585"/>
      <c r="H185" s="588">
        <v>7.1050000000000004</v>
      </c>
      <c r="I185" s="589"/>
      <c r="J185" s="585"/>
      <c r="K185" s="585"/>
      <c r="L185" s="590"/>
      <c r="M185" s="591"/>
      <c r="N185" s="592"/>
      <c r="O185" s="592"/>
      <c r="P185" s="592"/>
      <c r="Q185" s="592"/>
      <c r="R185" s="592"/>
      <c r="S185" s="592"/>
      <c r="T185" s="593"/>
      <c r="AT185" s="595" t="s">
        <v>132</v>
      </c>
      <c r="AU185" s="595" t="s">
        <v>81</v>
      </c>
      <c r="AV185" s="594" t="s">
        <v>81</v>
      </c>
      <c r="AW185" s="594" t="s">
        <v>6</v>
      </c>
      <c r="AX185" s="594" t="s">
        <v>79</v>
      </c>
      <c r="AY185" s="595" t="s">
        <v>123</v>
      </c>
    </row>
    <row r="186" spans="2:65" s="449" customFormat="1" ht="25.5" customHeight="1">
      <c r="B186" s="450"/>
      <c r="C186" s="560" t="s">
        <v>322</v>
      </c>
      <c r="D186" s="560" t="s">
        <v>125</v>
      </c>
      <c r="E186" s="561" t="s">
        <v>1269</v>
      </c>
      <c r="F186" s="562" t="s">
        <v>1270</v>
      </c>
      <c r="G186" s="563" t="s">
        <v>167</v>
      </c>
      <c r="H186" s="564">
        <v>55.2</v>
      </c>
      <c r="I186" s="565"/>
      <c r="J186" s="566">
        <f>ROUND(I186*H186,2)</f>
        <v>0</v>
      </c>
      <c r="K186" s="562" t="s">
        <v>129</v>
      </c>
      <c r="L186" s="515"/>
      <c r="M186" s="567" t="s">
        <v>5</v>
      </c>
      <c r="N186" s="568" t="s">
        <v>42</v>
      </c>
      <c r="O186" s="451"/>
      <c r="P186" s="569">
        <f>O186*H186</f>
        <v>0</v>
      </c>
      <c r="Q186" s="569">
        <v>0</v>
      </c>
      <c r="R186" s="569">
        <f>Q186*H186</f>
        <v>0</v>
      </c>
      <c r="S186" s="569">
        <v>0</v>
      </c>
      <c r="T186" s="570">
        <f>S186*H186</f>
        <v>0</v>
      </c>
      <c r="AR186" s="435" t="s">
        <v>130</v>
      </c>
      <c r="AT186" s="435" t="s">
        <v>125</v>
      </c>
      <c r="AU186" s="435" t="s">
        <v>81</v>
      </c>
      <c r="AY186" s="435" t="s">
        <v>123</v>
      </c>
      <c r="BE186" s="571">
        <f>IF(N186="základní",J186,0)</f>
        <v>0</v>
      </c>
      <c r="BF186" s="571">
        <f>IF(N186="snížená",J186,0)</f>
        <v>0</v>
      </c>
      <c r="BG186" s="571">
        <f>IF(N186="zákl. přenesená",J186,0)</f>
        <v>0</v>
      </c>
      <c r="BH186" s="571">
        <f>IF(N186="sníž. přenesená",J186,0)</f>
        <v>0</v>
      </c>
      <c r="BI186" s="571">
        <f>IF(N186="nulová",J186,0)</f>
        <v>0</v>
      </c>
      <c r="BJ186" s="435" t="s">
        <v>79</v>
      </c>
      <c r="BK186" s="571">
        <f>ROUND(I186*H186,2)</f>
        <v>0</v>
      </c>
      <c r="BL186" s="435" t="s">
        <v>130</v>
      </c>
      <c r="BM186" s="435" t="s">
        <v>1271</v>
      </c>
    </row>
    <row r="187" spans="2:65" s="594" customFormat="1">
      <c r="B187" s="584"/>
      <c r="C187" s="585"/>
      <c r="D187" s="574" t="s">
        <v>132</v>
      </c>
      <c r="E187" s="586" t="s">
        <v>5</v>
      </c>
      <c r="F187" s="587" t="s">
        <v>1272</v>
      </c>
      <c r="G187" s="585"/>
      <c r="H187" s="588">
        <v>55.2</v>
      </c>
      <c r="I187" s="589"/>
      <c r="J187" s="585"/>
      <c r="K187" s="585"/>
      <c r="L187" s="590"/>
      <c r="M187" s="591"/>
      <c r="N187" s="592"/>
      <c r="O187" s="592"/>
      <c r="P187" s="592"/>
      <c r="Q187" s="592"/>
      <c r="R187" s="592"/>
      <c r="S187" s="592"/>
      <c r="T187" s="593"/>
      <c r="AT187" s="595" t="s">
        <v>132</v>
      </c>
      <c r="AU187" s="595" t="s">
        <v>81</v>
      </c>
      <c r="AV187" s="594" t="s">
        <v>81</v>
      </c>
      <c r="AW187" s="594" t="s">
        <v>35</v>
      </c>
      <c r="AX187" s="594" t="s">
        <v>79</v>
      </c>
      <c r="AY187" s="595" t="s">
        <v>123</v>
      </c>
    </row>
    <row r="188" spans="2:65" s="582" customFormat="1">
      <c r="B188" s="572"/>
      <c r="C188" s="573"/>
      <c r="D188" s="574" t="s">
        <v>132</v>
      </c>
      <c r="E188" s="575" t="s">
        <v>5</v>
      </c>
      <c r="F188" s="576" t="s">
        <v>1273</v>
      </c>
      <c r="G188" s="573"/>
      <c r="H188" s="575" t="s">
        <v>5</v>
      </c>
      <c r="I188" s="577"/>
      <c r="J188" s="573"/>
      <c r="K188" s="573"/>
      <c r="L188" s="578"/>
      <c r="M188" s="579"/>
      <c r="N188" s="580"/>
      <c r="O188" s="580"/>
      <c r="P188" s="580"/>
      <c r="Q188" s="580"/>
      <c r="R188" s="580"/>
      <c r="S188" s="580"/>
      <c r="T188" s="581"/>
      <c r="AT188" s="583" t="s">
        <v>132</v>
      </c>
      <c r="AU188" s="583" t="s">
        <v>81</v>
      </c>
      <c r="AV188" s="582" t="s">
        <v>79</v>
      </c>
      <c r="AW188" s="582" t="s">
        <v>35</v>
      </c>
      <c r="AX188" s="582" t="s">
        <v>71</v>
      </c>
      <c r="AY188" s="583" t="s">
        <v>123</v>
      </c>
    </row>
    <row r="189" spans="2:65" s="449" customFormat="1" ht="16.5" customHeight="1">
      <c r="B189" s="450"/>
      <c r="C189" s="620" t="s">
        <v>327</v>
      </c>
      <c r="D189" s="620" t="s">
        <v>295</v>
      </c>
      <c r="E189" s="621" t="s">
        <v>1274</v>
      </c>
      <c r="F189" s="622" t="s">
        <v>1275</v>
      </c>
      <c r="G189" s="623" t="s">
        <v>167</v>
      </c>
      <c r="H189" s="624">
        <v>55.2</v>
      </c>
      <c r="I189" s="625"/>
      <c r="J189" s="626">
        <f>ROUND(I189*H189,2)</f>
        <v>0</v>
      </c>
      <c r="K189" s="622" t="s">
        <v>129</v>
      </c>
      <c r="L189" s="627"/>
      <c r="M189" s="628" t="s">
        <v>5</v>
      </c>
      <c r="N189" s="629" t="s">
        <v>42</v>
      </c>
      <c r="O189" s="451"/>
      <c r="P189" s="569">
        <f>O189*H189</f>
        <v>0</v>
      </c>
      <c r="Q189" s="569">
        <v>3.1800000000000001E-3</v>
      </c>
      <c r="R189" s="569">
        <f>Q189*H189</f>
        <v>0.17553600000000003</v>
      </c>
      <c r="S189" s="569">
        <v>0</v>
      </c>
      <c r="T189" s="570">
        <f>S189*H189</f>
        <v>0</v>
      </c>
      <c r="AR189" s="435" t="s">
        <v>164</v>
      </c>
      <c r="AT189" s="435" t="s">
        <v>295</v>
      </c>
      <c r="AU189" s="435" t="s">
        <v>81</v>
      </c>
      <c r="AY189" s="435" t="s">
        <v>123</v>
      </c>
      <c r="BE189" s="571">
        <f>IF(N189="základní",J189,0)</f>
        <v>0</v>
      </c>
      <c r="BF189" s="571">
        <f>IF(N189="snížená",J189,0)</f>
        <v>0</v>
      </c>
      <c r="BG189" s="571">
        <f>IF(N189="zákl. přenesená",J189,0)</f>
        <v>0</v>
      </c>
      <c r="BH189" s="571">
        <f>IF(N189="sníž. přenesená",J189,0)</f>
        <v>0</v>
      </c>
      <c r="BI189" s="571">
        <f>IF(N189="nulová",J189,0)</f>
        <v>0</v>
      </c>
      <c r="BJ189" s="435" t="s">
        <v>79</v>
      </c>
      <c r="BK189" s="571">
        <f>ROUND(I189*H189,2)</f>
        <v>0</v>
      </c>
      <c r="BL189" s="435" t="s">
        <v>130</v>
      </c>
      <c r="BM189" s="435" t="s">
        <v>1276</v>
      </c>
    </row>
    <row r="190" spans="2:65" s="594" customFormat="1">
      <c r="B190" s="584"/>
      <c r="C190" s="585"/>
      <c r="D190" s="574" t="s">
        <v>132</v>
      </c>
      <c r="E190" s="586" t="s">
        <v>5</v>
      </c>
      <c r="F190" s="587" t="s">
        <v>1277</v>
      </c>
      <c r="G190" s="585"/>
      <c r="H190" s="588">
        <v>55.2</v>
      </c>
      <c r="I190" s="589"/>
      <c r="J190" s="585"/>
      <c r="K190" s="585"/>
      <c r="L190" s="590"/>
      <c r="M190" s="591"/>
      <c r="N190" s="592"/>
      <c r="O190" s="592"/>
      <c r="P190" s="592"/>
      <c r="Q190" s="592"/>
      <c r="R190" s="592"/>
      <c r="S190" s="592"/>
      <c r="T190" s="593"/>
      <c r="AT190" s="595" t="s">
        <v>132</v>
      </c>
      <c r="AU190" s="595" t="s">
        <v>81</v>
      </c>
      <c r="AV190" s="594" t="s">
        <v>81</v>
      </c>
      <c r="AW190" s="594" t="s">
        <v>35</v>
      </c>
      <c r="AX190" s="594" t="s">
        <v>79</v>
      </c>
      <c r="AY190" s="595" t="s">
        <v>123</v>
      </c>
    </row>
    <row r="191" spans="2:65" s="582" customFormat="1">
      <c r="B191" s="572"/>
      <c r="C191" s="573"/>
      <c r="D191" s="574" t="s">
        <v>132</v>
      </c>
      <c r="E191" s="575" t="s">
        <v>5</v>
      </c>
      <c r="F191" s="576" t="s">
        <v>1278</v>
      </c>
      <c r="G191" s="573"/>
      <c r="H191" s="575" t="s">
        <v>5</v>
      </c>
      <c r="I191" s="577"/>
      <c r="J191" s="573"/>
      <c r="K191" s="573"/>
      <c r="L191" s="578"/>
      <c r="M191" s="579"/>
      <c r="N191" s="580"/>
      <c r="O191" s="580"/>
      <c r="P191" s="580"/>
      <c r="Q191" s="580"/>
      <c r="R191" s="580"/>
      <c r="S191" s="580"/>
      <c r="T191" s="581"/>
      <c r="AT191" s="583" t="s">
        <v>132</v>
      </c>
      <c r="AU191" s="583" t="s">
        <v>81</v>
      </c>
      <c r="AV191" s="582" t="s">
        <v>79</v>
      </c>
      <c r="AW191" s="582" t="s">
        <v>35</v>
      </c>
      <c r="AX191" s="582" t="s">
        <v>71</v>
      </c>
      <c r="AY191" s="583" t="s">
        <v>123</v>
      </c>
    </row>
    <row r="192" spans="2:65" s="449" customFormat="1" ht="16.5" customHeight="1">
      <c r="B192" s="450"/>
      <c r="C192" s="620" t="s">
        <v>333</v>
      </c>
      <c r="D192" s="620" t="s">
        <v>295</v>
      </c>
      <c r="E192" s="621" t="s">
        <v>1279</v>
      </c>
      <c r="F192" s="622" t="s">
        <v>1280</v>
      </c>
      <c r="G192" s="623" t="s">
        <v>1281</v>
      </c>
      <c r="H192" s="624">
        <v>5</v>
      </c>
      <c r="I192" s="625"/>
      <c r="J192" s="626">
        <f>ROUND(I192*H192,2)</f>
        <v>0</v>
      </c>
      <c r="K192" s="622" t="s">
        <v>5</v>
      </c>
      <c r="L192" s="627"/>
      <c r="M192" s="628" t="s">
        <v>5</v>
      </c>
      <c r="N192" s="629" t="s">
        <v>42</v>
      </c>
      <c r="O192" s="451"/>
      <c r="P192" s="569">
        <f>O192*H192</f>
        <v>0</v>
      </c>
      <c r="Q192" s="569">
        <v>1.0000000000000001E-5</v>
      </c>
      <c r="R192" s="569">
        <f>Q192*H192</f>
        <v>5.0000000000000002E-5</v>
      </c>
      <c r="S192" s="569">
        <v>0</v>
      </c>
      <c r="T192" s="570">
        <f>S192*H192</f>
        <v>0</v>
      </c>
      <c r="AR192" s="435" t="s">
        <v>164</v>
      </c>
      <c r="AT192" s="435" t="s">
        <v>295</v>
      </c>
      <c r="AU192" s="435" t="s">
        <v>81</v>
      </c>
      <c r="AY192" s="435" t="s">
        <v>123</v>
      </c>
      <c r="BE192" s="571">
        <f>IF(N192="základní",J192,0)</f>
        <v>0</v>
      </c>
      <c r="BF192" s="571">
        <f>IF(N192="snížená",J192,0)</f>
        <v>0</v>
      </c>
      <c r="BG192" s="571">
        <f>IF(N192="zákl. přenesená",J192,0)</f>
        <v>0</v>
      </c>
      <c r="BH192" s="571">
        <f>IF(N192="sníž. přenesená",J192,0)</f>
        <v>0</v>
      </c>
      <c r="BI192" s="571">
        <f>IF(N192="nulová",J192,0)</f>
        <v>0</v>
      </c>
      <c r="BJ192" s="435" t="s">
        <v>79</v>
      </c>
      <c r="BK192" s="571">
        <f>ROUND(I192*H192,2)</f>
        <v>0</v>
      </c>
      <c r="BL192" s="435" t="s">
        <v>130</v>
      </c>
      <c r="BM192" s="435" t="s">
        <v>1282</v>
      </c>
    </row>
    <row r="193" spans="2:65" s="594" customFormat="1">
      <c r="B193" s="584"/>
      <c r="C193" s="585"/>
      <c r="D193" s="574" t="s">
        <v>132</v>
      </c>
      <c r="E193" s="586" t="s">
        <v>5</v>
      </c>
      <c r="F193" s="587" t="s">
        <v>1283</v>
      </c>
      <c r="G193" s="585"/>
      <c r="H193" s="588">
        <v>5</v>
      </c>
      <c r="I193" s="589"/>
      <c r="J193" s="585"/>
      <c r="K193" s="585"/>
      <c r="L193" s="590"/>
      <c r="M193" s="591"/>
      <c r="N193" s="592"/>
      <c r="O193" s="592"/>
      <c r="P193" s="592"/>
      <c r="Q193" s="592"/>
      <c r="R193" s="592"/>
      <c r="S193" s="592"/>
      <c r="T193" s="593"/>
      <c r="AT193" s="595" t="s">
        <v>132</v>
      </c>
      <c r="AU193" s="595" t="s">
        <v>81</v>
      </c>
      <c r="AV193" s="594" t="s">
        <v>81</v>
      </c>
      <c r="AW193" s="594" t="s">
        <v>35</v>
      </c>
      <c r="AX193" s="594" t="s">
        <v>79</v>
      </c>
      <c r="AY193" s="595" t="s">
        <v>123</v>
      </c>
    </row>
    <row r="194" spans="2:65" s="449" customFormat="1" ht="16.5" customHeight="1">
      <c r="B194" s="450"/>
      <c r="C194" s="620" t="s">
        <v>338</v>
      </c>
      <c r="D194" s="620" t="s">
        <v>295</v>
      </c>
      <c r="E194" s="621" t="s">
        <v>1284</v>
      </c>
      <c r="F194" s="622" t="s">
        <v>1285</v>
      </c>
      <c r="G194" s="623" t="s">
        <v>1281</v>
      </c>
      <c r="H194" s="624">
        <v>1</v>
      </c>
      <c r="I194" s="625"/>
      <c r="J194" s="626">
        <f>ROUND(I194*H194,2)</f>
        <v>0</v>
      </c>
      <c r="K194" s="622" t="s">
        <v>5</v>
      </c>
      <c r="L194" s="627"/>
      <c r="M194" s="628" t="s">
        <v>5</v>
      </c>
      <c r="N194" s="629" t="s">
        <v>42</v>
      </c>
      <c r="O194" s="451"/>
      <c r="P194" s="569">
        <f>O194*H194</f>
        <v>0</v>
      </c>
      <c r="Q194" s="569">
        <v>1.0000000000000001E-5</v>
      </c>
      <c r="R194" s="569">
        <f>Q194*H194</f>
        <v>1.0000000000000001E-5</v>
      </c>
      <c r="S194" s="569">
        <v>0</v>
      </c>
      <c r="T194" s="570">
        <f>S194*H194</f>
        <v>0</v>
      </c>
      <c r="AR194" s="435" t="s">
        <v>164</v>
      </c>
      <c r="AT194" s="435" t="s">
        <v>295</v>
      </c>
      <c r="AU194" s="435" t="s">
        <v>81</v>
      </c>
      <c r="AY194" s="435" t="s">
        <v>123</v>
      </c>
      <c r="BE194" s="571">
        <f>IF(N194="základní",J194,0)</f>
        <v>0</v>
      </c>
      <c r="BF194" s="571">
        <f>IF(N194="snížená",J194,0)</f>
        <v>0</v>
      </c>
      <c r="BG194" s="571">
        <f>IF(N194="zákl. přenesená",J194,0)</f>
        <v>0</v>
      </c>
      <c r="BH194" s="571">
        <f>IF(N194="sníž. přenesená",J194,0)</f>
        <v>0</v>
      </c>
      <c r="BI194" s="571">
        <f>IF(N194="nulová",J194,0)</f>
        <v>0</v>
      </c>
      <c r="BJ194" s="435" t="s">
        <v>79</v>
      </c>
      <c r="BK194" s="571">
        <f>ROUND(I194*H194,2)</f>
        <v>0</v>
      </c>
      <c r="BL194" s="435" t="s">
        <v>130</v>
      </c>
      <c r="BM194" s="435" t="s">
        <v>1286</v>
      </c>
    </row>
    <row r="195" spans="2:65" s="594" customFormat="1">
      <c r="B195" s="584"/>
      <c r="C195" s="585"/>
      <c r="D195" s="574" t="s">
        <v>132</v>
      </c>
      <c r="E195" s="586" t="s">
        <v>5</v>
      </c>
      <c r="F195" s="587" t="s">
        <v>1287</v>
      </c>
      <c r="G195" s="585"/>
      <c r="H195" s="588">
        <v>1</v>
      </c>
      <c r="I195" s="589"/>
      <c r="J195" s="585"/>
      <c r="K195" s="585"/>
      <c r="L195" s="590"/>
      <c r="M195" s="591"/>
      <c r="N195" s="592"/>
      <c r="O195" s="592"/>
      <c r="P195" s="592"/>
      <c r="Q195" s="592"/>
      <c r="R195" s="592"/>
      <c r="S195" s="592"/>
      <c r="T195" s="593"/>
      <c r="AT195" s="595" t="s">
        <v>132</v>
      </c>
      <c r="AU195" s="595" t="s">
        <v>81</v>
      </c>
      <c r="AV195" s="594" t="s">
        <v>81</v>
      </c>
      <c r="AW195" s="594" t="s">
        <v>35</v>
      </c>
      <c r="AX195" s="594" t="s">
        <v>79</v>
      </c>
      <c r="AY195" s="595" t="s">
        <v>123</v>
      </c>
    </row>
    <row r="196" spans="2:65" s="449" customFormat="1" ht="38.25" customHeight="1">
      <c r="B196" s="450"/>
      <c r="C196" s="560" t="s">
        <v>345</v>
      </c>
      <c r="D196" s="560" t="s">
        <v>125</v>
      </c>
      <c r="E196" s="561" t="s">
        <v>1288</v>
      </c>
      <c r="F196" s="562" t="s">
        <v>1289</v>
      </c>
      <c r="G196" s="563" t="s">
        <v>367</v>
      </c>
      <c r="H196" s="564">
        <v>1</v>
      </c>
      <c r="I196" s="565"/>
      <c r="J196" s="566">
        <f>ROUND(I196*H196,2)</f>
        <v>0</v>
      </c>
      <c r="K196" s="562" t="s">
        <v>129</v>
      </c>
      <c r="L196" s="515"/>
      <c r="M196" s="567" t="s">
        <v>5</v>
      </c>
      <c r="N196" s="568" t="s">
        <v>42</v>
      </c>
      <c r="O196" s="451"/>
      <c r="P196" s="569">
        <f>O196*H196</f>
        <v>0</v>
      </c>
      <c r="Q196" s="569">
        <v>1.67E-3</v>
      </c>
      <c r="R196" s="569">
        <f>Q196*H196</f>
        <v>1.67E-3</v>
      </c>
      <c r="S196" s="569">
        <v>0</v>
      </c>
      <c r="T196" s="570">
        <f>S196*H196</f>
        <v>0</v>
      </c>
      <c r="AR196" s="435" t="s">
        <v>130</v>
      </c>
      <c r="AT196" s="435" t="s">
        <v>125</v>
      </c>
      <c r="AU196" s="435" t="s">
        <v>81</v>
      </c>
      <c r="AY196" s="435" t="s">
        <v>123</v>
      </c>
      <c r="BE196" s="571">
        <f>IF(N196="základní",J196,0)</f>
        <v>0</v>
      </c>
      <c r="BF196" s="571">
        <f>IF(N196="snížená",J196,0)</f>
        <v>0</v>
      </c>
      <c r="BG196" s="571">
        <f>IF(N196="zákl. přenesená",J196,0)</f>
        <v>0</v>
      </c>
      <c r="BH196" s="571">
        <f>IF(N196="sníž. přenesená",J196,0)</f>
        <v>0</v>
      </c>
      <c r="BI196" s="571">
        <f>IF(N196="nulová",J196,0)</f>
        <v>0</v>
      </c>
      <c r="BJ196" s="435" t="s">
        <v>79</v>
      </c>
      <c r="BK196" s="571">
        <f>ROUND(I196*H196,2)</f>
        <v>0</v>
      </c>
      <c r="BL196" s="435" t="s">
        <v>130</v>
      </c>
      <c r="BM196" s="435" t="s">
        <v>1290</v>
      </c>
    </row>
    <row r="197" spans="2:65" s="594" customFormat="1">
      <c r="B197" s="584"/>
      <c r="C197" s="585"/>
      <c r="D197" s="574" t="s">
        <v>132</v>
      </c>
      <c r="E197" s="586" t="s">
        <v>5</v>
      </c>
      <c r="F197" s="587" t="s">
        <v>1291</v>
      </c>
      <c r="G197" s="585"/>
      <c r="H197" s="588">
        <v>1</v>
      </c>
      <c r="I197" s="589"/>
      <c r="J197" s="585"/>
      <c r="K197" s="585"/>
      <c r="L197" s="590"/>
      <c r="M197" s="591"/>
      <c r="N197" s="592"/>
      <c r="O197" s="592"/>
      <c r="P197" s="592"/>
      <c r="Q197" s="592"/>
      <c r="R197" s="592"/>
      <c r="S197" s="592"/>
      <c r="T197" s="593"/>
      <c r="AT197" s="595" t="s">
        <v>132</v>
      </c>
      <c r="AU197" s="595" t="s">
        <v>81</v>
      </c>
      <c r="AV197" s="594" t="s">
        <v>81</v>
      </c>
      <c r="AW197" s="594" t="s">
        <v>35</v>
      </c>
      <c r="AX197" s="594" t="s">
        <v>79</v>
      </c>
      <c r="AY197" s="595" t="s">
        <v>123</v>
      </c>
    </row>
    <row r="198" spans="2:65" s="449" customFormat="1" ht="25.5" customHeight="1">
      <c r="B198" s="450"/>
      <c r="C198" s="620" t="s">
        <v>351</v>
      </c>
      <c r="D198" s="620" t="s">
        <v>295</v>
      </c>
      <c r="E198" s="621" t="s">
        <v>1292</v>
      </c>
      <c r="F198" s="622" t="s">
        <v>1293</v>
      </c>
      <c r="G198" s="623" t="s">
        <v>1281</v>
      </c>
      <c r="H198" s="624">
        <v>1</v>
      </c>
      <c r="I198" s="625"/>
      <c r="J198" s="626">
        <f>ROUND(I198*H198,2)</f>
        <v>0</v>
      </c>
      <c r="K198" s="622" t="s">
        <v>5</v>
      </c>
      <c r="L198" s="627"/>
      <c r="M198" s="628" t="s">
        <v>5</v>
      </c>
      <c r="N198" s="629" t="s">
        <v>42</v>
      </c>
      <c r="O198" s="451"/>
      <c r="P198" s="569">
        <f>O198*H198</f>
        <v>0</v>
      </c>
      <c r="Q198" s="569">
        <v>1.34E-2</v>
      </c>
      <c r="R198" s="569">
        <f>Q198*H198</f>
        <v>1.34E-2</v>
      </c>
      <c r="S198" s="569">
        <v>0</v>
      </c>
      <c r="T198" s="570">
        <f>S198*H198</f>
        <v>0</v>
      </c>
      <c r="AR198" s="435" t="s">
        <v>164</v>
      </c>
      <c r="AT198" s="435" t="s">
        <v>295</v>
      </c>
      <c r="AU198" s="435" t="s">
        <v>81</v>
      </c>
      <c r="AY198" s="435" t="s">
        <v>123</v>
      </c>
      <c r="BE198" s="571">
        <f>IF(N198="základní",J198,0)</f>
        <v>0</v>
      </c>
      <c r="BF198" s="571">
        <f>IF(N198="snížená",J198,0)</f>
        <v>0</v>
      </c>
      <c r="BG198" s="571">
        <f>IF(N198="zákl. přenesená",J198,0)</f>
        <v>0</v>
      </c>
      <c r="BH198" s="571">
        <f>IF(N198="sníž. přenesená",J198,0)</f>
        <v>0</v>
      </c>
      <c r="BI198" s="571">
        <f>IF(N198="nulová",J198,0)</f>
        <v>0</v>
      </c>
      <c r="BJ198" s="435" t="s">
        <v>79</v>
      </c>
      <c r="BK198" s="571">
        <f>ROUND(I198*H198,2)</f>
        <v>0</v>
      </c>
      <c r="BL198" s="435" t="s">
        <v>130</v>
      </c>
      <c r="BM198" s="435" t="s">
        <v>1294</v>
      </c>
    </row>
    <row r="199" spans="2:65" s="594" customFormat="1">
      <c r="B199" s="584"/>
      <c r="C199" s="585"/>
      <c r="D199" s="574" t="s">
        <v>132</v>
      </c>
      <c r="E199" s="586" t="s">
        <v>5</v>
      </c>
      <c r="F199" s="587" t="s">
        <v>1295</v>
      </c>
      <c r="G199" s="585"/>
      <c r="H199" s="588">
        <v>1</v>
      </c>
      <c r="I199" s="589"/>
      <c r="J199" s="585"/>
      <c r="K199" s="585"/>
      <c r="L199" s="590"/>
      <c r="M199" s="591"/>
      <c r="N199" s="592"/>
      <c r="O199" s="592"/>
      <c r="P199" s="592"/>
      <c r="Q199" s="592"/>
      <c r="R199" s="592"/>
      <c r="S199" s="592"/>
      <c r="T199" s="593"/>
      <c r="AT199" s="595" t="s">
        <v>132</v>
      </c>
      <c r="AU199" s="595" t="s">
        <v>81</v>
      </c>
      <c r="AV199" s="594" t="s">
        <v>81</v>
      </c>
      <c r="AW199" s="594" t="s">
        <v>35</v>
      </c>
      <c r="AX199" s="594" t="s">
        <v>79</v>
      </c>
      <c r="AY199" s="595" t="s">
        <v>123</v>
      </c>
    </row>
    <row r="200" spans="2:65" s="449" customFormat="1" ht="38.25" customHeight="1">
      <c r="B200" s="450"/>
      <c r="C200" s="560" t="s">
        <v>356</v>
      </c>
      <c r="D200" s="560" t="s">
        <v>125</v>
      </c>
      <c r="E200" s="561" t="s">
        <v>1296</v>
      </c>
      <c r="F200" s="562" t="s">
        <v>1297</v>
      </c>
      <c r="G200" s="563" t="s">
        <v>367</v>
      </c>
      <c r="H200" s="564">
        <v>2</v>
      </c>
      <c r="I200" s="565"/>
      <c r="J200" s="566">
        <f>ROUND(I200*H200,2)</f>
        <v>0</v>
      </c>
      <c r="K200" s="562" t="s">
        <v>129</v>
      </c>
      <c r="L200" s="515"/>
      <c r="M200" s="567" t="s">
        <v>5</v>
      </c>
      <c r="N200" s="568" t="s">
        <v>42</v>
      </c>
      <c r="O200" s="451"/>
      <c r="P200" s="569">
        <f>O200*H200</f>
        <v>0</v>
      </c>
      <c r="Q200" s="569">
        <v>1.67E-3</v>
      </c>
      <c r="R200" s="569">
        <f>Q200*H200</f>
        <v>3.3400000000000001E-3</v>
      </c>
      <c r="S200" s="569">
        <v>0</v>
      </c>
      <c r="T200" s="570">
        <f>S200*H200</f>
        <v>0</v>
      </c>
      <c r="AR200" s="435" t="s">
        <v>130</v>
      </c>
      <c r="AT200" s="435" t="s">
        <v>125</v>
      </c>
      <c r="AU200" s="435" t="s">
        <v>81</v>
      </c>
      <c r="AY200" s="435" t="s">
        <v>123</v>
      </c>
      <c r="BE200" s="571">
        <f>IF(N200="základní",J200,0)</f>
        <v>0</v>
      </c>
      <c r="BF200" s="571">
        <f>IF(N200="snížená",J200,0)</f>
        <v>0</v>
      </c>
      <c r="BG200" s="571">
        <f>IF(N200="zákl. přenesená",J200,0)</f>
        <v>0</v>
      </c>
      <c r="BH200" s="571">
        <f>IF(N200="sníž. přenesená",J200,0)</f>
        <v>0</v>
      </c>
      <c r="BI200" s="571">
        <f>IF(N200="nulová",J200,0)</f>
        <v>0</v>
      </c>
      <c r="BJ200" s="435" t="s">
        <v>79</v>
      </c>
      <c r="BK200" s="571">
        <f>ROUND(I200*H200,2)</f>
        <v>0</v>
      </c>
      <c r="BL200" s="435" t="s">
        <v>130</v>
      </c>
      <c r="BM200" s="435" t="s">
        <v>1298</v>
      </c>
    </row>
    <row r="201" spans="2:65" s="594" customFormat="1">
      <c r="B201" s="584"/>
      <c r="C201" s="585"/>
      <c r="D201" s="574" t="s">
        <v>132</v>
      </c>
      <c r="E201" s="586" t="s">
        <v>5</v>
      </c>
      <c r="F201" s="587" t="s">
        <v>1299</v>
      </c>
      <c r="G201" s="585"/>
      <c r="H201" s="588">
        <v>1</v>
      </c>
      <c r="I201" s="589"/>
      <c r="J201" s="585"/>
      <c r="K201" s="585"/>
      <c r="L201" s="590"/>
      <c r="M201" s="591"/>
      <c r="N201" s="592"/>
      <c r="O201" s="592"/>
      <c r="P201" s="592"/>
      <c r="Q201" s="592"/>
      <c r="R201" s="592"/>
      <c r="S201" s="592"/>
      <c r="T201" s="593"/>
      <c r="AT201" s="595" t="s">
        <v>132</v>
      </c>
      <c r="AU201" s="595" t="s">
        <v>81</v>
      </c>
      <c r="AV201" s="594" t="s">
        <v>81</v>
      </c>
      <c r="AW201" s="594" t="s">
        <v>35</v>
      </c>
      <c r="AX201" s="594" t="s">
        <v>71</v>
      </c>
      <c r="AY201" s="595" t="s">
        <v>123</v>
      </c>
    </row>
    <row r="202" spans="2:65" s="594" customFormat="1">
      <c r="B202" s="584"/>
      <c r="C202" s="585"/>
      <c r="D202" s="574" t="s">
        <v>132</v>
      </c>
      <c r="E202" s="586" t="s">
        <v>5</v>
      </c>
      <c r="F202" s="587" t="s">
        <v>1300</v>
      </c>
      <c r="G202" s="585"/>
      <c r="H202" s="588">
        <v>1</v>
      </c>
      <c r="I202" s="589"/>
      <c r="J202" s="585"/>
      <c r="K202" s="585"/>
      <c r="L202" s="590"/>
      <c r="M202" s="591"/>
      <c r="N202" s="592"/>
      <c r="O202" s="592"/>
      <c r="P202" s="592"/>
      <c r="Q202" s="592"/>
      <c r="R202" s="592"/>
      <c r="S202" s="592"/>
      <c r="T202" s="593"/>
      <c r="AT202" s="595" t="s">
        <v>132</v>
      </c>
      <c r="AU202" s="595" t="s">
        <v>81</v>
      </c>
      <c r="AV202" s="594" t="s">
        <v>81</v>
      </c>
      <c r="AW202" s="594" t="s">
        <v>35</v>
      </c>
      <c r="AX202" s="594" t="s">
        <v>71</v>
      </c>
      <c r="AY202" s="595" t="s">
        <v>123</v>
      </c>
    </row>
    <row r="203" spans="2:65" s="606" customFormat="1">
      <c r="B203" s="596"/>
      <c r="C203" s="597"/>
      <c r="D203" s="574" t="s">
        <v>132</v>
      </c>
      <c r="E203" s="598" t="s">
        <v>5</v>
      </c>
      <c r="F203" s="599" t="s">
        <v>144</v>
      </c>
      <c r="G203" s="597"/>
      <c r="H203" s="600">
        <v>2</v>
      </c>
      <c r="I203" s="601"/>
      <c r="J203" s="597"/>
      <c r="K203" s="597"/>
      <c r="L203" s="602"/>
      <c r="M203" s="603"/>
      <c r="N203" s="604"/>
      <c r="O203" s="604"/>
      <c r="P203" s="604"/>
      <c r="Q203" s="604"/>
      <c r="R203" s="604"/>
      <c r="S203" s="604"/>
      <c r="T203" s="605"/>
      <c r="AT203" s="607" t="s">
        <v>132</v>
      </c>
      <c r="AU203" s="607" t="s">
        <v>81</v>
      </c>
      <c r="AV203" s="606" t="s">
        <v>130</v>
      </c>
      <c r="AW203" s="606" t="s">
        <v>35</v>
      </c>
      <c r="AX203" s="606" t="s">
        <v>79</v>
      </c>
      <c r="AY203" s="607" t="s">
        <v>123</v>
      </c>
    </row>
    <row r="204" spans="2:65" s="449" customFormat="1" ht="16.5" customHeight="1">
      <c r="B204" s="450"/>
      <c r="C204" s="620" t="s">
        <v>364</v>
      </c>
      <c r="D204" s="620" t="s">
        <v>295</v>
      </c>
      <c r="E204" s="621" t="s">
        <v>1301</v>
      </c>
      <c r="F204" s="622" t="s">
        <v>1302</v>
      </c>
      <c r="G204" s="623" t="s">
        <v>1281</v>
      </c>
      <c r="H204" s="624">
        <v>1</v>
      </c>
      <c r="I204" s="625"/>
      <c r="J204" s="626">
        <f>ROUND(I204*H204,2)</f>
        <v>0</v>
      </c>
      <c r="K204" s="622" t="s">
        <v>5</v>
      </c>
      <c r="L204" s="627"/>
      <c r="M204" s="628" t="s">
        <v>5</v>
      </c>
      <c r="N204" s="629" t="s">
        <v>42</v>
      </c>
      <c r="O204" s="451"/>
      <c r="P204" s="569">
        <f>O204*H204</f>
        <v>0</v>
      </c>
      <c r="Q204" s="569">
        <v>1.0000000000000001E-5</v>
      </c>
      <c r="R204" s="569">
        <f>Q204*H204</f>
        <v>1.0000000000000001E-5</v>
      </c>
      <c r="S204" s="569">
        <v>0</v>
      </c>
      <c r="T204" s="570">
        <f>S204*H204</f>
        <v>0</v>
      </c>
      <c r="AR204" s="435" t="s">
        <v>164</v>
      </c>
      <c r="AT204" s="435" t="s">
        <v>295</v>
      </c>
      <c r="AU204" s="435" t="s">
        <v>81</v>
      </c>
      <c r="AY204" s="435" t="s">
        <v>123</v>
      </c>
      <c r="BE204" s="571">
        <f>IF(N204="základní",J204,0)</f>
        <v>0</v>
      </c>
      <c r="BF204" s="571">
        <f>IF(N204="snížená",J204,0)</f>
        <v>0</v>
      </c>
      <c r="BG204" s="571">
        <f>IF(N204="zákl. přenesená",J204,0)</f>
        <v>0</v>
      </c>
      <c r="BH204" s="571">
        <f>IF(N204="sníž. přenesená",J204,0)</f>
        <v>0</v>
      </c>
      <c r="BI204" s="571">
        <f>IF(N204="nulová",J204,0)</f>
        <v>0</v>
      </c>
      <c r="BJ204" s="435" t="s">
        <v>79</v>
      </c>
      <c r="BK204" s="571">
        <f>ROUND(I204*H204,2)</f>
        <v>0</v>
      </c>
      <c r="BL204" s="435" t="s">
        <v>130</v>
      </c>
      <c r="BM204" s="435" t="s">
        <v>1303</v>
      </c>
    </row>
    <row r="205" spans="2:65" s="594" customFormat="1">
      <c r="B205" s="584"/>
      <c r="C205" s="585"/>
      <c r="D205" s="574" t="s">
        <v>132</v>
      </c>
      <c r="E205" s="586" t="s">
        <v>5</v>
      </c>
      <c r="F205" s="587" t="s">
        <v>1295</v>
      </c>
      <c r="G205" s="585"/>
      <c r="H205" s="588">
        <v>1</v>
      </c>
      <c r="I205" s="589"/>
      <c r="J205" s="585"/>
      <c r="K205" s="585"/>
      <c r="L205" s="590"/>
      <c r="M205" s="591"/>
      <c r="N205" s="592"/>
      <c r="O205" s="592"/>
      <c r="P205" s="592"/>
      <c r="Q205" s="592"/>
      <c r="R205" s="592"/>
      <c r="S205" s="592"/>
      <c r="T205" s="593"/>
      <c r="AT205" s="595" t="s">
        <v>132</v>
      </c>
      <c r="AU205" s="595" t="s">
        <v>81</v>
      </c>
      <c r="AV205" s="594" t="s">
        <v>81</v>
      </c>
      <c r="AW205" s="594" t="s">
        <v>35</v>
      </c>
      <c r="AX205" s="594" t="s">
        <v>79</v>
      </c>
      <c r="AY205" s="595" t="s">
        <v>123</v>
      </c>
    </row>
    <row r="206" spans="2:65" s="449" customFormat="1" ht="16.5" customHeight="1">
      <c r="B206" s="450"/>
      <c r="C206" s="620" t="s">
        <v>372</v>
      </c>
      <c r="D206" s="620" t="s">
        <v>295</v>
      </c>
      <c r="E206" s="621" t="s">
        <v>1304</v>
      </c>
      <c r="F206" s="622" t="s">
        <v>1305</v>
      </c>
      <c r="G206" s="623" t="s">
        <v>1281</v>
      </c>
      <c r="H206" s="624">
        <v>1</v>
      </c>
      <c r="I206" s="625"/>
      <c r="J206" s="626">
        <f>ROUND(I206*H206,2)</f>
        <v>0</v>
      </c>
      <c r="K206" s="622" t="s">
        <v>5</v>
      </c>
      <c r="L206" s="627"/>
      <c r="M206" s="628" t="s">
        <v>5</v>
      </c>
      <c r="N206" s="629" t="s">
        <v>42</v>
      </c>
      <c r="O206" s="451"/>
      <c r="P206" s="569">
        <f>O206*H206</f>
        <v>0</v>
      </c>
      <c r="Q206" s="569">
        <v>1.0000000000000001E-5</v>
      </c>
      <c r="R206" s="569">
        <f>Q206*H206</f>
        <v>1.0000000000000001E-5</v>
      </c>
      <c r="S206" s="569">
        <v>0</v>
      </c>
      <c r="T206" s="570">
        <f>S206*H206</f>
        <v>0</v>
      </c>
      <c r="AR206" s="435" t="s">
        <v>164</v>
      </c>
      <c r="AT206" s="435" t="s">
        <v>295</v>
      </c>
      <c r="AU206" s="435" t="s">
        <v>81</v>
      </c>
      <c r="AY206" s="435" t="s">
        <v>123</v>
      </c>
      <c r="BE206" s="571">
        <f>IF(N206="základní",J206,0)</f>
        <v>0</v>
      </c>
      <c r="BF206" s="571">
        <f>IF(N206="snížená",J206,0)</f>
        <v>0</v>
      </c>
      <c r="BG206" s="571">
        <f>IF(N206="zákl. přenesená",J206,0)</f>
        <v>0</v>
      </c>
      <c r="BH206" s="571">
        <f>IF(N206="sníž. přenesená",J206,0)</f>
        <v>0</v>
      </c>
      <c r="BI206" s="571">
        <f>IF(N206="nulová",J206,0)</f>
        <v>0</v>
      </c>
      <c r="BJ206" s="435" t="s">
        <v>79</v>
      </c>
      <c r="BK206" s="571">
        <f>ROUND(I206*H206,2)</f>
        <v>0</v>
      </c>
      <c r="BL206" s="435" t="s">
        <v>130</v>
      </c>
      <c r="BM206" s="435" t="s">
        <v>1306</v>
      </c>
    </row>
    <row r="207" spans="2:65" s="594" customFormat="1">
      <c r="B207" s="584"/>
      <c r="C207" s="585"/>
      <c r="D207" s="574" t="s">
        <v>132</v>
      </c>
      <c r="E207" s="586" t="s">
        <v>5</v>
      </c>
      <c r="F207" s="587" t="s">
        <v>1295</v>
      </c>
      <c r="G207" s="585"/>
      <c r="H207" s="588">
        <v>1</v>
      </c>
      <c r="I207" s="589"/>
      <c r="J207" s="585"/>
      <c r="K207" s="585"/>
      <c r="L207" s="590"/>
      <c r="M207" s="591"/>
      <c r="N207" s="592"/>
      <c r="O207" s="592"/>
      <c r="P207" s="592"/>
      <c r="Q207" s="592"/>
      <c r="R207" s="592"/>
      <c r="S207" s="592"/>
      <c r="T207" s="593"/>
      <c r="AT207" s="595" t="s">
        <v>132</v>
      </c>
      <c r="AU207" s="595" t="s">
        <v>81</v>
      </c>
      <c r="AV207" s="594" t="s">
        <v>81</v>
      </c>
      <c r="AW207" s="594" t="s">
        <v>35</v>
      </c>
      <c r="AX207" s="594" t="s">
        <v>79</v>
      </c>
      <c r="AY207" s="595" t="s">
        <v>123</v>
      </c>
    </row>
    <row r="208" spans="2:65" s="449" customFormat="1" ht="38.25" customHeight="1">
      <c r="B208" s="450"/>
      <c r="C208" s="560" t="s">
        <v>378</v>
      </c>
      <c r="D208" s="560" t="s">
        <v>125</v>
      </c>
      <c r="E208" s="561" t="s">
        <v>1307</v>
      </c>
      <c r="F208" s="562" t="s">
        <v>1308</v>
      </c>
      <c r="G208" s="563" t="s">
        <v>367</v>
      </c>
      <c r="H208" s="564">
        <v>2</v>
      </c>
      <c r="I208" s="565"/>
      <c r="J208" s="566">
        <f>ROUND(I208*H208,2)</f>
        <v>0</v>
      </c>
      <c r="K208" s="562" t="s">
        <v>129</v>
      </c>
      <c r="L208" s="515"/>
      <c r="M208" s="567" t="s">
        <v>5</v>
      </c>
      <c r="N208" s="568" t="s">
        <v>42</v>
      </c>
      <c r="O208" s="451"/>
      <c r="P208" s="569">
        <f>O208*H208</f>
        <v>0</v>
      </c>
      <c r="Q208" s="569">
        <v>1.7099999999999999E-3</v>
      </c>
      <c r="R208" s="569">
        <f>Q208*H208</f>
        <v>3.4199999999999999E-3</v>
      </c>
      <c r="S208" s="569">
        <v>0</v>
      </c>
      <c r="T208" s="570">
        <f>S208*H208</f>
        <v>0</v>
      </c>
      <c r="AR208" s="435" t="s">
        <v>130</v>
      </c>
      <c r="AT208" s="435" t="s">
        <v>125</v>
      </c>
      <c r="AU208" s="435" t="s">
        <v>81</v>
      </c>
      <c r="AY208" s="435" t="s">
        <v>123</v>
      </c>
      <c r="BE208" s="571">
        <f>IF(N208="základní",J208,0)</f>
        <v>0</v>
      </c>
      <c r="BF208" s="571">
        <f>IF(N208="snížená",J208,0)</f>
        <v>0</v>
      </c>
      <c r="BG208" s="571">
        <f>IF(N208="zákl. přenesená",J208,0)</f>
        <v>0</v>
      </c>
      <c r="BH208" s="571">
        <f>IF(N208="sníž. přenesená",J208,0)</f>
        <v>0</v>
      </c>
      <c r="BI208" s="571">
        <f>IF(N208="nulová",J208,0)</f>
        <v>0</v>
      </c>
      <c r="BJ208" s="435" t="s">
        <v>79</v>
      </c>
      <c r="BK208" s="571">
        <f>ROUND(I208*H208,2)</f>
        <v>0</v>
      </c>
      <c r="BL208" s="435" t="s">
        <v>130</v>
      </c>
      <c r="BM208" s="435" t="s">
        <v>1309</v>
      </c>
    </row>
    <row r="209" spans="2:65" s="594" customFormat="1">
      <c r="B209" s="584"/>
      <c r="C209" s="585"/>
      <c r="D209" s="574" t="s">
        <v>132</v>
      </c>
      <c r="E209" s="586" t="s">
        <v>5</v>
      </c>
      <c r="F209" s="587" t="s">
        <v>1310</v>
      </c>
      <c r="G209" s="585"/>
      <c r="H209" s="588">
        <v>1</v>
      </c>
      <c r="I209" s="589"/>
      <c r="J209" s="585"/>
      <c r="K209" s="585"/>
      <c r="L209" s="590"/>
      <c r="M209" s="591"/>
      <c r="N209" s="592"/>
      <c r="O209" s="592"/>
      <c r="P209" s="592"/>
      <c r="Q209" s="592"/>
      <c r="R209" s="592"/>
      <c r="S209" s="592"/>
      <c r="T209" s="593"/>
      <c r="AT209" s="595" t="s">
        <v>132</v>
      </c>
      <c r="AU209" s="595" t="s">
        <v>81</v>
      </c>
      <c r="AV209" s="594" t="s">
        <v>81</v>
      </c>
      <c r="AW209" s="594" t="s">
        <v>35</v>
      </c>
      <c r="AX209" s="594" t="s">
        <v>71</v>
      </c>
      <c r="AY209" s="595" t="s">
        <v>123</v>
      </c>
    </row>
    <row r="210" spans="2:65" s="594" customFormat="1">
      <c r="B210" s="584"/>
      <c r="C210" s="585"/>
      <c r="D210" s="574" t="s">
        <v>132</v>
      </c>
      <c r="E210" s="586" t="s">
        <v>5</v>
      </c>
      <c r="F210" s="587" t="s">
        <v>1311</v>
      </c>
      <c r="G210" s="585"/>
      <c r="H210" s="588">
        <v>1</v>
      </c>
      <c r="I210" s="589"/>
      <c r="J210" s="585"/>
      <c r="K210" s="585"/>
      <c r="L210" s="590"/>
      <c r="M210" s="591"/>
      <c r="N210" s="592"/>
      <c r="O210" s="592"/>
      <c r="P210" s="592"/>
      <c r="Q210" s="592"/>
      <c r="R210" s="592"/>
      <c r="S210" s="592"/>
      <c r="T210" s="593"/>
      <c r="AT210" s="595" t="s">
        <v>132</v>
      </c>
      <c r="AU210" s="595" t="s">
        <v>81</v>
      </c>
      <c r="AV210" s="594" t="s">
        <v>81</v>
      </c>
      <c r="AW210" s="594" t="s">
        <v>35</v>
      </c>
      <c r="AX210" s="594" t="s">
        <v>71</v>
      </c>
      <c r="AY210" s="595" t="s">
        <v>123</v>
      </c>
    </row>
    <row r="211" spans="2:65" s="606" customFormat="1">
      <c r="B211" s="596"/>
      <c r="C211" s="597"/>
      <c r="D211" s="574" t="s">
        <v>132</v>
      </c>
      <c r="E211" s="598" t="s">
        <v>5</v>
      </c>
      <c r="F211" s="599" t="s">
        <v>144</v>
      </c>
      <c r="G211" s="597"/>
      <c r="H211" s="600">
        <v>2</v>
      </c>
      <c r="I211" s="601"/>
      <c r="J211" s="597"/>
      <c r="K211" s="597"/>
      <c r="L211" s="602"/>
      <c r="M211" s="603"/>
      <c r="N211" s="604"/>
      <c r="O211" s="604"/>
      <c r="P211" s="604"/>
      <c r="Q211" s="604"/>
      <c r="R211" s="604"/>
      <c r="S211" s="604"/>
      <c r="T211" s="605"/>
      <c r="AT211" s="607" t="s">
        <v>132</v>
      </c>
      <c r="AU211" s="607" t="s">
        <v>81</v>
      </c>
      <c r="AV211" s="606" t="s">
        <v>130</v>
      </c>
      <c r="AW211" s="606" t="s">
        <v>35</v>
      </c>
      <c r="AX211" s="606" t="s">
        <v>79</v>
      </c>
      <c r="AY211" s="607" t="s">
        <v>123</v>
      </c>
    </row>
    <row r="212" spans="2:65" s="449" customFormat="1" ht="16.5" customHeight="1">
      <c r="B212" s="450"/>
      <c r="C212" s="620" t="s">
        <v>384</v>
      </c>
      <c r="D212" s="620" t="s">
        <v>295</v>
      </c>
      <c r="E212" s="621" t="s">
        <v>1312</v>
      </c>
      <c r="F212" s="622" t="s">
        <v>1313</v>
      </c>
      <c r="G212" s="623" t="s">
        <v>1281</v>
      </c>
      <c r="H212" s="624">
        <v>1</v>
      </c>
      <c r="I212" s="625"/>
      <c r="J212" s="626">
        <f>ROUND(I212*H212,2)</f>
        <v>0</v>
      </c>
      <c r="K212" s="622" t="s">
        <v>5</v>
      </c>
      <c r="L212" s="627"/>
      <c r="M212" s="628" t="s">
        <v>5</v>
      </c>
      <c r="N212" s="629" t="s">
        <v>42</v>
      </c>
      <c r="O212" s="451"/>
      <c r="P212" s="569">
        <f>O212*H212</f>
        <v>0</v>
      </c>
      <c r="Q212" s="569">
        <v>1.9400000000000001E-2</v>
      </c>
      <c r="R212" s="569">
        <f>Q212*H212</f>
        <v>1.9400000000000001E-2</v>
      </c>
      <c r="S212" s="569">
        <v>0</v>
      </c>
      <c r="T212" s="570">
        <f>S212*H212</f>
        <v>0</v>
      </c>
      <c r="AR212" s="435" t="s">
        <v>164</v>
      </c>
      <c r="AT212" s="435" t="s">
        <v>295</v>
      </c>
      <c r="AU212" s="435" t="s">
        <v>81</v>
      </c>
      <c r="AY212" s="435" t="s">
        <v>123</v>
      </c>
      <c r="BE212" s="571">
        <f>IF(N212="základní",J212,0)</f>
        <v>0</v>
      </c>
      <c r="BF212" s="571">
        <f>IF(N212="snížená",J212,0)</f>
        <v>0</v>
      </c>
      <c r="BG212" s="571">
        <f>IF(N212="zákl. přenesená",J212,0)</f>
        <v>0</v>
      </c>
      <c r="BH212" s="571">
        <f>IF(N212="sníž. přenesená",J212,0)</f>
        <v>0</v>
      </c>
      <c r="BI212" s="571">
        <f>IF(N212="nulová",J212,0)</f>
        <v>0</v>
      </c>
      <c r="BJ212" s="435" t="s">
        <v>79</v>
      </c>
      <c r="BK212" s="571">
        <f>ROUND(I212*H212,2)</f>
        <v>0</v>
      </c>
      <c r="BL212" s="435" t="s">
        <v>130</v>
      </c>
      <c r="BM212" s="435" t="s">
        <v>1314</v>
      </c>
    </row>
    <row r="213" spans="2:65" s="594" customFormat="1">
      <c r="B213" s="584"/>
      <c r="C213" s="585"/>
      <c r="D213" s="574" t="s">
        <v>132</v>
      </c>
      <c r="E213" s="586" t="s">
        <v>5</v>
      </c>
      <c r="F213" s="587" t="s">
        <v>1295</v>
      </c>
      <c r="G213" s="585"/>
      <c r="H213" s="588">
        <v>1</v>
      </c>
      <c r="I213" s="589"/>
      <c r="J213" s="585"/>
      <c r="K213" s="585"/>
      <c r="L213" s="590"/>
      <c r="M213" s="591"/>
      <c r="N213" s="592"/>
      <c r="O213" s="592"/>
      <c r="P213" s="592"/>
      <c r="Q213" s="592"/>
      <c r="R213" s="592"/>
      <c r="S213" s="592"/>
      <c r="T213" s="593"/>
      <c r="AT213" s="595" t="s">
        <v>132</v>
      </c>
      <c r="AU213" s="595" t="s">
        <v>81</v>
      </c>
      <c r="AV213" s="594" t="s">
        <v>81</v>
      </c>
      <c r="AW213" s="594" t="s">
        <v>35</v>
      </c>
      <c r="AX213" s="594" t="s">
        <v>79</v>
      </c>
      <c r="AY213" s="595" t="s">
        <v>123</v>
      </c>
    </row>
    <row r="214" spans="2:65" s="449" customFormat="1" ht="16.5" customHeight="1">
      <c r="B214" s="450"/>
      <c r="C214" s="620" t="s">
        <v>391</v>
      </c>
      <c r="D214" s="620" t="s">
        <v>295</v>
      </c>
      <c r="E214" s="621" t="s">
        <v>1315</v>
      </c>
      <c r="F214" s="622" t="s">
        <v>1316</v>
      </c>
      <c r="G214" s="623" t="s">
        <v>1281</v>
      </c>
      <c r="H214" s="624">
        <v>1</v>
      </c>
      <c r="I214" s="625"/>
      <c r="J214" s="626">
        <f>ROUND(I214*H214,2)</f>
        <v>0</v>
      </c>
      <c r="K214" s="622" t="s">
        <v>5</v>
      </c>
      <c r="L214" s="627"/>
      <c r="M214" s="628" t="s">
        <v>5</v>
      </c>
      <c r="N214" s="629" t="s">
        <v>42</v>
      </c>
      <c r="O214" s="451"/>
      <c r="P214" s="569">
        <f>O214*H214</f>
        <v>0</v>
      </c>
      <c r="Q214" s="569">
        <v>1.8599999999999998E-2</v>
      </c>
      <c r="R214" s="569">
        <f>Q214*H214</f>
        <v>1.8599999999999998E-2</v>
      </c>
      <c r="S214" s="569">
        <v>0</v>
      </c>
      <c r="T214" s="570">
        <f>S214*H214</f>
        <v>0</v>
      </c>
      <c r="AR214" s="435" t="s">
        <v>164</v>
      </c>
      <c r="AT214" s="435" t="s">
        <v>295</v>
      </c>
      <c r="AU214" s="435" t="s">
        <v>81</v>
      </c>
      <c r="AY214" s="435" t="s">
        <v>123</v>
      </c>
      <c r="BE214" s="571">
        <f>IF(N214="základní",J214,0)</f>
        <v>0</v>
      </c>
      <c r="BF214" s="571">
        <f>IF(N214="snížená",J214,0)</f>
        <v>0</v>
      </c>
      <c r="BG214" s="571">
        <f>IF(N214="zákl. přenesená",J214,0)</f>
        <v>0</v>
      </c>
      <c r="BH214" s="571">
        <f>IF(N214="sníž. přenesená",J214,0)</f>
        <v>0</v>
      </c>
      <c r="BI214" s="571">
        <f>IF(N214="nulová",J214,0)</f>
        <v>0</v>
      </c>
      <c r="BJ214" s="435" t="s">
        <v>79</v>
      </c>
      <c r="BK214" s="571">
        <f>ROUND(I214*H214,2)</f>
        <v>0</v>
      </c>
      <c r="BL214" s="435" t="s">
        <v>130</v>
      </c>
      <c r="BM214" s="435" t="s">
        <v>1317</v>
      </c>
    </row>
    <row r="215" spans="2:65" s="594" customFormat="1">
      <c r="B215" s="584"/>
      <c r="C215" s="585"/>
      <c r="D215" s="574" t="s">
        <v>132</v>
      </c>
      <c r="E215" s="586" t="s">
        <v>5</v>
      </c>
      <c r="F215" s="587" t="s">
        <v>1295</v>
      </c>
      <c r="G215" s="585"/>
      <c r="H215" s="588">
        <v>1</v>
      </c>
      <c r="I215" s="589"/>
      <c r="J215" s="585"/>
      <c r="K215" s="585"/>
      <c r="L215" s="590"/>
      <c r="M215" s="591"/>
      <c r="N215" s="592"/>
      <c r="O215" s="592"/>
      <c r="P215" s="592"/>
      <c r="Q215" s="592"/>
      <c r="R215" s="592"/>
      <c r="S215" s="592"/>
      <c r="T215" s="593"/>
      <c r="AT215" s="595" t="s">
        <v>132</v>
      </c>
      <c r="AU215" s="595" t="s">
        <v>81</v>
      </c>
      <c r="AV215" s="594" t="s">
        <v>81</v>
      </c>
      <c r="AW215" s="594" t="s">
        <v>35</v>
      </c>
      <c r="AX215" s="594" t="s">
        <v>79</v>
      </c>
      <c r="AY215" s="595" t="s">
        <v>123</v>
      </c>
    </row>
    <row r="216" spans="2:65" s="449" customFormat="1" ht="25.5" customHeight="1">
      <c r="B216" s="450"/>
      <c r="C216" s="560" t="s">
        <v>399</v>
      </c>
      <c r="D216" s="560" t="s">
        <v>125</v>
      </c>
      <c r="E216" s="561" t="s">
        <v>1318</v>
      </c>
      <c r="F216" s="562" t="s">
        <v>1319</v>
      </c>
      <c r="G216" s="563" t="s">
        <v>367</v>
      </c>
      <c r="H216" s="564">
        <v>1</v>
      </c>
      <c r="I216" s="565"/>
      <c r="J216" s="566">
        <f>ROUND(I216*H216,2)</f>
        <v>0</v>
      </c>
      <c r="K216" s="562" t="s">
        <v>129</v>
      </c>
      <c r="L216" s="515"/>
      <c r="M216" s="567" t="s">
        <v>5</v>
      </c>
      <c r="N216" s="568" t="s">
        <v>42</v>
      </c>
      <c r="O216" s="451"/>
      <c r="P216" s="569">
        <f>O216*H216</f>
        <v>0</v>
      </c>
      <c r="Q216" s="569">
        <v>6.7000000000000002E-4</v>
      </c>
      <c r="R216" s="569">
        <f>Q216*H216</f>
        <v>6.7000000000000002E-4</v>
      </c>
      <c r="S216" s="569">
        <v>0</v>
      </c>
      <c r="T216" s="570">
        <f>S216*H216</f>
        <v>0</v>
      </c>
      <c r="AR216" s="435" t="s">
        <v>130</v>
      </c>
      <c r="AT216" s="435" t="s">
        <v>125</v>
      </c>
      <c r="AU216" s="435" t="s">
        <v>81</v>
      </c>
      <c r="AY216" s="435" t="s">
        <v>123</v>
      </c>
      <c r="BE216" s="571">
        <f>IF(N216="základní",J216,0)</f>
        <v>0</v>
      </c>
      <c r="BF216" s="571">
        <f>IF(N216="snížená",J216,0)</f>
        <v>0</v>
      </c>
      <c r="BG216" s="571">
        <f>IF(N216="zákl. přenesená",J216,0)</f>
        <v>0</v>
      </c>
      <c r="BH216" s="571">
        <f>IF(N216="sníž. přenesená",J216,0)</f>
        <v>0</v>
      </c>
      <c r="BI216" s="571">
        <f>IF(N216="nulová",J216,0)</f>
        <v>0</v>
      </c>
      <c r="BJ216" s="435" t="s">
        <v>79</v>
      </c>
      <c r="BK216" s="571">
        <f>ROUND(I216*H216,2)</f>
        <v>0</v>
      </c>
      <c r="BL216" s="435" t="s">
        <v>130</v>
      </c>
      <c r="BM216" s="435" t="s">
        <v>1320</v>
      </c>
    </row>
    <row r="217" spans="2:65" s="582" customFormat="1">
      <c r="B217" s="572"/>
      <c r="C217" s="573"/>
      <c r="D217" s="574" t="s">
        <v>132</v>
      </c>
      <c r="E217" s="575" t="s">
        <v>5</v>
      </c>
      <c r="F217" s="576" t="s">
        <v>1321</v>
      </c>
      <c r="G217" s="573"/>
      <c r="H217" s="575" t="s">
        <v>5</v>
      </c>
      <c r="I217" s="577"/>
      <c r="J217" s="573"/>
      <c r="K217" s="573"/>
      <c r="L217" s="578"/>
      <c r="M217" s="579"/>
      <c r="N217" s="580"/>
      <c r="O217" s="580"/>
      <c r="P217" s="580"/>
      <c r="Q217" s="580"/>
      <c r="R217" s="580"/>
      <c r="S217" s="580"/>
      <c r="T217" s="581"/>
      <c r="AT217" s="583" t="s">
        <v>132</v>
      </c>
      <c r="AU217" s="583" t="s">
        <v>81</v>
      </c>
      <c r="AV217" s="582" t="s">
        <v>79</v>
      </c>
      <c r="AW217" s="582" t="s">
        <v>35</v>
      </c>
      <c r="AX217" s="582" t="s">
        <v>71</v>
      </c>
      <c r="AY217" s="583" t="s">
        <v>123</v>
      </c>
    </row>
    <row r="218" spans="2:65" s="594" customFormat="1">
      <c r="B218" s="584"/>
      <c r="C218" s="585"/>
      <c r="D218" s="574" t="s">
        <v>132</v>
      </c>
      <c r="E218" s="586" t="s">
        <v>5</v>
      </c>
      <c r="F218" s="587" t="s">
        <v>1322</v>
      </c>
      <c r="G218" s="585"/>
      <c r="H218" s="588">
        <v>1</v>
      </c>
      <c r="I218" s="589"/>
      <c r="J218" s="585"/>
      <c r="K218" s="585"/>
      <c r="L218" s="590"/>
      <c r="M218" s="591"/>
      <c r="N218" s="592"/>
      <c r="O218" s="592"/>
      <c r="P218" s="592"/>
      <c r="Q218" s="592"/>
      <c r="R218" s="592"/>
      <c r="S218" s="592"/>
      <c r="T218" s="593"/>
      <c r="AT218" s="595" t="s">
        <v>132</v>
      </c>
      <c r="AU218" s="595" t="s">
        <v>81</v>
      </c>
      <c r="AV218" s="594" t="s">
        <v>81</v>
      </c>
      <c r="AW218" s="594" t="s">
        <v>35</v>
      </c>
      <c r="AX218" s="594" t="s">
        <v>79</v>
      </c>
      <c r="AY218" s="595" t="s">
        <v>123</v>
      </c>
    </row>
    <row r="219" spans="2:65" s="449" customFormat="1" ht="16.5" customHeight="1">
      <c r="B219" s="450"/>
      <c r="C219" s="620" t="s">
        <v>404</v>
      </c>
      <c r="D219" s="620" t="s">
        <v>295</v>
      </c>
      <c r="E219" s="621" t="s">
        <v>1323</v>
      </c>
      <c r="F219" s="622" t="s">
        <v>1324</v>
      </c>
      <c r="G219" s="623" t="s">
        <v>1281</v>
      </c>
      <c r="H219" s="624">
        <v>1</v>
      </c>
      <c r="I219" s="625"/>
      <c r="J219" s="626">
        <f>ROUND(I219*H219,2)</f>
        <v>0</v>
      </c>
      <c r="K219" s="622" t="s">
        <v>5</v>
      </c>
      <c r="L219" s="627"/>
      <c r="M219" s="628" t="s">
        <v>5</v>
      </c>
      <c r="N219" s="629" t="s">
        <v>42</v>
      </c>
      <c r="O219" s="451"/>
      <c r="P219" s="569">
        <f>O219*H219</f>
        <v>0</v>
      </c>
      <c r="Q219" s="569">
        <v>0</v>
      </c>
      <c r="R219" s="569">
        <f>Q219*H219</f>
        <v>0</v>
      </c>
      <c r="S219" s="569">
        <v>0</v>
      </c>
      <c r="T219" s="570">
        <f>S219*H219</f>
        <v>0</v>
      </c>
      <c r="AR219" s="435" t="s">
        <v>164</v>
      </c>
      <c r="AT219" s="435" t="s">
        <v>295</v>
      </c>
      <c r="AU219" s="435" t="s">
        <v>81</v>
      </c>
      <c r="AY219" s="435" t="s">
        <v>123</v>
      </c>
      <c r="BE219" s="571">
        <f>IF(N219="základní",J219,0)</f>
        <v>0</v>
      </c>
      <c r="BF219" s="571">
        <f>IF(N219="snížená",J219,0)</f>
        <v>0</v>
      </c>
      <c r="BG219" s="571">
        <f>IF(N219="zákl. přenesená",J219,0)</f>
        <v>0</v>
      </c>
      <c r="BH219" s="571">
        <f>IF(N219="sníž. přenesená",J219,0)</f>
        <v>0</v>
      </c>
      <c r="BI219" s="571">
        <f>IF(N219="nulová",J219,0)</f>
        <v>0</v>
      </c>
      <c r="BJ219" s="435" t="s">
        <v>79</v>
      </c>
      <c r="BK219" s="571">
        <f>ROUND(I219*H219,2)</f>
        <v>0</v>
      </c>
      <c r="BL219" s="435" t="s">
        <v>130</v>
      </c>
      <c r="BM219" s="435" t="s">
        <v>1325</v>
      </c>
    </row>
    <row r="220" spans="2:65" s="594" customFormat="1">
      <c r="B220" s="584"/>
      <c r="C220" s="585"/>
      <c r="D220" s="574" t="s">
        <v>132</v>
      </c>
      <c r="E220" s="586" t="s">
        <v>5</v>
      </c>
      <c r="F220" s="587" t="s">
        <v>1295</v>
      </c>
      <c r="G220" s="585"/>
      <c r="H220" s="588">
        <v>1</v>
      </c>
      <c r="I220" s="589"/>
      <c r="J220" s="585"/>
      <c r="K220" s="585"/>
      <c r="L220" s="590"/>
      <c r="M220" s="591"/>
      <c r="N220" s="592"/>
      <c r="O220" s="592"/>
      <c r="P220" s="592"/>
      <c r="Q220" s="592"/>
      <c r="R220" s="592"/>
      <c r="S220" s="592"/>
      <c r="T220" s="593"/>
      <c r="AT220" s="595" t="s">
        <v>132</v>
      </c>
      <c r="AU220" s="595" t="s">
        <v>81</v>
      </c>
      <c r="AV220" s="594" t="s">
        <v>81</v>
      </c>
      <c r="AW220" s="594" t="s">
        <v>35</v>
      </c>
      <c r="AX220" s="594" t="s">
        <v>79</v>
      </c>
      <c r="AY220" s="595" t="s">
        <v>123</v>
      </c>
    </row>
    <row r="221" spans="2:65" s="449" customFormat="1" ht="25.5" customHeight="1">
      <c r="B221" s="450"/>
      <c r="C221" s="560" t="s">
        <v>409</v>
      </c>
      <c r="D221" s="560" t="s">
        <v>125</v>
      </c>
      <c r="E221" s="561" t="s">
        <v>1326</v>
      </c>
      <c r="F221" s="562" t="s">
        <v>1327</v>
      </c>
      <c r="G221" s="563" t="s">
        <v>367</v>
      </c>
      <c r="H221" s="564">
        <v>1</v>
      </c>
      <c r="I221" s="565"/>
      <c r="J221" s="566">
        <f>ROUND(I221*H221,2)</f>
        <v>0</v>
      </c>
      <c r="K221" s="562" t="s">
        <v>129</v>
      </c>
      <c r="L221" s="515"/>
      <c r="M221" s="567" t="s">
        <v>5</v>
      </c>
      <c r="N221" s="568" t="s">
        <v>42</v>
      </c>
      <c r="O221" s="451"/>
      <c r="P221" s="569">
        <f>O221*H221</f>
        <v>0</v>
      </c>
      <c r="Q221" s="569">
        <v>0</v>
      </c>
      <c r="R221" s="569">
        <f>Q221*H221</f>
        <v>0</v>
      </c>
      <c r="S221" s="569">
        <v>7.6800000000000002E-3</v>
      </c>
      <c r="T221" s="570">
        <f>S221*H221</f>
        <v>7.6800000000000002E-3</v>
      </c>
      <c r="AR221" s="435" t="s">
        <v>130</v>
      </c>
      <c r="AT221" s="435" t="s">
        <v>125</v>
      </c>
      <c r="AU221" s="435" t="s">
        <v>81</v>
      </c>
      <c r="AY221" s="435" t="s">
        <v>123</v>
      </c>
      <c r="BE221" s="571">
        <f>IF(N221="základní",J221,0)</f>
        <v>0</v>
      </c>
      <c r="BF221" s="571">
        <f>IF(N221="snížená",J221,0)</f>
        <v>0</v>
      </c>
      <c r="BG221" s="571">
        <f>IF(N221="zákl. přenesená",J221,0)</f>
        <v>0</v>
      </c>
      <c r="BH221" s="571">
        <f>IF(N221="sníž. přenesená",J221,0)</f>
        <v>0</v>
      </c>
      <c r="BI221" s="571">
        <f>IF(N221="nulová",J221,0)</f>
        <v>0</v>
      </c>
      <c r="BJ221" s="435" t="s">
        <v>79</v>
      </c>
      <c r="BK221" s="571">
        <f>ROUND(I221*H221,2)</f>
        <v>0</v>
      </c>
      <c r="BL221" s="435" t="s">
        <v>130</v>
      </c>
      <c r="BM221" s="435" t="s">
        <v>1328</v>
      </c>
    </row>
    <row r="222" spans="2:65" s="594" customFormat="1">
      <c r="B222" s="584"/>
      <c r="C222" s="585"/>
      <c r="D222" s="574" t="s">
        <v>132</v>
      </c>
      <c r="E222" s="586" t="s">
        <v>5</v>
      </c>
      <c r="F222" s="587" t="s">
        <v>1329</v>
      </c>
      <c r="G222" s="585"/>
      <c r="H222" s="588">
        <v>1</v>
      </c>
      <c r="I222" s="589"/>
      <c r="J222" s="585"/>
      <c r="K222" s="585"/>
      <c r="L222" s="590"/>
      <c r="M222" s="591"/>
      <c r="N222" s="592"/>
      <c r="O222" s="592"/>
      <c r="P222" s="592"/>
      <c r="Q222" s="592"/>
      <c r="R222" s="592"/>
      <c r="S222" s="592"/>
      <c r="T222" s="593"/>
      <c r="AT222" s="595" t="s">
        <v>132</v>
      </c>
      <c r="AU222" s="595" t="s">
        <v>81</v>
      </c>
      <c r="AV222" s="594" t="s">
        <v>81</v>
      </c>
      <c r="AW222" s="594" t="s">
        <v>35</v>
      </c>
      <c r="AX222" s="594" t="s">
        <v>79</v>
      </c>
      <c r="AY222" s="595" t="s">
        <v>123</v>
      </c>
    </row>
    <row r="223" spans="2:65" s="449" customFormat="1" ht="25.5" customHeight="1">
      <c r="B223" s="450"/>
      <c r="C223" s="560" t="s">
        <v>415</v>
      </c>
      <c r="D223" s="560" t="s">
        <v>125</v>
      </c>
      <c r="E223" s="561" t="s">
        <v>1330</v>
      </c>
      <c r="F223" s="562" t="s">
        <v>1331</v>
      </c>
      <c r="G223" s="563" t="s">
        <v>367</v>
      </c>
      <c r="H223" s="564">
        <v>1</v>
      </c>
      <c r="I223" s="565"/>
      <c r="J223" s="566">
        <f>ROUND(I223*H223,2)</f>
        <v>0</v>
      </c>
      <c r="K223" s="562" t="s">
        <v>129</v>
      </c>
      <c r="L223" s="515"/>
      <c r="M223" s="567" t="s">
        <v>5</v>
      </c>
      <c r="N223" s="568" t="s">
        <v>42</v>
      </c>
      <c r="O223" s="451"/>
      <c r="P223" s="569">
        <f>O223*H223</f>
        <v>0</v>
      </c>
      <c r="Q223" s="569">
        <v>8.5999999999999998E-4</v>
      </c>
      <c r="R223" s="569">
        <f>Q223*H223</f>
        <v>8.5999999999999998E-4</v>
      </c>
      <c r="S223" s="569">
        <v>0</v>
      </c>
      <c r="T223" s="570">
        <f>S223*H223</f>
        <v>0</v>
      </c>
      <c r="AR223" s="435" t="s">
        <v>130</v>
      </c>
      <c r="AT223" s="435" t="s">
        <v>125</v>
      </c>
      <c r="AU223" s="435" t="s">
        <v>81</v>
      </c>
      <c r="AY223" s="435" t="s">
        <v>123</v>
      </c>
      <c r="BE223" s="571">
        <f>IF(N223="základní",J223,0)</f>
        <v>0</v>
      </c>
      <c r="BF223" s="571">
        <f>IF(N223="snížená",J223,0)</f>
        <v>0</v>
      </c>
      <c r="BG223" s="571">
        <f>IF(N223="zákl. přenesená",J223,0)</f>
        <v>0</v>
      </c>
      <c r="BH223" s="571">
        <f>IF(N223="sníž. přenesená",J223,0)</f>
        <v>0</v>
      </c>
      <c r="BI223" s="571">
        <f>IF(N223="nulová",J223,0)</f>
        <v>0</v>
      </c>
      <c r="BJ223" s="435" t="s">
        <v>79</v>
      </c>
      <c r="BK223" s="571">
        <f>ROUND(I223*H223,2)</f>
        <v>0</v>
      </c>
      <c r="BL223" s="435" t="s">
        <v>130</v>
      </c>
      <c r="BM223" s="435" t="s">
        <v>1332</v>
      </c>
    </row>
    <row r="224" spans="2:65" s="594" customFormat="1">
      <c r="B224" s="584"/>
      <c r="C224" s="585"/>
      <c r="D224" s="574" t="s">
        <v>132</v>
      </c>
      <c r="E224" s="586" t="s">
        <v>5</v>
      </c>
      <c r="F224" s="587" t="s">
        <v>1333</v>
      </c>
      <c r="G224" s="585"/>
      <c r="H224" s="588">
        <v>1</v>
      </c>
      <c r="I224" s="589"/>
      <c r="J224" s="585"/>
      <c r="K224" s="585"/>
      <c r="L224" s="590"/>
      <c r="M224" s="591"/>
      <c r="N224" s="592"/>
      <c r="O224" s="592"/>
      <c r="P224" s="592"/>
      <c r="Q224" s="592"/>
      <c r="R224" s="592"/>
      <c r="S224" s="592"/>
      <c r="T224" s="593"/>
      <c r="AT224" s="595" t="s">
        <v>132</v>
      </c>
      <c r="AU224" s="595" t="s">
        <v>81</v>
      </c>
      <c r="AV224" s="594" t="s">
        <v>81</v>
      </c>
      <c r="AW224" s="594" t="s">
        <v>35</v>
      </c>
      <c r="AX224" s="594" t="s">
        <v>79</v>
      </c>
      <c r="AY224" s="595" t="s">
        <v>123</v>
      </c>
    </row>
    <row r="225" spans="2:65" s="449" customFormat="1" ht="16.5" customHeight="1">
      <c r="B225" s="450"/>
      <c r="C225" s="620" t="s">
        <v>421</v>
      </c>
      <c r="D225" s="620" t="s">
        <v>295</v>
      </c>
      <c r="E225" s="621" t="s">
        <v>1334</v>
      </c>
      <c r="F225" s="622" t="s">
        <v>1335</v>
      </c>
      <c r="G225" s="623" t="s">
        <v>367</v>
      </c>
      <c r="H225" s="624">
        <v>1</v>
      </c>
      <c r="I225" s="625"/>
      <c r="J225" s="626">
        <f>ROUND(I225*H225,2)</f>
        <v>0</v>
      </c>
      <c r="K225" s="622" t="s">
        <v>5</v>
      </c>
      <c r="L225" s="627"/>
      <c r="M225" s="628" t="s">
        <v>5</v>
      </c>
      <c r="N225" s="629" t="s">
        <v>42</v>
      </c>
      <c r="O225" s="451"/>
      <c r="P225" s="569">
        <f>O225*H225</f>
        <v>0</v>
      </c>
      <c r="Q225" s="569">
        <v>1.6500000000000001E-2</v>
      </c>
      <c r="R225" s="569">
        <f>Q225*H225</f>
        <v>1.6500000000000001E-2</v>
      </c>
      <c r="S225" s="569">
        <v>0</v>
      </c>
      <c r="T225" s="570">
        <f>S225*H225</f>
        <v>0</v>
      </c>
      <c r="AR225" s="435" t="s">
        <v>164</v>
      </c>
      <c r="AT225" s="435" t="s">
        <v>295</v>
      </c>
      <c r="AU225" s="435" t="s">
        <v>81</v>
      </c>
      <c r="AY225" s="435" t="s">
        <v>123</v>
      </c>
      <c r="BE225" s="571">
        <f>IF(N225="základní",J225,0)</f>
        <v>0</v>
      </c>
      <c r="BF225" s="571">
        <f>IF(N225="snížená",J225,0)</f>
        <v>0</v>
      </c>
      <c r="BG225" s="571">
        <f>IF(N225="zákl. přenesená",J225,0)</f>
        <v>0</v>
      </c>
      <c r="BH225" s="571">
        <f>IF(N225="sníž. přenesená",J225,0)</f>
        <v>0</v>
      </c>
      <c r="BI225" s="571">
        <f>IF(N225="nulová",J225,0)</f>
        <v>0</v>
      </c>
      <c r="BJ225" s="435" t="s">
        <v>79</v>
      </c>
      <c r="BK225" s="571">
        <f>ROUND(I225*H225,2)</f>
        <v>0</v>
      </c>
      <c r="BL225" s="435" t="s">
        <v>130</v>
      </c>
      <c r="BM225" s="435" t="s">
        <v>1336</v>
      </c>
    </row>
    <row r="226" spans="2:65" s="594" customFormat="1">
      <c r="B226" s="584"/>
      <c r="C226" s="585"/>
      <c r="D226" s="574" t="s">
        <v>132</v>
      </c>
      <c r="E226" s="586" t="s">
        <v>5</v>
      </c>
      <c r="F226" s="587" t="s">
        <v>1295</v>
      </c>
      <c r="G226" s="585"/>
      <c r="H226" s="588">
        <v>1</v>
      </c>
      <c r="I226" s="589"/>
      <c r="J226" s="585"/>
      <c r="K226" s="585"/>
      <c r="L226" s="590"/>
      <c r="M226" s="591"/>
      <c r="N226" s="592"/>
      <c r="O226" s="592"/>
      <c r="P226" s="592"/>
      <c r="Q226" s="592"/>
      <c r="R226" s="592"/>
      <c r="S226" s="592"/>
      <c r="T226" s="593"/>
      <c r="AT226" s="595" t="s">
        <v>132</v>
      </c>
      <c r="AU226" s="595" t="s">
        <v>81</v>
      </c>
      <c r="AV226" s="594" t="s">
        <v>81</v>
      </c>
      <c r="AW226" s="594" t="s">
        <v>35</v>
      </c>
      <c r="AX226" s="594" t="s">
        <v>79</v>
      </c>
      <c r="AY226" s="595" t="s">
        <v>123</v>
      </c>
    </row>
    <row r="227" spans="2:65" s="449" customFormat="1" ht="25.5" customHeight="1">
      <c r="B227" s="450"/>
      <c r="C227" s="620" t="s">
        <v>427</v>
      </c>
      <c r="D227" s="620" t="s">
        <v>295</v>
      </c>
      <c r="E227" s="621" t="s">
        <v>1337</v>
      </c>
      <c r="F227" s="622" t="s">
        <v>1338</v>
      </c>
      <c r="G227" s="623" t="s">
        <v>1281</v>
      </c>
      <c r="H227" s="624">
        <v>1</v>
      </c>
      <c r="I227" s="625"/>
      <c r="J227" s="626">
        <f>ROUND(I227*H227,2)</f>
        <v>0</v>
      </c>
      <c r="K227" s="622" t="s">
        <v>5</v>
      </c>
      <c r="L227" s="627"/>
      <c r="M227" s="628" t="s">
        <v>5</v>
      </c>
      <c r="N227" s="629" t="s">
        <v>42</v>
      </c>
      <c r="O227" s="451"/>
      <c r="P227" s="569">
        <f>O227*H227</f>
        <v>0</v>
      </c>
      <c r="Q227" s="569">
        <v>6.5399999999999998E-3</v>
      </c>
      <c r="R227" s="569">
        <f>Q227*H227</f>
        <v>6.5399999999999998E-3</v>
      </c>
      <c r="S227" s="569">
        <v>0</v>
      </c>
      <c r="T227" s="570">
        <f>S227*H227</f>
        <v>0</v>
      </c>
      <c r="AR227" s="435" t="s">
        <v>164</v>
      </c>
      <c r="AT227" s="435" t="s">
        <v>295</v>
      </c>
      <c r="AU227" s="435" t="s">
        <v>81</v>
      </c>
      <c r="AY227" s="435" t="s">
        <v>123</v>
      </c>
      <c r="BE227" s="571">
        <f>IF(N227="základní",J227,0)</f>
        <v>0</v>
      </c>
      <c r="BF227" s="571">
        <f>IF(N227="snížená",J227,0)</f>
        <v>0</v>
      </c>
      <c r="BG227" s="571">
        <f>IF(N227="zákl. přenesená",J227,0)</f>
        <v>0</v>
      </c>
      <c r="BH227" s="571">
        <f>IF(N227="sníž. přenesená",J227,0)</f>
        <v>0</v>
      </c>
      <c r="BI227" s="571">
        <f>IF(N227="nulová",J227,0)</f>
        <v>0</v>
      </c>
      <c r="BJ227" s="435" t="s">
        <v>79</v>
      </c>
      <c r="BK227" s="571">
        <f>ROUND(I227*H227,2)</f>
        <v>0</v>
      </c>
      <c r="BL227" s="435" t="s">
        <v>130</v>
      </c>
      <c r="BM227" s="435" t="s">
        <v>1339</v>
      </c>
    </row>
    <row r="228" spans="2:65" s="594" customFormat="1">
      <c r="B228" s="584"/>
      <c r="C228" s="585"/>
      <c r="D228" s="574" t="s">
        <v>132</v>
      </c>
      <c r="E228" s="586" t="s">
        <v>5</v>
      </c>
      <c r="F228" s="587" t="s">
        <v>1287</v>
      </c>
      <c r="G228" s="585"/>
      <c r="H228" s="588">
        <v>1</v>
      </c>
      <c r="I228" s="589"/>
      <c r="J228" s="585"/>
      <c r="K228" s="585"/>
      <c r="L228" s="590"/>
      <c r="M228" s="591"/>
      <c r="N228" s="592"/>
      <c r="O228" s="592"/>
      <c r="P228" s="592"/>
      <c r="Q228" s="592"/>
      <c r="R228" s="592"/>
      <c r="S228" s="592"/>
      <c r="T228" s="593"/>
      <c r="AT228" s="595" t="s">
        <v>132</v>
      </c>
      <c r="AU228" s="595" t="s">
        <v>81</v>
      </c>
      <c r="AV228" s="594" t="s">
        <v>81</v>
      </c>
      <c r="AW228" s="594" t="s">
        <v>35</v>
      </c>
      <c r="AX228" s="594" t="s">
        <v>79</v>
      </c>
      <c r="AY228" s="595" t="s">
        <v>123</v>
      </c>
    </row>
    <row r="229" spans="2:65" s="449" customFormat="1" ht="25.5" customHeight="1">
      <c r="B229" s="450"/>
      <c r="C229" s="560" t="s">
        <v>433</v>
      </c>
      <c r="D229" s="560" t="s">
        <v>125</v>
      </c>
      <c r="E229" s="561" t="s">
        <v>1340</v>
      </c>
      <c r="F229" s="562" t="s">
        <v>1341</v>
      </c>
      <c r="G229" s="563" t="s">
        <v>367</v>
      </c>
      <c r="H229" s="564">
        <v>2</v>
      </c>
      <c r="I229" s="565"/>
      <c r="J229" s="566">
        <f>ROUND(I229*H229,2)</f>
        <v>0</v>
      </c>
      <c r="K229" s="562" t="s">
        <v>129</v>
      </c>
      <c r="L229" s="515"/>
      <c r="M229" s="567" t="s">
        <v>5</v>
      </c>
      <c r="N229" s="568" t="s">
        <v>42</v>
      </c>
      <c r="O229" s="451"/>
      <c r="P229" s="569">
        <f>O229*H229</f>
        <v>0</v>
      </c>
      <c r="Q229" s="569">
        <v>1.65E-3</v>
      </c>
      <c r="R229" s="569">
        <f>Q229*H229</f>
        <v>3.3E-3</v>
      </c>
      <c r="S229" s="569">
        <v>0</v>
      </c>
      <c r="T229" s="570">
        <f>S229*H229</f>
        <v>0</v>
      </c>
      <c r="AR229" s="435" t="s">
        <v>130</v>
      </c>
      <c r="AT229" s="435" t="s">
        <v>125</v>
      </c>
      <c r="AU229" s="435" t="s">
        <v>81</v>
      </c>
      <c r="AY229" s="435" t="s">
        <v>123</v>
      </c>
      <c r="BE229" s="571">
        <f>IF(N229="základní",J229,0)</f>
        <v>0</v>
      </c>
      <c r="BF229" s="571">
        <f>IF(N229="snížená",J229,0)</f>
        <v>0</v>
      </c>
      <c r="BG229" s="571">
        <f>IF(N229="zákl. přenesená",J229,0)</f>
        <v>0</v>
      </c>
      <c r="BH229" s="571">
        <f>IF(N229="sníž. přenesená",J229,0)</f>
        <v>0</v>
      </c>
      <c r="BI229" s="571">
        <f>IF(N229="nulová",J229,0)</f>
        <v>0</v>
      </c>
      <c r="BJ229" s="435" t="s">
        <v>79</v>
      </c>
      <c r="BK229" s="571">
        <f>ROUND(I229*H229,2)</f>
        <v>0</v>
      </c>
      <c r="BL229" s="435" t="s">
        <v>130</v>
      </c>
      <c r="BM229" s="435" t="s">
        <v>1342</v>
      </c>
    </row>
    <row r="230" spans="2:65" s="594" customFormat="1">
      <c r="B230" s="584"/>
      <c r="C230" s="585"/>
      <c r="D230" s="574" t="s">
        <v>132</v>
      </c>
      <c r="E230" s="586" t="s">
        <v>5</v>
      </c>
      <c r="F230" s="587" t="s">
        <v>1343</v>
      </c>
      <c r="G230" s="585"/>
      <c r="H230" s="588">
        <v>2</v>
      </c>
      <c r="I230" s="589"/>
      <c r="J230" s="585"/>
      <c r="K230" s="585"/>
      <c r="L230" s="590"/>
      <c r="M230" s="591"/>
      <c r="N230" s="592"/>
      <c r="O230" s="592"/>
      <c r="P230" s="592"/>
      <c r="Q230" s="592"/>
      <c r="R230" s="592"/>
      <c r="S230" s="592"/>
      <c r="T230" s="593"/>
      <c r="AT230" s="595" t="s">
        <v>132</v>
      </c>
      <c r="AU230" s="595" t="s">
        <v>81</v>
      </c>
      <c r="AV230" s="594" t="s">
        <v>81</v>
      </c>
      <c r="AW230" s="594" t="s">
        <v>35</v>
      </c>
      <c r="AX230" s="594" t="s">
        <v>79</v>
      </c>
      <c r="AY230" s="595" t="s">
        <v>123</v>
      </c>
    </row>
    <row r="231" spans="2:65" s="449" customFormat="1" ht="16.5" customHeight="1">
      <c r="B231" s="450"/>
      <c r="C231" s="620" t="s">
        <v>439</v>
      </c>
      <c r="D231" s="620" t="s">
        <v>295</v>
      </c>
      <c r="E231" s="621" t="s">
        <v>1344</v>
      </c>
      <c r="F231" s="622" t="s">
        <v>1345</v>
      </c>
      <c r="G231" s="623" t="s">
        <v>367</v>
      </c>
      <c r="H231" s="624">
        <v>2</v>
      </c>
      <c r="I231" s="625"/>
      <c r="J231" s="626">
        <f>ROUND(I231*H231,2)</f>
        <v>0</v>
      </c>
      <c r="K231" s="622" t="s">
        <v>5</v>
      </c>
      <c r="L231" s="627"/>
      <c r="M231" s="628" t="s">
        <v>5</v>
      </c>
      <c r="N231" s="629" t="s">
        <v>42</v>
      </c>
      <c r="O231" s="451"/>
      <c r="P231" s="569">
        <f>O231*H231</f>
        <v>0</v>
      </c>
      <c r="Q231" s="569">
        <v>2.1000000000000001E-2</v>
      </c>
      <c r="R231" s="569">
        <f>Q231*H231</f>
        <v>4.2000000000000003E-2</v>
      </c>
      <c r="S231" s="569">
        <v>0</v>
      </c>
      <c r="T231" s="570">
        <f>S231*H231</f>
        <v>0</v>
      </c>
      <c r="AR231" s="435" t="s">
        <v>164</v>
      </c>
      <c r="AT231" s="435" t="s">
        <v>295</v>
      </c>
      <c r="AU231" s="435" t="s">
        <v>81</v>
      </c>
      <c r="AY231" s="435" t="s">
        <v>123</v>
      </c>
      <c r="BE231" s="571">
        <f>IF(N231="základní",J231,0)</f>
        <v>0</v>
      </c>
      <c r="BF231" s="571">
        <f>IF(N231="snížená",J231,0)</f>
        <v>0</v>
      </c>
      <c r="BG231" s="571">
        <f>IF(N231="zákl. přenesená",J231,0)</f>
        <v>0</v>
      </c>
      <c r="BH231" s="571">
        <f>IF(N231="sníž. přenesená",J231,0)</f>
        <v>0</v>
      </c>
      <c r="BI231" s="571">
        <f>IF(N231="nulová",J231,0)</f>
        <v>0</v>
      </c>
      <c r="BJ231" s="435" t="s">
        <v>79</v>
      </c>
      <c r="BK231" s="571">
        <f>ROUND(I231*H231,2)</f>
        <v>0</v>
      </c>
      <c r="BL231" s="435" t="s">
        <v>130</v>
      </c>
      <c r="BM231" s="435" t="s">
        <v>1346</v>
      </c>
    </row>
    <row r="232" spans="2:65" s="594" customFormat="1">
      <c r="B232" s="584"/>
      <c r="C232" s="585"/>
      <c r="D232" s="574" t="s">
        <v>132</v>
      </c>
      <c r="E232" s="586" t="s">
        <v>5</v>
      </c>
      <c r="F232" s="587" t="s">
        <v>1347</v>
      </c>
      <c r="G232" s="585"/>
      <c r="H232" s="588">
        <v>2</v>
      </c>
      <c r="I232" s="589"/>
      <c r="J232" s="585"/>
      <c r="K232" s="585"/>
      <c r="L232" s="590"/>
      <c r="M232" s="591"/>
      <c r="N232" s="592"/>
      <c r="O232" s="592"/>
      <c r="P232" s="592"/>
      <c r="Q232" s="592"/>
      <c r="R232" s="592"/>
      <c r="S232" s="592"/>
      <c r="T232" s="593"/>
      <c r="AT232" s="595" t="s">
        <v>132</v>
      </c>
      <c r="AU232" s="595" t="s">
        <v>81</v>
      </c>
      <c r="AV232" s="594" t="s">
        <v>81</v>
      </c>
      <c r="AW232" s="594" t="s">
        <v>35</v>
      </c>
      <c r="AX232" s="594" t="s">
        <v>79</v>
      </c>
      <c r="AY232" s="595" t="s">
        <v>123</v>
      </c>
    </row>
    <row r="233" spans="2:65" s="449" customFormat="1" ht="25.5" customHeight="1">
      <c r="B233" s="450"/>
      <c r="C233" s="620" t="s">
        <v>445</v>
      </c>
      <c r="D233" s="620" t="s">
        <v>295</v>
      </c>
      <c r="E233" s="621" t="s">
        <v>1348</v>
      </c>
      <c r="F233" s="622" t="s">
        <v>1349</v>
      </c>
      <c r="G233" s="623" t="s">
        <v>1281</v>
      </c>
      <c r="H233" s="624">
        <v>2</v>
      </c>
      <c r="I233" s="625"/>
      <c r="J233" s="626">
        <f>ROUND(I233*H233,2)</f>
        <v>0</v>
      </c>
      <c r="K233" s="622" t="s">
        <v>5</v>
      </c>
      <c r="L233" s="627"/>
      <c r="M233" s="628" t="s">
        <v>5</v>
      </c>
      <c r="N233" s="629" t="s">
        <v>42</v>
      </c>
      <c r="O233" s="451"/>
      <c r="P233" s="569">
        <f>O233*H233</f>
        <v>0</v>
      </c>
      <c r="Q233" s="569">
        <v>6.5399999999999998E-3</v>
      </c>
      <c r="R233" s="569">
        <f>Q233*H233</f>
        <v>1.308E-2</v>
      </c>
      <c r="S233" s="569">
        <v>0</v>
      </c>
      <c r="T233" s="570">
        <f>S233*H233</f>
        <v>0</v>
      </c>
      <c r="AR233" s="435" t="s">
        <v>164</v>
      </c>
      <c r="AT233" s="435" t="s">
        <v>295</v>
      </c>
      <c r="AU233" s="435" t="s">
        <v>81</v>
      </c>
      <c r="AY233" s="435" t="s">
        <v>123</v>
      </c>
      <c r="BE233" s="571">
        <f>IF(N233="základní",J233,0)</f>
        <v>0</v>
      </c>
      <c r="BF233" s="571">
        <f>IF(N233="snížená",J233,0)</f>
        <v>0</v>
      </c>
      <c r="BG233" s="571">
        <f>IF(N233="zákl. přenesená",J233,0)</f>
        <v>0</v>
      </c>
      <c r="BH233" s="571">
        <f>IF(N233="sníž. přenesená",J233,0)</f>
        <v>0</v>
      </c>
      <c r="BI233" s="571">
        <f>IF(N233="nulová",J233,0)</f>
        <v>0</v>
      </c>
      <c r="BJ233" s="435" t="s">
        <v>79</v>
      </c>
      <c r="BK233" s="571">
        <f>ROUND(I233*H233,2)</f>
        <v>0</v>
      </c>
      <c r="BL233" s="435" t="s">
        <v>130</v>
      </c>
      <c r="BM233" s="435" t="s">
        <v>1350</v>
      </c>
    </row>
    <row r="234" spans="2:65" s="594" customFormat="1">
      <c r="B234" s="584"/>
      <c r="C234" s="585"/>
      <c r="D234" s="574" t="s">
        <v>132</v>
      </c>
      <c r="E234" s="586" t="s">
        <v>5</v>
      </c>
      <c r="F234" s="587" t="s">
        <v>1351</v>
      </c>
      <c r="G234" s="585"/>
      <c r="H234" s="588">
        <v>2</v>
      </c>
      <c r="I234" s="589"/>
      <c r="J234" s="585"/>
      <c r="K234" s="585"/>
      <c r="L234" s="590"/>
      <c r="M234" s="591"/>
      <c r="N234" s="592"/>
      <c r="O234" s="592"/>
      <c r="P234" s="592"/>
      <c r="Q234" s="592"/>
      <c r="R234" s="592"/>
      <c r="S234" s="592"/>
      <c r="T234" s="593"/>
      <c r="AT234" s="595" t="s">
        <v>132</v>
      </c>
      <c r="AU234" s="595" t="s">
        <v>81</v>
      </c>
      <c r="AV234" s="594" t="s">
        <v>81</v>
      </c>
      <c r="AW234" s="594" t="s">
        <v>35</v>
      </c>
      <c r="AX234" s="594" t="s">
        <v>79</v>
      </c>
      <c r="AY234" s="595" t="s">
        <v>123</v>
      </c>
    </row>
    <row r="235" spans="2:65" s="449" customFormat="1" ht="25.5" customHeight="1">
      <c r="B235" s="450"/>
      <c r="C235" s="560" t="s">
        <v>452</v>
      </c>
      <c r="D235" s="560" t="s">
        <v>125</v>
      </c>
      <c r="E235" s="561" t="s">
        <v>1352</v>
      </c>
      <c r="F235" s="562" t="s">
        <v>1353</v>
      </c>
      <c r="G235" s="563" t="s">
        <v>367</v>
      </c>
      <c r="H235" s="564">
        <v>1</v>
      </c>
      <c r="I235" s="565"/>
      <c r="J235" s="566">
        <f>ROUND(I235*H235,2)</f>
        <v>0</v>
      </c>
      <c r="K235" s="562" t="s">
        <v>129</v>
      </c>
      <c r="L235" s="515"/>
      <c r="M235" s="567" t="s">
        <v>5</v>
      </c>
      <c r="N235" s="568" t="s">
        <v>42</v>
      </c>
      <c r="O235" s="451"/>
      <c r="P235" s="569">
        <f>O235*H235</f>
        <v>0</v>
      </c>
      <c r="Q235" s="569">
        <v>3.4000000000000002E-4</v>
      </c>
      <c r="R235" s="569">
        <f>Q235*H235</f>
        <v>3.4000000000000002E-4</v>
      </c>
      <c r="S235" s="569">
        <v>0</v>
      </c>
      <c r="T235" s="570">
        <f>S235*H235</f>
        <v>0</v>
      </c>
      <c r="AR235" s="435" t="s">
        <v>130</v>
      </c>
      <c r="AT235" s="435" t="s">
        <v>125</v>
      </c>
      <c r="AU235" s="435" t="s">
        <v>81</v>
      </c>
      <c r="AY235" s="435" t="s">
        <v>123</v>
      </c>
      <c r="BE235" s="571">
        <f>IF(N235="základní",J235,0)</f>
        <v>0</v>
      </c>
      <c r="BF235" s="571">
        <f>IF(N235="snížená",J235,0)</f>
        <v>0</v>
      </c>
      <c r="BG235" s="571">
        <f>IF(N235="zákl. přenesená",J235,0)</f>
        <v>0</v>
      </c>
      <c r="BH235" s="571">
        <f>IF(N235="sníž. přenesená",J235,0)</f>
        <v>0</v>
      </c>
      <c r="BI235" s="571">
        <f>IF(N235="nulová",J235,0)</f>
        <v>0</v>
      </c>
      <c r="BJ235" s="435" t="s">
        <v>79</v>
      </c>
      <c r="BK235" s="571">
        <f>ROUND(I235*H235,2)</f>
        <v>0</v>
      </c>
      <c r="BL235" s="435" t="s">
        <v>130</v>
      </c>
      <c r="BM235" s="435" t="s">
        <v>1354</v>
      </c>
    </row>
    <row r="236" spans="2:65" s="594" customFormat="1">
      <c r="B236" s="584"/>
      <c r="C236" s="585"/>
      <c r="D236" s="574" t="s">
        <v>132</v>
      </c>
      <c r="E236" s="586" t="s">
        <v>5</v>
      </c>
      <c r="F236" s="587" t="s">
        <v>1355</v>
      </c>
      <c r="G236" s="585"/>
      <c r="H236" s="588">
        <v>1</v>
      </c>
      <c r="I236" s="589"/>
      <c r="J236" s="585"/>
      <c r="K236" s="585"/>
      <c r="L236" s="590"/>
      <c r="M236" s="591"/>
      <c r="N236" s="592"/>
      <c r="O236" s="592"/>
      <c r="P236" s="592"/>
      <c r="Q236" s="592"/>
      <c r="R236" s="592"/>
      <c r="S236" s="592"/>
      <c r="T236" s="593"/>
      <c r="AT236" s="595" t="s">
        <v>132</v>
      </c>
      <c r="AU236" s="595" t="s">
        <v>81</v>
      </c>
      <c r="AV236" s="594" t="s">
        <v>81</v>
      </c>
      <c r="AW236" s="594" t="s">
        <v>35</v>
      </c>
      <c r="AX236" s="594" t="s">
        <v>79</v>
      </c>
      <c r="AY236" s="595" t="s">
        <v>123</v>
      </c>
    </row>
    <row r="237" spans="2:65" s="449" customFormat="1" ht="16.5" customHeight="1">
      <c r="B237" s="450"/>
      <c r="C237" s="620" t="s">
        <v>458</v>
      </c>
      <c r="D237" s="620" t="s">
        <v>295</v>
      </c>
      <c r="E237" s="621" t="s">
        <v>1356</v>
      </c>
      <c r="F237" s="622" t="s">
        <v>1357</v>
      </c>
      <c r="G237" s="623" t="s">
        <v>1281</v>
      </c>
      <c r="H237" s="624">
        <v>1</v>
      </c>
      <c r="I237" s="625"/>
      <c r="J237" s="626">
        <f>ROUND(I237*H237,2)</f>
        <v>0</v>
      </c>
      <c r="K237" s="622" t="s">
        <v>5</v>
      </c>
      <c r="L237" s="627"/>
      <c r="M237" s="628" t="s">
        <v>5</v>
      </c>
      <c r="N237" s="629" t="s">
        <v>42</v>
      </c>
      <c r="O237" s="451"/>
      <c r="P237" s="569">
        <f>O237*H237</f>
        <v>0</v>
      </c>
      <c r="Q237" s="569">
        <v>3.73E-2</v>
      </c>
      <c r="R237" s="569">
        <f>Q237*H237</f>
        <v>3.73E-2</v>
      </c>
      <c r="S237" s="569">
        <v>0</v>
      </c>
      <c r="T237" s="570">
        <f>S237*H237</f>
        <v>0</v>
      </c>
      <c r="AR237" s="435" t="s">
        <v>164</v>
      </c>
      <c r="AT237" s="435" t="s">
        <v>295</v>
      </c>
      <c r="AU237" s="435" t="s">
        <v>81</v>
      </c>
      <c r="AY237" s="435" t="s">
        <v>123</v>
      </c>
      <c r="BE237" s="571">
        <f>IF(N237="základní",J237,0)</f>
        <v>0</v>
      </c>
      <c r="BF237" s="571">
        <f>IF(N237="snížená",J237,0)</f>
        <v>0</v>
      </c>
      <c r="BG237" s="571">
        <f>IF(N237="zákl. přenesená",J237,0)</f>
        <v>0</v>
      </c>
      <c r="BH237" s="571">
        <f>IF(N237="sníž. přenesená",J237,0)</f>
        <v>0</v>
      </c>
      <c r="BI237" s="571">
        <f>IF(N237="nulová",J237,0)</f>
        <v>0</v>
      </c>
      <c r="BJ237" s="435" t="s">
        <v>79</v>
      </c>
      <c r="BK237" s="571">
        <f>ROUND(I237*H237,2)</f>
        <v>0</v>
      </c>
      <c r="BL237" s="435" t="s">
        <v>130</v>
      </c>
      <c r="BM237" s="435" t="s">
        <v>1358</v>
      </c>
    </row>
    <row r="238" spans="2:65" s="449" customFormat="1" ht="25.5" customHeight="1">
      <c r="B238" s="450"/>
      <c r="C238" s="560" t="s">
        <v>464</v>
      </c>
      <c r="D238" s="560" t="s">
        <v>125</v>
      </c>
      <c r="E238" s="561" t="s">
        <v>1359</v>
      </c>
      <c r="F238" s="562" t="s">
        <v>1360</v>
      </c>
      <c r="G238" s="563" t="s">
        <v>367</v>
      </c>
      <c r="H238" s="564">
        <v>2</v>
      </c>
      <c r="I238" s="565"/>
      <c r="J238" s="566">
        <f>ROUND(I238*H238,2)</f>
        <v>0</v>
      </c>
      <c r="K238" s="562" t="s">
        <v>129</v>
      </c>
      <c r="L238" s="515"/>
      <c r="M238" s="567" t="s">
        <v>5</v>
      </c>
      <c r="N238" s="568" t="s">
        <v>42</v>
      </c>
      <c r="O238" s="451"/>
      <c r="P238" s="569">
        <f>O238*H238</f>
        <v>0</v>
      </c>
      <c r="Q238" s="569">
        <v>0</v>
      </c>
      <c r="R238" s="569">
        <f>Q238*H238</f>
        <v>0</v>
      </c>
      <c r="S238" s="569">
        <v>2.2599999999999999E-2</v>
      </c>
      <c r="T238" s="570">
        <f>S238*H238</f>
        <v>4.5199999999999997E-2</v>
      </c>
      <c r="AR238" s="435" t="s">
        <v>130</v>
      </c>
      <c r="AT238" s="435" t="s">
        <v>125</v>
      </c>
      <c r="AU238" s="435" t="s">
        <v>81</v>
      </c>
      <c r="AY238" s="435" t="s">
        <v>123</v>
      </c>
      <c r="BE238" s="571">
        <f>IF(N238="základní",J238,0)</f>
        <v>0</v>
      </c>
      <c r="BF238" s="571">
        <f>IF(N238="snížená",J238,0)</f>
        <v>0</v>
      </c>
      <c r="BG238" s="571">
        <f>IF(N238="zákl. přenesená",J238,0)</f>
        <v>0</v>
      </c>
      <c r="BH238" s="571">
        <f>IF(N238="sníž. přenesená",J238,0)</f>
        <v>0</v>
      </c>
      <c r="BI238" s="571">
        <f>IF(N238="nulová",J238,0)</f>
        <v>0</v>
      </c>
      <c r="BJ238" s="435" t="s">
        <v>79</v>
      </c>
      <c r="BK238" s="571">
        <f>ROUND(I238*H238,2)</f>
        <v>0</v>
      </c>
      <c r="BL238" s="435" t="s">
        <v>130</v>
      </c>
      <c r="BM238" s="435" t="s">
        <v>1361</v>
      </c>
    </row>
    <row r="239" spans="2:65" s="594" customFormat="1">
      <c r="B239" s="584"/>
      <c r="C239" s="585"/>
      <c r="D239" s="574" t="s">
        <v>132</v>
      </c>
      <c r="E239" s="586" t="s">
        <v>5</v>
      </c>
      <c r="F239" s="587" t="s">
        <v>1362</v>
      </c>
      <c r="G239" s="585"/>
      <c r="H239" s="588">
        <v>2</v>
      </c>
      <c r="I239" s="589"/>
      <c r="J239" s="585"/>
      <c r="K239" s="585"/>
      <c r="L239" s="590"/>
      <c r="M239" s="591"/>
      <c r="N239" s="592"/>
      <c r="O239" s="592"/>
      <c r="P239" s="592"/>
      <c r="Q239" s="592"/>
      <c r="R239" s="592"/>
      <c r="S239" s="592"/>
      <c r="T239" s="593"/>
      <c r="AT239" s="595" t="s">
        <v>132</v>
      </c>
      <c r="AU239" s="595" t="s">
        <v>81</v>
      </c>
      <c r="AV239" s="594" t="s">
        <v>81</v>
      </c>
      <c r="AW239" s="594" t="s">
        <v>35</v>
      </c>
      <c r="AX239" s="594" t="s">
        <v>79</v>
      </c>
      <c r="AY239" s="595" t="s">
        <v>123</v>
      </c>
    </row>
    <row r="240" spans="2:65" s="449" customFormat="1" ht="25.5" customHeight="1">
      <c r="B240" s="450"/>
      <c r="C240" s="560" t="s">
        <v>483</v>
      </c>
      <c r="D240" s="560" t="s">
        <v>125</v>
      </c>
      <c r="E240" s="561" t="s">
        <v>1363</v>
      </c>
      <c r="F240" s="562" t="s">
        <v>1364</v>
      </c>
      <c r="G240" s="563" t="s">
        <v>367</v>
      </c>
      <c r="H240" s="564">
        <v>1</v>
      </c>
      <c r="I240" s="565"/>
      <c r="J240" s="566">
        <f>ROUND(I240*H240,2)</f>
        <v>0</v>
      </c>
      <c r="K240" s="562" t="s">
        <v>129</v>
      </c>
      <c r="L240" s="515"/>
      <c r="M240" s="567" t="s">
        <v>5</v>
      </c>
      <c r="N240" s="568" t="s">
        <v>42</v>
      </c>
      <c r="O240" s="451"/>
      <c r="P240" s="569">
        <f>O240*H240</f>
        <v>0</v>
      </c>
      <c r="Q240" s="569">
        <v>0</v>
      </c>
      <c r="R240" s="569">
        <f>Q240*H240</f>
        <v>0</v>
      </c>
      <c r="S240" s="569">
        <v>0</v>
      </c>
      <c r="T240" s="570">
        <f>S240*H240</f>
        <v>0</v>
      </c>
      <c r="AR240" s="435" t="s">
        <v>130</v>
      </c>
      <c r="AT240" s="435" t="s">
        <v>125</v>
      </c>
      <c r="AU240" s="435" t="s">
        <v>81</v>
      </c>
      <c r="AY240" s="435" t="s">
        <v>123</v>
      </c>
      <c r="BE240" s="571">
        <f>IF(N240="základní",J240,0)</f>
        <v>0</v>
      </c>
      <c r="BF240" s="571">
        <f>IF(N240="snížená",J240,0)</f>
        <v>0</v>
      </c>
      <c r="BG240" s="571">
        <f>IF(N240="zákl. přenesená",J240,0)</f>
        <v>0</v>
      </c>
      <c r="BH240" s="571">
        <f>IF(N240="sníž. přenesená",J240,0)</f>
        <v>0</v>
      </c>
      <c r="BI240" s="571">
        <f>IF(N240="nulová",J240,0)</f>
        <v>0</v>
      </c>
      <c r="BJ240" s="435" t="s">
        <v>79</v>
      </c>
      <c r="BK240" s="571">
        <f>ROUND(I240*H240,2)</f>
        <v>0</v>
      </c>
      <c r="BL240" s="435" t="s">
        <v>130</v>
      </c>
      <c r="BM240" s="435" t="s">
        <v>1365</v>
      </c>
    </row>
    <row r="241" spans="2:65" s="594" customFormat="1">
      <c r="B241" s="584"/>
      <c r="C241" s="585"/>
      <c r="D241" s="574" t="s">
        <v>132</v>
      </c>
      <c r="E241" s="586" t="s">
        <v>5</v>
      </c>
      <c r="F241" s="587" t="s">
        <v>1366</v>
      </c>
      <c r="G241" s="585"/>
      <c r="H241" s="588">
        <v>1</v>
      </c>
      <c r="I241" s="589"/>
      <c r="J241" s="585"/>
      <c r="K241" s="585"/>
      <c r="L241" s="590"/>
      <c r="M241" s="591"/>
      <c r="N241" s="592"/>
      <c r="O241" s="592"/>
      <c r="P241" s="592"/>
      <c r="Q241" s="592"/>
      <c r="R241" s="592"/>
      <c r="S241" s="592"/>
      <c r="T241" s="593"/>
      <c r="AT241" s="595" t="s">
        <v>132</v>
      </c>
      <c r="AU241" s="595" t="s">
        <v>81</v>
      </c>
      <c r="AV241" s="594" t="s">
        <v>81</v>
      </c>
      <c r="AW241" s="594" t="s">
        <v>35</v>
      </c>
      <c r="AX241" s="594" t="s">
        <v>79</v>
      </c>
      <c r="AY241" s="595" t="s">
        <v>123</v>
      </c>
    </row>
    <row r="242" spans="2:65" s="449" customFormat="1" ht="16.5" customHeight="1">
      <c r="B242" s="450"/>
      <c r="C242" s="620" t="s">
        <v>490</v>
      </c>
      <c r="D242" s="620" t="s">
        <v>295</v>
      </c>
      <c r="E242" s="621" t="s">
        <v>1367</v>
      </c>
      <c r="F242" s="622" t="s">
        <v>1368</v>
      </c>
      <c r="G242" s="623" t="s">
        <v>1281</v>
      </c>
      <c r="H242" s="624">
        <v>1</v>
      </c>
      <c r="I242" s="625"/>
      <c r="J242" s="626">
        <f>ROUND(I242*H242,2)</f>
        <v>0</v>
      </c>
      <c r="K242" s="622" t="s">
        <v>5</v>
      </c>
      <c r="L242" s="627"/>
      <c r="M242" s="628" t="s">
        <v>5</v>
      </c>
      <c r="N242" s="629" t="s">
        <v>42</v>
      </c>
      <c r="O242" s="451"/>
      <c r="P242" s="569">
        <f>O242*H242</f>
        <v>0</v>
      </c>
      <c r="Q242" s="569">
        <v>0</v>
      </c>
      <c r="R242" s="569">
        <f>Q242*H242</f>
        <v>0</v>
      </c>
      <c r="S242" s="569">
        <v>0</v>
      </c>
      <c r="T242" s="570">
        <f>S242*H242</f>
        <v>0</v>
      </c>
      <c r="AR242" s="435" t="s">
        <v>164</v>
      </c>
      <c r="AT242" s="435" t="s">
        <v>295</v>
      </c>
      <c r="AU242" s="435" t="s">
        <v>81</v>
      </c>
      <c r="AY242" s="435" t="s">
        <v>123</v>
      </c>
      <c r="BE242" s="571">
        <f>IF(N242="základní",J242,0)</f>
        <v>0</v>
      </c>
      <c r="BF242" s="571">
        <f>IF(N242="snížená",J242,0)</f>
        <v>0</v>
      </c>
      <c r="BG242" s="571">
        <f>IF(N242="zákl. přenesená",J242,0)</f>
        <v>0</v>
      </c>
      <c r="BH242" s="571">
        <f>IF(N242="sníž. přenesená",J242,0)</f>
        <v>0</v>
      </c>
      <c r="BI242" s="571">
        <f>IF(N242="nulová",J242,0)</f>
        <v>0</v>
      </c>
      <c r="BJ242" s="435" t="s">
        <v>79</v>
      </c>
      <c r="BK242" s="571">
        <f>ROUND(I242*H242,2)</f>
        <v>0</v>
      </c>
      <c r="BL242" s="435" t="s">
        <v>130</v>
      </c>
      <c r="BM242" s="435" t="s">
        <v>1369</v>
      </c>
    </row>
    <row r="243" spans="2:65" s="594" customFormat="1">
      <c r="B243" s="584"/>
      <c r="C243" s="585"/>
      <c r="D243" s="574" t="s">
        <v>132</v>
      </c>
      <c r="E243" s="586" t="s">
        <v>5</v>
      </c>
      <c r="F243" s="587" t="s">
        <v>1370</v>
      </c>
      <c r="G243" s="585"/>
      <c r="H243" s="588">
        <v>1</v>
      </c>
      <c r="I243" s="589"/>
      <c r="J243" s="585"/>
      <c r="K243" s="585"/>
      <c r="L243" s="590"/>
      <c r="M243" s="591"/>
      <c r="N243" s="592"/>
      <c r="O243" s="592"/>
      <c r="P243" s="592"/>
      <c r="Q243" s="592"/>
      <c r="R243" s="592"/>
      <c r="S243" s="592"/>
      <c r="T243" s="593"/>
      <c r="AT243" s="595" t="s">
        <v>132</v>
      </c>
      <c r="AU243" s="595" t="s">
        <v>81</v>
      </c>
      <c r="AV243" s="594" t="s">
        <v>81</v>
      </c>
      <c r="AW243" s="594" t="s">
        <v>35</v>
      </c>
      <c r="AX243" s="594" t="s">
        <v>79</v>
      </c>
      <c r="AY243" s="595" t="s">
        <v>123</v>
      </c>
    </row>
    <row r="244" spans="2:65" s="449" customFormat="1" ht="16.5" customHeight="1">
      <c r="B244" s="450"/>
      <c r="C244" s="620" t="s">
        <v>497</v>
      </c>
      <c r="D244" s="620" t="s">
        <v>295</v>
      </c>
      <c r="E244" s="621" t="s">
        <v>1371</v>
      </c>
      <c r="F244" s="622" t="s">
        <v>1372</v>
      </c>
      <c r="G244" s="623" t="s">
        <v>1281</v>
      </c>
      <c r="H244" s="624">
        <v>1</v>
      </c>
      <c r="I244" s="625"/>
      <c r="J244" s="626">
        <f>ROUND(I244*H244,2)</f>
        <v>0</v>
      </c>
      <c r="K244" s="622" t="s">
        <v>5</v>
      </c>
      <c r="L244" s="627"/>
      <c r="M244" s="628" t="s">
        <v>5</v>
      </c>
      <c r="N244" s="629" t="s">
        <v>42</v>
      </c>
      <c r="O244" s="451"/>
      <c r="P244" s="569">
        <f>O244*H244</f>
        <v>0</v>
      </c>
      <c r="Q244" s="569">
        <v>0</v>
      </c>
      <c r="R244" s="569">
        <f>Q244*H244</f>
        <v>0</v>
      </c>
      <c r="S244" s="569">
        <v>0</v>
      </c>
      <c r="T244" s="570">
        <f>S244*H244</f>
        <v>0</v>
      </c>
      <c r="AR244" s="435" t="s">
        <v>164</v>
      </c>
      <c r="AT244" s="435" t="s">
        <v>295</v>
      </c>
      <c r="AU244" s="435" t="s">
        <v>81</v>
      </c>
      <c r="AY244" s="435" t="s">
        <v>123</v>
      </c>
      <c r="BE244" s="571">
        <f>IF(N244="základní",J244,0)</f>
        <v>0</v>
      </c>
      <c r="BF244" s="571">
        <f>IF(N244="snížená",J244,0)</f>
        <v>0</v>
      </c>
      <c r="BG244" s="571">
        <f>IF(N244="zákl. přenesená",J244,0)</f>
        <v>0</v>
      </c>
      <c r="BH244" s="571">
        <f>IF(N244="sníž. přenesená",J244,0)</f>
        <v>0</v>
      </c>
      <c r="BI244" s="571">
        <f>IF(N244="nulová",J244,0)</f>
        <v>0</v>
      </c>
      <c r="BJ244" s="435" t="s">
        <v>79</v>
      </c>
      <c r="BK244" s="571">
        <f>ROUND(I244*H244,2)</f>
        <v>0</v>
      </c>
      <c r="BL244" s="435" t="s">
        <v>130</v>
      </c>
      <c r="BM244" s="435" t="s">
        <v>1373</v>
      </c>
    </row>
    <row r="245" spans="2:65" s="594" customFormat="1">
      <c r="B245" s="584"/>
      <c r="C245" s="585"/>
      <c r="D245" s="574" t="s">
        <v>132</v>
      </c>
      <c r="E245" s="586" t="s">
        <v>5</v>
      </c>
      <c r="F245" s="587" t="s">
        <v>1370</v>
      </c>
      <c r="G245" s="585"/>
      <c r="H245" s="588">
        <v>1</v>
      </c>
      <c r="I245" s="589"/>
      <c r="J245" s="585"/>
      <c r="K245" s="585"/>
      <c r="L245" s="590"/>
      <c r="M245" s="591"/>
      <c r="N245" s="592"/>
      <c r="O245" s="592"/>
      <c r="P245" s="592"/>
      <c r="Q245" s="592"/>
      <c r="R245" s="592"/>
      <c r="S245" s="592"/>
      <c r="T245" s="593"/>
      <c r="AT245" s="595" t="s">
        <v>132</v>
      </c>
      <c r="AU245" s="595" t="s">
        <v>81</v>
      </c>
      <c r="AV245" s="594" t="s">
        <v>81</v>
      </c>
      <c r="AW245" s="594" t="s">
        <v>35</v>
      </c>
      <c r="AX245" s="594" t="s">
        <v>79</v>
      </c>
      <c r="AY245" s="595" t="s">
        <v>123</v>
      </c>
    </row>
    <row r="246" spans="2:65" s="449" customFormat="1" ht="16.5" customHeight="1">
      <c r="B246" s="450"/>
      <c r="C246" s="620" t="s">
        <v>501</v>
      </c>
      <c r="D246" s="620" t="s">
        <v>295</v>
      </c>
      <c r="E246" s="621" t="s">
        <v>1374</v>
      </c>
      <c r="F246" s="622" t="s">
        <v>1375</v>
      </c>
      <c r="G246" s="623" t="s">
        <v>1281</v>
      </c>
      <c r="H246" s="624">
        <v>1</v>
      </c>
      <c r="I246" s="625"/>
      <c r="J246" s="626">
        <f>ROUND(I246*H246,2)</f>
        <v>0</v>
      </c>
      <c r="K246" s="622" t="s">
        <v>5</v>
      </c>
      <c r="L246" s="627"/>
      <c r="M246" s="628" t="s">
        <v>5</v>
      </c>
      <c r="N246" s="629" t="s">
        <v>42</v>
      </c>
      <c r="O246" s="451"/>
      <c r="P246" s="569">
        <f>O246*H246</f>
        <v>0</v>
      </c>
      <c r="Q246" s="569">
        <v>0</v>
      </c>
      <c r="R246" s="569">
        <f>Q246*H246</f>
        <v>0</v>
      </c>
      <c r="S246" s="569">
        <v>0</v>
      </c>
      <c r="T246" s="570">
        <f>S246*H246</f>
        <v>0</v>
      </c>
      <c r="AR246" s="435" t="s">
        <v>164</v>
      </c>
      <c r="AT246" s="435" t="s">
        <v>295</v>
      </c>
      <c r="AU246" s="435" t="s">
        <v>81</v>
      </c>
      <c r="AY246" s="435" t="s">
        <v>123</v>
      </c>
      <c r="BE246" s="571">
        <f>IF(N246="základní",J246,0)</f>
        <v>0</v>
      </c>
      <c r="BF246" s="571">
        <f>IF(N246="snížená",J246,0)</f>
        <v>0</v>
      </c>
      <c r="BG246" s="571">
        <f>IF(N246="zákl. přenesená",J246,0)</f>
        <v>0</v>
      </c>
      <c r="BH246" s="571">
        <f>IF(N246="sníž. přenesená",J246,0)</f>
        <v>0</v>
      </c>
      <c r="BI246" s="571">
        <f>IF(N246="nulová",J246,0)</f>
        <v>0</v>
      </c>
      <c r="BJ246" s="435" t="s">
        <v>79</v>
      </c>
      <c r="BK246" s="571">
        <f>ROUND(I246*H246,2)</f>
        <v>0</v>
      </c>
      <c r="BL246" s="435" t="s">
        <v>130</v>
      </c>
      <c r="BM246" s="435" t="s">
        <v>1376</v>
      </c>
    </row>
    <row r="247" spans="2:65" s="594" customFormat="1">
      <c r="B247" s="584"/>
      <c r="C247" s="585"/>
      <c r="D247" s="574" t="s">
        <v>132</v>
      </c>
      <c r="E247" s="586" t="s">
        <v>5</v>
      </c>
      <c r="F247" s="587" t="s">
        <v>1370</v>
      </c>
      <c r="G247" s="585"/>
      <c r="H247" s="588">
        <v>1</v>
      </c>
      <c r="I247" s="589"/>
      <c r="J247" s="585"/>
      <c r="K247" s="585"/>
      <c r="L247" s="590"/>
      <c r="M247" s="591"/>
      <c r="N247" s="592"/>
      <c r="O247" s="592"/>
      <c r="P247" s="592"/>
      <c r="Q247" s="592"/>
      <c r="R247" s="592"/>
      <c r="S247" s="592"/>
      <c r="T247" s="593"/>
      <c r="AT247" s="595" t="s">
        <v>132</v>
      </c>
      <c r="AU247" s="595" t="s">
        <v>81</v>
      </c>
      <c r="AV247" s="594" t="s">
        <v>81</v>
      </c>
      <c r="AW247" s="594" t="s">
        <v>35</v>
      </c>
      <c r="AX247" s="594" t="s">
        <v>79</v>
      </c>
      <c r="AY247" s="595" t="s">
        <v>123</v>
      </c>
    </row>
    <row r="248" spans="2:65" s="449" customFormat="1" ht="16.5" customHeight="1">
      <c r="B248" s="450"/>
      <c r="C248" s="560" t="s">
        <v>505</v>
      </c>
      <c r="D248" s="560" t="s">
        <v>125</v>
      </c>
      <c r="E248" s="561" t="s">
        <v>1377</v>
      </c>
      <c r="F248" s="562" t="s">
        <v>1378</v>
      </c>
      <c r="G248" s="563" t="s">
        <v>167</v>
      </c>
      <c r="H248" s="564">
        <v>7</v>
      </c>
      <c r="I248" s="565"/>
      <c r="J248" s="566">
        <f>ROUND(I248*H248,2)</f>
        <v>0</v>
      </c>
      <c r="K248" s="562" t="s">
        <v>129</v>
      </c>
      <c r="L248" s="515"/>
      <c r="M248" s="567" t="s">
        <v>5</v>
      </c>
      <c r="N248" s="568" t="s">
        <v>42</v>
      </c>
      <c r="O248" s="451"/>
      <c r="P248" s="569">
        <f>O248*H248</f>
        <v>0</v>
      </c>
      <c r="Q248" s="569">
        <v>0</v>
      </c>
      <c r="R248" s="569">
        <f>Q248*H248</f>
        <v>0</v>
      </c>
      <c r="S248" s="569">
        <v>0</v>
      </c>
      <c r="T248" s="570">
        <f>S248*H248</f>
        <v>0</v>
      </c>
      <c r="AR248" s="435" t="s">
        <v>130</v>
      </c>
      <c r="AT248" s="435" t="s">
        <v>125</v>
      </c>
      <c r="AU248" s="435" t="s">
        <v>81</v>
      </c>
      <c r="AY248" s="435" t="s">
        <v>123</v>
      </c>
      <c r="BE248" s="571">
        <f>IF(N248="základní",J248,0)</f>
        <v>0</v>
      </c>
      <c r="BF248" s="571">
        <f>IF(N248="snížená",J248,0)</f>
        <v>0</v>
      </c>
      <c r="BG248" s="571">
        <f>IF(N248="zákl. přenesená",J248,0)</f>
        <v>0</v>
      </c>
      <c r="BH248" s="571">
        <f>IF(N248="sníž. přenesená",J248,0)</f>
        <v>0</v>
      </c>
      <c r="BI248" s="571">
        <f>IF(N248="nulová",J248,0)</f>
        <v>0</v>
      </c>
      <c r="BJ248" s="435" t="s">
        <v>79</v>
      </c>
      <c r="BK248" s="571">
        <f>ROUND(I248*H248,2)</f>
        <v>0</v>
      </c>
      <c r="BL248" s="435" t="s">
        <v>130</v>
      </c>
      <c r="BM248" s="435" t="s">
        <v>1379</v>
      </c>
    </row>
    <row r="249" spans="2:65" s="594" customFormat="1">
      <c r="B249" s="584"/>
      <c r="C249" s="585"/>
      <c r="D249" s="574" t="s">
        <v>132</v>
      </c>
      <c r="E249" s="586" t="s">
        <v>5</v>
      </c>
      <c r="F249" s="587" t="s">
        <v>1380</v>
      </c>
      <c r="G249" s="585"/>
      <c r="H249" s="588">
        <v>7</v>
      </c>
      <c r="I249" s="589"/>
      <c r="J249" s="585"/>
      <c r="K249" s="585"/>
      <c r="L249" s="590"/>
      <c r="M249" s="591"/>
      <c r="N249" s="592"/>
      <c r="O249" s="592"/>
      <c r="P249" s="592"/>
      <c r="Q249" s="592"/>
      <c r="R249" s="592"/>
      <c r="S249" s="592"/>
      <c r="T249" s="593"/>
      <c r="AT249" s="595" t="s">
        <v>132</v>
      </c>
      <c r="AU249" s="595" t="s">
        <v>81</v>
      </c>
      <c r="AV249" s="594" t="s">
        <v>81</v>
      </c>
      <c r="AW249" s="594" t="s">
        <v>35</v>
      </c>
      <c r="AX249" s="594" t="s">
        <v>79</v>
      </c>
      <c r="AY249" s="595" t="s">
        <v>123</v>
      </c>
    </row>
    <row r="250" spans="2:65" s="449" customFormat="1" ht="16.5" customHeight="1">
      <c r="B250" s="450"/>
      <c r="C250" s="560" t="s">
        <v>512</v>
      </c>
      <c r="D250" s="560" t="s">
        <v>125</v>
      </c>
      <c r="E250" s="561" t="s">
        <v>1381</v>
      </c>
      <c r="F250" s="562" t="s">
        <v>1382</v>
      </c>
      <c r="G250" s="563" t="s">
        <v>167</v>
      </c>
      <c r="H250" s="564">
        <v>7</v>
      </c>
      <c r="I250" s="565"/>
      <c r="J250" s="566">
        <f>ROUND(I250*H250,2)</f>
        <v>0</v>
      </c>
      <c r="K250" s="562" t="s">
        <v>129</v>
      </c>
      <c r="L250" s="515"/>
      <c r="M250" s="567" t="s">
        <v>5</v>
      </c>
      <c r="N250" s="568" t="s">
        <v>42</v>
      </c>
      <c r="O250" s="451"/>
      <c r="P250" s="569">
        <f>O250*H250</f>
        <v>0</v>
      </c>
      <c r="Q250" s="569">
        <v>0</v>
      </c>
      <c r="R250" s="569">
        <f>Q250*H250</f>
        <v>0</v>
      </c>
      <c r="S250" s="569">
        <v>0</v>
      </c>
      <c r="T250" s="570">
        <f>S250*H250</f>
        <v>0</v>
      </c>
      <c r="AR250" s="435" t="s">
        <v>130</v>
      </c>
      <c r="AT250" s="435" t="s">
        <v>125</v>
      </c>
      <c r="AU250" s="435" t="s">
        <v>81</v>
      </c>
      <c r="AY250" s="435" t="s">
        <v>123</v>
      </c>
      <c r="BE250" s="571">
        <f>IF(N250="základní",J250,0)</f>
        <v>0</v>
      </c>
      <c r="BF250" s="571">
        <f>IF(N250="snížená",J250,0)</f>
        <v>0</v>
      </c>
      <c r="BG250" s="571">
        <f>IF(N250="zákl. přenesená",J250,0)</f>
        <v>0</v>
      </c>
      <c r="BH250" s="571">
        <f>IF(N250="sníž. přenesená",J250,0)</f>
        <v>0</v>
      </c>
      <c r="BI250" s="571">
        <f>IF(N250="nulová",J250,0)</f>
        <v>0</v>
      </c>
      <c r="BJ250" s="435" t="s">
        <v>79</v>
      </c>
      <c r="BK250" s="571">
        <f>ROUND(I250*H250,2)</f>
        <v>0</v>
      </c>
      <c r="BL250" s="435" t="s">
        <v>130</v>
      </c>
      <c r="BM250" s="435" t="s">
        <v>1383</v>
      </c>
    </row>
    <row r="251" spans="2:65" s="594" customFormat="1">
      <c r="B251" s="584"/>
      <c r="C251" s="585"/>
      <c r="D251" s="574" t="s">
        <v>132</v>
      </c>
      <c r="E251" s="586" t="s">
        <v>5</v>
      </c>
      <c r="F251" s="587" t="s">
        <v>1380</v>
      </c>
      <c r="G251" s="585"/>
      <c r="H251" s="588">
        <v>7</v>
      </c>
      <c r="I251" s="589"/>
      <c r="J251" s="585"/>
      <c r="K251" s="585"/>
      <c r="L251" s="590"/>
      <c r="M251" s="591"/>
      <c r="N251" s="592"/>
      <c r="O251" s="592"/>
      <c r="P251" s="592"/>
      <c r="Q251" s="592"/>
      <c r="R251" s="592"/>
      <c r="S251" s="592"/>
      <c r="T251" s="593"/>
      <c r="AT251" s="595" t="s">
        <v>132</v>
      </c>
      <c r="AU251" s="595" t="s">
        <v>81</v>
      </c>
      <c r="AV251" s="594" t="s">
        <v>81</v>
      </c>
      <c r="AW251" s="594" t="s">
        <v>35</v>
      </c>
      <c r="AX251" s="594" t="s">
        <v>79</v>
      </c>
      <c r="AY251" s="595" t="s">
        <v>123</v>
      </c>
    </row>
    <row r="252" spans="2:65" s="449" customFormat="1" ht="16.5" customHeight="1">
      <c r="B252" s="450"/>
      <c r="C252" s="560" t="s">
        <v>520</v>
      </c>
      <c r="D252" s="560" t="s">
        <v>125</v>
      </c>
      <c r="E252" s="561" t="s">
        <v>1384</v>
      </c>
      <c r="F252" s="562" t="s">
        <v>1385</v>
      </c>
      <c r="G252" s="563" t="s">
        <v>167</v>
      </c>
      <c r="H252" s="564">
        <v>56.95</v>
      </c>
      <c r="I252" s="565"/>
      <c r="J252" s="566">
        <f>ROUND(I252*H252,2)</f>
        <v>0</v>
      </c>
      <c r="K252" s="562" t="s">
        <v>129</v>
      </c>
      <c r="L252" s="515"/>
      <c r="M252" s="567" t="s">
        <v>5</v>
      </c>
      <c r="N252" s="568" t="s">
        <v>42</v>
      </c>
      <c r="O252" s="451"/>
      <c r="P252" s="569">
        <f>O252*H252</f>
        <v>0</v>
      </c>
      <c r="Q252" s="569">
        <v>0</v>
      </c>
      <c r="R252" s="569">
        <f>Q252*H252</f>
        <v>0</v>
      </c>
      <c r="S252" s="569">
        <v>0</v>
      </c>
      <c r="T252" s="570">
        <f>S252*H252</f>
        <v>0</v>
      </c>
      <c r="AR252" s="435" t="s">
        <v>130</v>
      </c>
      <c r="AT252" s="435" t="s">
        <v>125</v>
      </c>
      <c r="AU252" s="435" t="s">
        <v>81</v>
      </c>
      <c r="AY252" s="435" t="s">
        <v>123</v>
      </c>
      <c r="BE252" s="571">
        <f>IF(N252="základní",J252,0)</f>
        <v>0</v>
      </c>
      <c r="BF252" s="571">
        <f>IF(N252="snížená",J252,0)</f>
        <v>0</v>
      </c>
      <c r="BG252" s="571">
        <f>IF(N252="zákl. přenesená",J252,0)</f>
        <v>0</v>
      </c>
      <c r="BH252" s="571">
        <f>IF(N252="sníž. přenesená",J252,0)</f>
        <v>0</v>
      </c>
      <c r="BI252" s="571">
        <f>IF(N252="nulová",J252,0)</f>
        <v>0</v>
      </c>
      <c r="BJ252" s="435" t="s">
        <v>79</v>
      </c>
      <c r="BK252" s="571">
        <f>ROUND(I252*H252,2)</f>
        <v>0</v>
      </c>
      <c r="BL252" s="435" t="s">
        <v>130</v>
      </c>
      <c r="BM252" s="435" t="s">
        <v>1386</v>
      </c>
    </row>
    <row r="253" spans="2:65" s="594" customFormat="1">
      <c r="B253" s="584"/>
      <c r="C253" s="585"/>
      <c r="D253" s="574" t="s">
        <v>132</v>
      </c>
      <c r="E253" s="586" t="s">
        <v>5</v>
      </c>
      <c r="F253" s="587" t="s">
        <v>1387</v>
      </c>
      <c r="G253" s="585"/>
      <c r="H253" s="588">
        <v>56.95</v>
      </c>
      <c r="I253" s="589"/>
      <c r="J253" s="585"/>
      <c r="K253" s="585"/>
      <c r="L253" s="590"/>
      <c r="M253" s="591"/>
      <c r="N253" s="592"/>
      <c r="O253" s="592"/>
      <c r="P253" s="592"/>
      <c r="Q253" s="592"/>
      <c r="R253" s="592"/>
      <c r="S253" s="592"/>
      <c r="T253" s="593"/>
      <c r="AT253" s="595" t="s">
        <v>132</v>
      </c>
      <c r="AU253" s="595" t="s">
        <v>81</v>
      </c>
      <c r="AV253" s="594" t="s">
        <v>81</v>
      </c>
      <c r="AW253" s="594" t="s">
        <v>35</v>
      </c>
      <c r="AX253" s="594" t="s">
        <v>79</v>
      </c>
      <c r="AY253" s="595" t="s">
        <v>123</v>
      </c>
    </row>
    <row r="254" spans="2:65" s="449" customFormat="1" ht="16.5" customHeight="1">
      <c r="B254" s="450"/>
      <c r="C254" s="560" t="s">
        <v>529</v>
      </c>
      <c r="D254" s="560" t="s">
        <v>125</v>
      </c>
      <c r="E254" s="561" t="s">
        <v>1388</v>
      </c>
      <c r="F254" s="562" t="s">
        <v>1389</v>
      </c>
      <c r="G254" s="563" t="s">
        <v>167</v>
      </c>
      <c r="H254" s="564">
        <v>56.95</v>
      </c>
      <c r="I254" s="565"/>
      <c r="J254" s="566">
        <f>ROUND(I254*H254,2)</f>
        <v>0</v>
      </c>
      <c r="K254" s="562" t="s">
        <v>129</v>
      </c>
      <c r="L254" s="515"/>
      <c r="M254" s="567" t="s">
        <v>5</v>
      </c>
      <c r="N254" s="568" t="s">
        <v>42</v>
      </c>
      <c r="O254" s="451"/>
      <c r="P254" s="569">
        <f>O254*H254</f>
        <v>0</v>
      </c>
      <c r="Q254" s="569">
        <v>0</v>
      </c>
      <c r="R254" s="569">
        <f>Q254*H254</f>
        <v>0</v>
      </c>
      <c r="S254" s="569">
        <v>0</v>
      </c>
      <c r="T254" s="570">
        <f>S254*H254</f>
        <v>0</v>
      </c>
      <c r="AR254" s="435" t="s">
        <v>130</v>
      </c>
      <c r="AT254" s="435" t="s">
        <v>125</v>
      </c>
      <c r="AU254" s="435" t="s">
        <v>81</v>
      </c>
      <c r="AY254" s="435" t="s">
        <v>123</v>
      </c>
      <c r="BE254" s="571">
        <f>IF(N254="základní",J254,0)</f>
        <v>0</v>
      </c>
      <c r="BF254" s="571">
        <f>IF(N254="snížená",J254,0)</f>
        <v>0</v>
      </c>
      <c r="BG254" s="571">
        <f>IF(N254="zákl. přenesená",J254,0)</f>
        <v>0</v>
      </c>
      <c r="BH254" s="571">
        <f>IF(N254="sníž. přenesená",J254,0)</f>
        <v>0</v>
      </c>
      <c r="BI254" s="571">
        <f>IF(N254="nulová",J254,0)</f>
        <v>0</v>
      </c>
      <c r="BJ254" s="435" t="s">
        <v>79</v>
      </c>
      <c r="BK254" s="571">
        <f>ROUND(I254*H254,2)</f>
        <v>0</v>
      </c>
      <c r="BL254" s="435" t="s">
        <v>130</v>
      </c>
      <c r="BM254" s="435" t="s">
        <v>1390</v>
      </c>
    </row>
    <row r="255" spans="2:65" s="594" customFormat="1">
      <c r="B255" s="584"/>
      <c r="C255" s="585"/>
      <c r="D255" s="574" t="s">
        <v>132</v>
      </c>
      <c r="E255" s="586" t="s">
        <v>5</v>
      </c>
      <c r="F255" s="587" t="s">
        <v>1387</v>
      </c>
      <c r="G255" s="585"/>
      <c r="H255" s="588">
        <v>56.95</v>
      </c>
      <c r="I255" s="589"/>
      <c r="J255" s="585"/>
      <c r="K255" s="585"/>
      <c r="L255" s="590"/>
      <c r="M255" s="591"/>
      <c r="N255" s="592"/>
      <c r="O255" s="592"/>
      <c r="P255" s="592"/>
      <c r="Q255" s="592"/>
      <c r="R255" s="592"/>
      <c r="S255" s="592"/>
      <c r="T255" s="593"/>
      <c r="AT255" s="595" t="s">
        <v>132</v>
      </c>
      <c r="AU255" s="595" t="s">
        <v>81</v>
      </c>
      <c r="AV255" s="594" t="s">
        <v>81</v>
      </c>
      <c r="AW255" s="594" t="s">
        <v>35</v>
      </c>
      <c r="AX255" s="594" t="s">
        <v>79</v>
      </c>
      <c r="AY255" s="595" t="s">
        <v>123</v>
      </c>
    </row>
    <row r="256" spans="2:65" s="449" customFormat="1" ht="16.5" customHeight="1">
      <c r="B256" s="450"/>
      <c r="C256" s="560" t="s">
        <v>535</v>
      </c>
      <c r="D256" s="560" t="s">
        <v>125</v>
      </c>
      <c r="E256" s="561" t="s">
        <v>1391</v>
      </c>
      <c r="F256" s="562" t="s">
        <v>1392</v>
      </c>
      <c r="G256" s="563" t="s">
        <v>367</v>
      </c>
      <c r="H256" s="564">
        <v>1</v>
      </c>
      <c r="I256" s="565"/>
      <c r="J256" s="566">
        <f>ROUND(I256*H256,2)</f>
        <v>0</v>
      </c>
      <c r="K256" s="562" t="s">
        <v>129</v>
      </c>
      <c r="L256" s="515"/>
      <c r="M256" s="567" t="s">
        <v>5</v>
      </c>
      <c r="N256" s="568" t="s">
        <v>42</v>
      </c>
      <c r="O256" s="451"/>
      <c r="P256" s="569">
        <f>O256*H256</f>
        <v>0</v>
      </c>
      <c r="Q256" s="569">
        <v>6.3829999999999998E-2</v>
      </c>
      <c r="R256" s="569">
        <f>Q256*H256</f>
        <v>6.3829999999999998E-2</v>
      </c>
      <c r="S256" s="569">
        <v>0</v>
      </c>
      <c r="T256" s="570">
        <f>S256*H256</f>
        <v>0</v>
      </c>
      <c r="AR256" s="435" t="s">
        <v>130</v>
      </c>
      <c r="AT256" s="435" t="s">
        <v>125</v>
      </c>
      <c r="AU256" s="435" t="s">
        <v>81</v>
      </c>
      <c r="AY256" s="435" t="s">
        <v>123</v>
      </c>
      <c r="BE256" s="571">
        <f>IF(N256="základní",J256,0)</f>
        <v>0</v>
      </c>
      <c r="BF256" s="571">
        <f>IF(N256="snížená",J256,0)</f>
        <v>0</v>
      </c>
      <c r="BG256" s="571">
        <f>IF(N256="zákl. přenesená",J256,0)</f>
        <v>0</v>
      </c>
      <c r="BH256" s="571">
        <f>IF(N256="sníž. přenesená",J256,0)</f>
        <v>0</v>
      </c>
      <c r="BI256" s="571">
        <f>IF(N256="nulová",J256,0)</f>
        <v>0</v>
      </c>
      <c r="BJ256" s="435" t="s">
        <v>79</v>
      </c>
      <c r="BK256" s="571">
        <f>ROUND(I256*H256,2)</f>
        <v>0</v>
      </c>
      <c r="BL256" s="435" t="s">
        <v>130</v>
      </c>
      <c r="BM256" s="435" t="s">
        <v>1393</v>
      </c>
    </row>
    <row r="257" spans="2:65" s="594" customFormat="1">
      <c r="B257" s="584"/>
      <c r="C257" s="585"/>
      <c r="D257" s="574" t="s">
        <v>132</v>
      </c>
      <c r="E257" s="586" t="s">
        <v>5</v>
      </c>
      <c r="F257" s="587" t="s">
        <v>1370</v>
      </c>
      <c r="G257" s="585"/>
      <c r="H257" s="588">
        <v>1</v>
      </c>
      <c r="I257" s="589"/>
      <c r="J257" s="585"/>
      <c r="K257" s="585"/>
      <c r="L257" s="590"/>
      <c r="M257" s="591"/>
      <c r="N257" s="592"/>
      <c r="O257" s="592"/>
      <c r="P257" s="592"/>
      <c r="Q257" s="592"/>
      <c r="R257" s="592"/>
      <c r="S257" s="592"/>
      <c r="T257" s="593"/>
      <c r="AT257" s="595" t="s">
        <v>132</v>
      </c>
      <c r="AU257" s="595" t="s">
        <v>81</v>
      </c>
      <c r="AV257" s="594" t="s">
        <v>81</v>
      </c>
      <c r="AW257" s="594" t="s">
        <v>35</v>
      </c>
      <c r="AX257" s="594" t="s">
        <v>79</v>
      </c>
      <c r="AY257" s="595" t="s">
        <v>123</v>
      </c>
    </row>
    <row r="258" spans="2:65" s="449" customFormat="1" ht="16.5" customHeight="1">
      <c r="B258" s="450"/>
      <c r="C258" s="620" t="s">
        <v>542</v>
      </c>
      <c r="D258" s="620" t="s">
        <v>295</v>
      </c>
      <c r="E258" s="621" t="s">
        <v>1394</v>
      </c>
      <c r="F258" s="622" t="s">
        <v>1395</v>
      </c>
      <c r="G258" s="623" t="s">
        <v>1281</v>
      </c>
      <c r="H258" s="624">
        <v>1</v>
      </c>
      <c r="I258" s="625"/>
      <c r="J258" s="626">
        <f>ROUND(I258*H258,2)</f>
        <v>0</v>
      </c>
      <c r="K258" s="622" t="s">
        <v>5</v>
      </c>
      <c r="L258" s="627"/>
      <c r="M258" s="628" t="s">
        <v>5</v>
      </c>
      <c r="N258" s="629" t="s">
        <v>42</v>
      </c>
      <c r="O258" s="451"/>
      <c r="P258" s="569">
        <f>O258*H258</f>
        <v>0</v>
      </c>
      <c r="Q258" s="569">
        <v>1.0000000000000001E-5</v>
      </c>
      <c r="R258" s="569">
        <f>Q258*H258</f>
        <v>1.0000000000000001E-5</v>
      </c>
      <c r="S258" s="569">
        <v>0</v>
      </c>
      <c r="T258" s="570">
        <f>S258*H258</f>
        <v>0</v>
      </c>
      <c r="AR258" s="435" t="s">
        <v>164</v>
      </c>
      <c r="AT258" s="435" t="s">
        <v>295</v>
      </c>
      <c r="AU258" s="435" t="s">
        <v>81</v>
      </c>
      <c r="AY258" s="435" t="s">
        <v>123</v>
      </c>
      <c r="BE258" s="571">
        <f>IF(N258="základní",J258,0)</f>
        <v>0</v>
      </c>
      <c r="BF258" s="571">
        <f>IF(N258="snížená",J258,0)</f>
        <v>0</v>
      </c>
      <c r="BG258" s="571">
        <f>IF(N258="zákl. přenesená",J258,0)</f>
        <v>0</v>
      </c>
      <c r="BH258" s="571">
        <f>IF(N258="sníž. přenesená",J258,0)</f>
        <v>0</v>
      </c>
      <c r="BI258" s="571">
        <f>IF(N258="nulová",J258,0)</f>
        <v>0</v>
      </c>
      <c r="BJ258" s="435" t="s">
        <v>79</v>
      </c>
      <c r="BK258" s="571">
        <f>ROUND(I258*H258,2)</f>
        <v>0</v>
      </c>
      <c r="BL258" s="435" t="s">
        <v>130</v>
      </c>
      <c r="BM258" s="435" t="s">
        <v>1396</v>
      </c>
    </row>
    <row r="259" spans="2:65" s="449" customFormat="1" ht="16.5" customHeight="1">
      <c r="B259" s="450"/>
      <c r="C259" s="560" t="s">
        <v>549</v>
      </c>
      <c r="D259" s="560" t="s">
        <v>125</v>
      </c>
      <c r="E259" s="561" t="s">
        <v>1397</v>
      </c>
      <c r="F259" s="562" t="s">
        <v>1398</v>
      </c>
      <c r="G259" s="563" t="s">
        <v>367</v>
      </c>
      <c r="H259" s="564">
        <v>3</v>
      </c>
      <c r="I259" s="565"/>
      <c r="J259" s="566">
        <f>ROUND(I259*H259,2)</f>
        <v>0</v>
      </c>
      <c r="K259" s="562" t="s">
        <v>129</v>
      </c>
      <c r="L259" s="515"/>
      <c r="M259" s="567" t="s">
        <v>5</v>
      </c>
      <c r="N259" s="568" t="s">
        <v>42</v>
      </c>
      <c r="O259" s="451"/>
      <c r="P259" s="569">
        <f>O259*H259</f>
        <v>0</v>
      </c>
      <c r="Q259" s="569">
        <v>0.12303</v>
      </c>
      <c r="R259" s="569">
        <f>Q259*H259</f>
        <v>0.36909000000000003</v>
      </c>
      <c r="S259" s="569">
        <v>0</v>
      </c>
      <c r="T259" s="570">
        <f>S259*H259</f>
        <v>0</v>
      </c>
      <c r="AR259" s="435" t="s">
        <v>130</v>
      </c>
      <c r="AT259" s="435" t="s">
        <v>125</v>
      </c>
      <c r="AU259" s="435" t="s">
        <v>81</v>
      </c>
      <c r="AY259" s="435" t="s">
        <v>123</v>
      </c>
      <c r="BE259" s="571">
        <f>IF(N259="základní",J259,0)</f>
        <v>0</v>
      </c>
      <c r="BF259" s="571">
        <f>IF(N259="snížená",J259,0)</f>
        <v>0</v>
      </c>
      <c r="BG259" s="571">
        <f>IF(N259="zákl. přenesená",J259,0)</f>
        <v>0</v>
      </c>
      <c r="BH259" s="571">
        <f>IF(N259="sníž. přenesená",J259,0)</f>
        <v>0</v>
      </c>
      <c r="BI259" s="571">
        <f>IF(N259="nulová",J259,0)</f>
        <v>0</v>
      </c>
      <c r="BJ259" s="435" t="s">
        <v>79</v>
      </c>
      <c r="BK259" s="571">
        <f>ROUND(I259*H259,2)</f>
        <v>0</v>
      </c>
      <c r="BL259" s="435" t="s">
        <v>130</v>
      </c>
      <c r="BM259" s="435" t="s">
        <v>1399</v>
      </c>
    </row>
    <row r="260" spans="2:65" s="594" customFormat="1">
      <c r="B260" s="584"/>
      <c r="C260" s="585"/>
      <c r="D260" s="574" t="s">
        <v>132</v>
      </c>
      <c r="E260" s="586" t="s">
        <v>5</v>
      </c>
      <c r="F260" s="587" t="s">
        <v>1400</v>
      </c>
      <c r="G260" s="585"/>
      <c r="H260" s="588">
        <v>3</v>
      </c>
      <c r="I260" s="589"/>
      <c r="J260" s="585"/>
      <c r="K260" s="585"/>
      <c r="L260" s="590"/>
      <c r="M260" s="591"/>
      <c r="N260" s="592"/>
      <c r="O260" s="592"/>
      <c r="P260" s="592"/>
      <c r="Q260" s="592"/>
      <c r="R260" s="592"/>
      <c r="S260" s="592"/>
      <c r="T260" s="593"/>
      <c r="AT260" s="595" t="s">
        <v>132</v>
      </c>
      <c r="AU260" s="595" t="s">
        <v>81</v>
      </c>
      <c r="AV260" s="594" t="s">
        <v>81</v>
      </c>
      <c r="AW260" s="594" t="s">
        <v>35</v>
      </c>
      <c r="AX260" s="594" t="s">
        <v>79</v>
      </c>
      <c r="AY260" s="595" t="s">
        <v>123</v>
      </c>
    </row>
    <row r="261" spans="2:65" s="449" customFormat="1" ht="16.5" customHeight="1">
      <c r="B261" s="450"/>
      <c r="C261" s="620" t="s">
        <v>555</v>
      </c>
      <c r="D261" s="620" t="s">
        <v>295</v>
      </c>
      <c r="E261" s="621" t="s">
        <v>1401</v>
      </c>
      <c r="F261" s="622" t="s">
        <v>1402</v>
      </c>
      <c r="G261" s="623" t="s">
        <v>1281</v>
      </c>
      <c r="H261" s="624">
        <v>3</v>
      </c>
      <c r="I261" s="625"/>
      <c r="J261" s="626">
        <f>ROUND(I261*H261,2)</f>
        <v>0</v>
      </c>
      <c r="K261" s="622" t="s">
        <v>5</v>
      </c>
      <c r="L261" s="627"/>
      <c r="M261" s="628" t="s">
        <v>5</v>
      </c>
      <c r="N261" s="629" t="s">
        <v>42</v>
      </c>
      <c r="O261" s="451"/>
      <c r="P261" s="569">
        <f>O261*H261</f>
        <v>0</v>
      </c>
      <c r="Q261" s="569">
        <v>1.0000000000000001E-5</v>
      </c>
      <c r="R261" s="569">
        <f>Q261*H261</f>
        <v>3.0000000000000004E-5</v>
      </c>
      <c r="S261" s="569">
        <v>0</v>
      </c>
      <c r="T261" s="570">
        <f>S261*H261</f>
        <v>0</v>
      </c>
      <c r="AR261" s="435" t="s">
        <v>164</v>
      </c>
      <c r="AT261" s="435" t="s">
        <v>295</v>
      </c>
      <c r="AU261" s="435" t="s">
        <v>81</v>
      </c>
      <c r="AY261" s="435" t="s">
        <v>123</v>
      </c>
      <c r="BE261" s="571">
        <f>IF(N261="základní",J261,0)</f>
        <v>0</v>
      </c>
      <c r="BF261" s="571">
        <f>IF(N261="snížená",J261,0)</f>
        <v>0</v>
      </c>
      <c r="BG261" s="571">
        <f>IF(N261="zákl. přenesená",J261,0)</f>
        <v>0</v>
      </c>
      <c r="BH261" s="571">
        <f>IF(N261="sníž. přenesená",J261,0)</f>
        <v>0</v>
      </c>
      <c r="BI261" s="571">
        <f>IF(N261="nulová",J261,0)</f>
        <v>0</v>
      </c>
      <c r="BJ261" s="435" t="s">
        <v>79</v>
      </c>
      <c r="BK261" s="571">
        <f>ROUND(I261*H261,2)</f>
        <v>0</v>
      </c>
      <c r="BL261" s="435" t="s">
        <v>130</v>
      </c>
      <c r="BM261" s="435" t="s">
        <v>1403</v>
      </c>
    </row>
    <row r="262" spans="2:65" s="449" customFormat="1" ht="16.5" customHeight="1">
      <c r="B262" s="450"/>
      <c r="C262" s="560" t="s">
        <v>560</v>
      </c>
      <c r="D262" s="560" t="s">
        <v>125</v>
      </c>
      <c r="E262" s="561" t="s">
        <v>1404</v>
      </c>
      <c r="F262" s="562" t="s">
        <v>1405</v>
      </c>
      <c r="G262" s="563" t="s">
        <v>367</v>
      </c>
      <c r="H262" s="564">
        <v>1</v>
      </c>
      <c r="I262" s="565"/>
      <c r="J262" s="566">
        <f>ROUND(I262*H262,2)</f>
        <v>0</v>
      </c>
      <c r="K262" s="562" t="s">
        <v>129</v>
      </c>
      <c r="L262" s="515"/>
      <c r="M262" s="567" t="s">
        <v>5</v>
      </c>
      <c r="N262" s="568" t="s">
        <v>42</v>
      </c>
      <c r="O262" s="451"/>
      <c r="P262" s="569">
        <f>O262*H262</f>
        <v>0</v>
      </c>
      <c r="Q262" s="569">
        <v>0.32906000000000002</v>
      </c>
      <c r="R262" s="569">
        <f>Q262*H262</f>
        <v>0.32906000000000002</v>
      </c>
      <c r="S262" s="569">
        <v>0</v>
      </c>
      <c r="T262" s="570">
        <f>S262*H262</f>
        <v>0</v>
      </c>
      <c r="AR262" s="435" t="s">
        <v>130</v>
      </c>
      <c r="AT262" s="435" t="s">
        <v>125</v>
      </c>
      <c r="AU262" s="435" t="s">
        <v>81</v>
      </c>
      <c r="AY262" s="435" t="s">
        <v>123</v>
      </c>
      <c r="BE262" s="571">
        <f>IF(N262="základní",J262,0)</f>
        <v>0</v>
      </c>
      <c r="BF262" s="571">
        <f>IF(N262="snížená",J262,0)</f>
        <v>0</v>
      </c>
      <c r="BG262" s="571">
        <f>IF(N262="zákl. přenesená",J262,0)</f>
        <v>0</v>
      </c>
      <c r="BH262" s="571">
        <f>IF(N262="sníž. přenesená",J262,0)</f>
        <v>0</v>
      </c>
      <c r="BI262" s="571">
        <f>IF(N262="nulová",J262,0)</f>
        <v>0</v>
      </c>
      <c r="BJ262" s="435" t="s">
        <v>79</v>
      </c>
      <c r="BK262" s="571">
        <f>ROUND(I262*H262,2)</f>
        <v>0</v>
      </c>
      <c r="BL262" s="435" t="s">
        <v>130</v>
      </c>
      <c r="BM262" s="435" t="s">
        <v>1406</v>
      </c>
    </row>
    <row r="263" spans="2:65" s="594" customFormat="1">
      <c r="B263" s="584"/>
      <c r="C263" s="585"/>
      <c r="D263" s="574" t="s">
        <v>132</v>
      </c>
      <c r="E263" s="586" t="s">
        <v>5</v>
      </c>
      <c r="F263" s="587" t="s">
        <v>1407</v>
      </c>
      <c r="G263" s="585"/>
      <c r="H263" s="588">
        <v>1</v>
      </c>
      <c r="I263" s="589"/>
      <c r="J263" s="585"/>
      <c r="K263" s="585"/>
      <c r="L263" s="590"/>
      <c r="M263" s="591"/>
      <c r="N263" s="592"/>
      <c r="O263" s="592"/>
      <c r="P263" s="592"/>
      <c r="Q263" s="592"/>
      <c r="R263" s="592"/>
      <c r="S263" s="592"/>
      <c r="T263" s="593"/>
      <c r="AT263" s="595" t="s">
        <v>132</v>
      </c>
      <c r="AU263" s="595" t="s">
        <v>81</v>
      </c>
      <c r="AV263" s="594" t="s">
        <v>81</v>
      </c>
      <c r="AW263" s="594" t="s">
        <v>35</v>
      </c>
      <c r="AX263" s="594" t="s">
        <v>79</v>
      </c>
      <c r="AY263" s="595" t="s">
        <v>123</v>
      </c>
    </row>
    <row r="264" spans="2:65" s="449" customFormat="1" ht="16.5" customHeight="1">
      <c r="B264" s="450"/>
      <c r="C264" s="620" t="s">
        <v>567</v>
      </c>
      <c r="D264" s="620" t="s">
        <v>295</v>
      </c>
      <c r="E264" s="621" t="s">
        <v>1408</v>
      </c>
      <c r="F264" s="622" t="s">
        <v>1409</v>
      </c>
      <c r="G264" s="623" t="s">
        <v>1281</v>
      </c>
      <c r="H264" s="624">
        <v>1</v>
      </c>
      <c r="I264" s="625"/>
      <c r="J264" s="626">
        <f>ROUND(I264*H264,2)</f>
        <v>0</v>
      </c>
      <c r="K264" s="622" t="s">
        <v>5</v>
      </c>
      <c r="L264" s="627"/>
      <c r="M264" s="628" t="s">
        <v>5</v>
      </c>
      <c r="N264" s="629" t="s">
        <v>42</v>
      </c>
      <c r="O264" s="451"/>
      <c r="P264" s="569">
        <f>O264*H264</f>
        <v>0</v>
      </c>
      <c r="Q264" s="569">
        <v>2.0000000000000002E-5</v>
      </c>
      <c r="R264" s="569">
        <f>Q264*H264</f>
        <v>2.0000000000000002E-5</v>
      </c>
      <c r="S264" s="569">
        <v>0</v>
      </c>
      <c r="T264" s="570">
        <f>S264*H264</f>
        <v>0</v>
      </c>
      <c r="AR264" s="435" t="s">
        <v>164</v>
      </c>
      <c r="AT264" s="435" t="s">
        <v>295</v>
      </c>
      <c r="AU264" s="435" t="s">
        <v>81</v>
      </c>
      <c r="AY264" s="435" t="s">
        <v>123</v>
      </c>
      <c r="BE264" s="571">
        <f>IF(N264="základní",J264,0)</f>
        <v>0</v>
      </c>
      <c r="BF264" s="571">
        <f>IF(N264="snížená",J264,0)</f>
        <v>0</v>
      </c>
      <c r="BG264" s="571">
        <f>IF(N264="zákl. přenesená",J264,0)</f>
        <v>0</v>
      </c>
      <c r="BH264" s="571">
        <f>IF(N264="sníž. přenesená",J264,0)</f>
        <v>0</v>
      </c>
      <c r="BI264" s="571">
        <f>IF(N264="nulová",J264,0)</f>
        <v>0</v>
      </c>
      <c r="BJ264" s="435" t="s">
        <v>79</v>
      </c>
      <c r="BK264" s="571">
        <f>ROUND(I264*H264,2)</f>
        <v>0</v>
      </c>
      <c r="BL264" s="435" t="s">
        <v>130</v>
      </c>
      <c r="BM264" s="435" t="s">
        <v>1410</v>
      </c>
    </row>
    <row r="265" spans="2:65" s="449" customFormat="1" ht="16.5" customHeight="1">
      <c r="B265" s="450"/>
      <c r="C265" s="620" t="s">
        <v>572</v>
      </c>
      <c r="D265" s="620" t="s">
        <v>295</v>
      </c>
      <c r="E265" s="621" t="s">
        <v>1411</v>
      </c>
      <c r="F265" s="622" t="s">
        <v>1412</v>
      </c>
      <c r="G265" s="623" t="s">
        <v>430</v>
      </c>
      <c r="H265" s="624">
        <v>1</v>
      </c>
      <c r="I265" s="625"/>
      <c r="J265" s="626">
        <f>ROUND(I265*H265,2)</f>
        <v>0</v>
      </c>
      <c r="K265" s="622" t="s">
        <v>5</v>
      </c>
      <c r="L265" s="627"/>
      <c r="M265" s="628" t="s">
        <v>5</v>
      </c>
      <c r="N265" s="629" t="s">
        <v>42</v>
      </c>
      <c r="O265" s="451"/>
      <c r="P265" s="569">
        <f>O265*H265</f>
        <v>0</v>
      </c>
      <c r="Q265" s="569">
        <v>0</v>
      </c>
      <c r="R265" s="569">
        <f>Q265*H265</f>
        <v>0</v>
      </c>
      <c r="S265" s="569">
        <v>0</v>
      </c>
      <c r="T265" s="570">
        <f>S265*H265</f>
        <v>0</v>
      </c>
      <c r="AR265" s="435" t="s">
        <v>164</v>
      </c>
      <c r="AT265" s="435" t="s">
        <v>295</v>
      </c>
      <c r="AU265" s="435" t="s">
        <v>81</v>
      </c>
      <c r="AY265" s="435" t="s">
        <v>123</v>
      </c>
      <c r="BE265" s="571">
        <f>IF(N265="základní",J265,0)</f>
        <v>0</v>
      </c>
      <c r="BF265" s="571">
        <f>IF(N265="snížená",J265,0)</f>
        <v>0</v>
      </c>
      <c r="BG265" s="571">
        <f>IF(N265="zákl. přenesená",J265,0)</f>
        <v>0</v>
      </c>
      <c r="BH265" s="571">
        <f>IF(N265="sníž. přenesená",J265,0)</f>
        <v>0</v>
      </c>
      <c r="BI265" s="571">
        <f>IF(N265="nulová",J265,0)</f>
        <v>0</v>
      </c>
      <c r="BJ265" s="435" t="s">
        <v>79</v>
      </c>
      <c r="BK265" s="571">
        <f>ROUND(I265*H265,2)</f>
        <v>0</v>
      </c>
      <c r="BL265" s="435" t="s">
        <v>130</v>
      </c>
      <c r="BM265" s="435" t="s">
        <v>1413</v>
      </c>
    </row>
    <row r="266" spans="2:65" s="582" customFormat="1">
      <c r="B266" s="572"/>
      <c r="C266" s="573"/>
      <c r="D266" s="574" t="s">
        <v>132</v>
      </c>
      <c r="E266" s="575" t="s">
        <v>5</v>
      </c>
      <c r="F266" s="576" t="s">
        <v>1414</v>
      </c>
      <c r="G266" s="573"/>
      <c r="H266" s="575" t="s">
        <v>5</v>
      </c>
      <c r="I266" s="577"/>
      <c r="J266" s="573"/>
      <c r="K266" s="573"/>
      <c r="L266" s="578"/>
      <c r="M266" s="579"/>
      <c r="N266" s="580"/>
      <c r="O266" s="580"/>
      <c r="P266" s="580"/>
      <c r="Q266" s="580"/>
      <c r="R266" s="580"/>
      <c r="S266" s="580"/>
      <c r="T266" s="581"/>
      <c r="AT266" s="583" t="s">
        <v>132</v>
      </c>
      <c r="AU266" s="583" t="s">
        <v>81</v>
      </c>
      <c r="AV266" s="582" t="s">
        <v>79</v>
      </c>
      <c r="AW266" s="582" t="s">
        <v>35</v>
      </c>
      <c r="AX266" s="582" t="s">
        <v>71</v>
      </c>
      <c r="AY266" s="583" t="s">
        <v>123</v>
      </c>
    </row>
    <row r="267" spans="2:65" s="594" customFormat="1">
      <c r="B267" s="584"/>
      <c r="C267" s="585"/>
      <c r="D267" s="574" t="s">
        <v>132</v>
      </c>
      <c r="E267" s="586" t="s">
        <v>5</v>
      </c>
      <c r="F267" s="587" t="s">
        <v>1415</v>
      </c>
      <c r="G267" s="585"/>
      <c r="H267" s="588">
        <v>1</v>
      </c>
      <c r="I267" s="589"/>
      <c r="J267" s="585"/>
      <c r="K267" s="585"/>
      <c r="L267" s="590"/>
      <c r="M267" s="591"/>
      <c r="N267" s="592"/>
      <c r="O267" s="592"/>
      <c r="P267" s="592"/>
      <c r="Q267" s="592"/>
      <c r="R267" s="592"/>
      <c r="S267" s="592"/>
      <c r="T267" s="593"/>
      <c r="AT267" s="595" t="s">
        <v>132</v>
      </c>
      <c r="AU267" s="595" t="s">
        <v>81</v>
      </c>
      <c r="AV267" s="594" t="s">
        <v>81</v>
      </c>
      <c r="AW267" s="594" t="s">
        <v>35</v>
      </c>
      <c r="AX267" s="594" t="s">
        <v>79</v>
      </c>
      <c r="AY267" s="595" t="s">
        <v>123</v>
      </c>
    </row>
    <row r="268" spans="2:65" s="449" customFormat="1" ht="16.5" customHeight="1">
      <c r="B268" s="450"/>
      <c r="C268" s="560" t="s">
        <v>579</v>
      </c>
      <c r="D268" s="560" t="s">
        <v>125</v>
      </c>
      <c r="E268" s="561" t="s">
        <v>1416</v>
      </c>
      <c r="F268" s="562" t="s">
        <v>1417</v>
      </c>
      <c r="G268" s="563" t="s">
        <v>367</v>
      </c>
      <c r="H268" s="564">
        <v>3</v>
      </c>
      <c r="I268" s="565"/>
      <c r="J268" s="566">
        <f>ROUND(I268*H268,2)</f>
        <v>0</v>
      </c>
      <c r="K268" s="562" t="s">
        <v>129</v>
      </c>
      <c r="L268" s="515"/>
      <c r="M268" s="567" t="s">
        <v>5</v>
      </c>
      <c r="N268" s="568" t="s">
        <v>42</v>
      </c>
      <c r="O268" s="451"/>
      <c r="P268" s="569">
        <f>O268*H268</f>
        <v>0</v>
      </c>
      <c r="Q268" s="569">
        <v>3.1E-4</v>
      </c>
      <c r="R268" s="569">
        <f>Q268*H268</f>
        <v>9.3000000000000005E-4</v>
      </c>
      <c r="S268" s="569">
        <v>0</v>
      </c>
      <c r="T268" s="570">
        <f>S268*H268</f>
        <v>0</v>
      </c>
      <c r="AR268" s="435" t="s">
        <v>130</v>
      </c>
      <c r="AT268" s="435" t="s">
        <v>125</v>
      </c>
      <c r="AU268" s="435" t="s">
        <v>81</v>
      </c>
      <c r="AY268" s="435" t="s">
        <v>123</v>
      </c>
      <c r="BE268" s="571">
        <f>IF(N268="základní",J268,0)</f>
        <v>0</v>
      </c>
      <c r="BF268" s="571">
        <f>IF(N268="snížená",J268,0)</f>
        <v>0</v>
      </c>
      <c r="BG268" s="571">
        <f>IF(N268="zákl. přenesená",J268,0)</f>
        <v>0</v>
      </c>
      <c r="BH268" s="571">
        <f>IF(N268="sníž. přenesená",J268,0)</f>
        <v>0</v>
      </c>
      <c r="BI268" s="571">
        <f>IF(N268="nulová",J268,0)</f>
        <v>0</v>
      </c>
      <c r="BJ268" s="435" t="s">
        <v>79</v>
      </c>
      <c r="BK268" s="571">
        <f>ROUND(I268*H268,2)</f>
        <v>0</v>
      </c>
      <c r="BL268" s="435" t="s">
        <v>130</v>
      </c>
      <c r="BM268" s="435" t="s">
        <v>1418</v>
      </c>
    </row>
    <row r="269" spans="2:65" s="582" customFormat="1">
      <c r="B269" s="572"/>
      <c r="C269" s="573"/>
      <c r="D269" s="574" t="s">
        <v>132</v>
      </c>
      <c r="E269" s="575" t="s">
        <v>5</v>
      </c>
      <c r="F269" s="576" t="s">
        <v>1419</v>
      </c>
      <c r="G269" s="573"/>
      <c r="H269" s="575" t="s">
        <v>5</v>
      </c>
      <c r="I269" s="577"/>
      <c r="J269" s="573"/>
      <c r="K269" s="573"/>
      <c r="L269" s="578"/>
      <c r="M269" s="579"/>
      <c r="N269" s="580"/>
      <c r="O269" s="580"/>
      <c r="P269" s="580"/>
      <c r="Q269" s="580"/>
      <c r="R269" s="580"/>
      <c r="S269" s="580"/>
      <c r="T269" s="581"/>
      <c r="AT269" s="583" t="s">
        <v>132</v>
      </c>
      <c r="AU269" s="583" t="s">
        <v>81</v>
      </c>
      <c r="AV269" s="582" t="s">
        <v>79</v>
      </c>
      <c r="AW269" s="582" t="s">
        <v>35</v>
      </c>
      <c r="AX269" s="582" t="s">
        <v>71</v>
      </c>
      <c r="AY269" s="583" t="s">
        <v>123</v>
      </c>
    </row>
    <row r="270" spans="2:65" s="594" customFormat="1">
      <c r="B270" s="584"/>
      <c r="C270" s="585"/>
      <c r="D270" s="574" t="s">
        <v>132</v>
      </c>
      <c r="E270" s="586" t="s">
        <v>5</v>
      </c>
      <c r="F270" s="587" t="s">
        <v>1420</v>
      </c>
      <c r="G270" s="585"/>
      <c r="H270" s="588">
        <v>3</v>
      </c>
      <c r="I270" s="589"/>
      <c r="J270" s="585"/>
      <c r="K270" s="585"/>
      <c r="L270" s="590"/>
      <c r="M270" s="591"/>
      <c r="N270" s="592"/>
      <c r="O270" s="592"/>
      <c r="P270" s="592"/>
      <c r="Q270" s="592"/>
      <c r="R270" s="592"/>
      <c r="S270" s="592"/>
      <c r="T270" s="593"/>
      <c r="AT270" s="595" t="s">
        <v>132</v>
      </c>
      <c r="AU270" s="595" t="s">
        <v>81</v>
      </c>
      <c r="AV270" s="594" t="s">
        <v>81</v>
      </c>
      <c r="AW270" s="594" t="s">
        <v>35</v>
      </c>
      <c r="AX270" s="594" t="s">
        <v>79</v>
      </c>
      <c r="AY270" s="595" t="s">
        <v>123</v>
      </c>
    </row>
    <row r="271" spans="2:65" s="449" customFormat="1" ht="16.5" customHeight="1">
      <c r="B271" s="450"/>
      <c r="C271" s="560" t="s">
        <v>587</v>
      </c>
      <c r="D271" s="560" t="s">
        <v>125</v>
      </c>
      <c r="E271" s="561" t="s">
        <v>1421</v>
      </c>
      <c r="F271" s="562" t="s">
        <v>1422</v>
      </c>
      <c r="G271" s="563" t="s">
        <v>167</v>
      </c>
      <c r="H271" s="564">
        <v>56.95</v>
      </c>
      <c r="I271" s="565"/>
      <c r="J271" s="566">
        <f>ROUND(I271*H271,2)</f>
        <v>0</v>
      </c>
      <c r="K271" s="562" t="s">
        <v>129</v>
      </c>
      <c r="L271" s="515"/>
      <c r="M271" s="567" t="s">
        <v>5</v>
      </c>
      <c r="N271" s="568" t="s">
        <v>42</v>
      </c>
      <c r="O271" s="451"/>
      <c r="P271" s="569">
        <f>O271*H271</f>
        <v>0</v>
      </c>
      <c r="Q271" s="569">
        <v>1.9000000000000001E-4</v>
      </c>
      <c r="R271" s="569">
        <f>Q271*H271</f>
        <v>1.0820500000000002E-2</v>
      </c>
      <c r="S271" s="569">
        <v>0</v>
      </c>
      <c r="T271" s="570">
        <f>S271*H271</f>
        <v>0</v>
      </c>
      <c r="AR271" s="435" t="s">
        <v>130</v>
      </c>
      <c r="AT271" s="435" t="s">
        <v>125</v>
      </c>
      <c r="AU271" s="435" t="s">
        <v>81</v>
      </c>
      <c r="AY271" s="435" t="s">
        <v>123</v>
      </c>
      <c r="BE271" s="571">
        <f>IF(N271="základní",J271,0)</f>
        <v>0</v>
      </c>
      <c r="BF271" s="571">
        <f>IF(N271="snížená",J271,0)</f>
        <v>0</v>
      </c>
      <c r="BG271" s="571">
        <f>IF(N271="zákl. přenesená",J271,0)</f>
        <v>0</v>
      </c>
      <c r="BH271" s="571">
        <f>IF(N271="sníž. přenesená",J271,0)</f>
        <v>0</v>
      </c>
      <c r="BI271" s="571">
        <f>IF(N271="nulová",J271,0)</f>
        <v>0</v>
      </c>
      <c r="BJ271" s="435" t="s">
        <v>79</v>
      </c>
      <c r="BK271" s="571">
        <f>ROUND(I271*H271,2)</f>
        <v>0</v>
      </c>
      <c r="BL271" s="435" t="s">
        <v>130</v>
      </c>
      <c r="BM271" s="435" t="s">
        <v>1423</v>
      </c>
    </row>
    <row r="272" spans="2:65" s="594" customFormat="1">
      <c r="B272" s="584"/>
      <c r="C272" s="585"/>
      <c r="D272" s="574" t="s">
        <v>132</v>
      </c>
      <c r="E272" s="586" t="s">
        <v>5</v>
      </c>
      <c r="F272" s="587" t="s">
        <v>1424</v>
      </c>
      <c r="G272" s="585"/>
      <c r="H272" s="588">
        <v>56.95</v>
      </c>
      <c r="I272" s="589"/>
      <c r="J272" s="585"/>
      <c r="K272" s="585"/>
      <c r="L272" s="590"/>
      <c r="M272" s="591"/>
      <c r="N272" s="592"/>
      <c r="O272" s="592"/>
      <c r="P272" s="592"/>
      <c r="Q272" s="592"/>
      <c r="R272" s="592"/>
      <c r="S272" s="592"/>
      <c r="T272" s="593"/>
      <c r="AT272" s="595" t="s">
        <v>132</v>
      </c>
      <c r="AU272" s="595" t="s">
        <v>81</v>
      </c>
      <c r="AV272" s="594" t="s">
        <v>81</v>
      </c>
      <c r="AW272" s="594" t="s">
        <v>35</v>
      </c>
      <c r="AX272" s="594" t="s">
        <v>79</v>
      </c>
      <c r="AY272" s="595" t="s">
        <v>123</v>
      </c>
    </row>
    <row r="273" spans="2:65" s="554" customFormat="1" ht="29.85" customHeight="1">
      <c r="B273" s="543"/>
      <c r="C273" s="544"/>
      <c r="D273" s="545" t="s">
        <v>70</v>
      </c>
      <c r="E273" s="558" t="s">
        <v>172</v>
      </c>
      <c r="F273" s="558" t="s">
        <v>710</v>
      </c>
      <c r="G273" s="544"/>
      <c r="H273" s="544"/>
      <c r="I273" s="547"/>
      <c r="J273" s="559">
        <f>BK273</f>
        <v>0</v>
      </c>
      <c r="K273" s="544"/>
      <c r="L273" s="549"/>
      <c r="M273" s="550"/>
      <c r="N273" s="551"/>
      <c r="O273" s="551"/>
      <c r="P273" s="552">
        <f>SUM(P274:P282)</f>
        <v>0</v>
      </c>
      <c r="Q273" s="551"/>
      <c r="R273" s="552">
        <f>SUM(R274:R282)</f>
        <v>0.13678000000000001</v>
      </c>
      <c r="S273" s="551"/>
      <c r="T273" s="553">
        <f>SUM(T274:T282)</f>
        <v>0</v>
      </c>
      <c r="AR273" s="555" t="s">
        <v>79</v>
      </c>
      <c r="AT273" s="556" t="s">
        <v>70</v>
      </c>
      <c r="AU273" s="556" t="s">
        <v>79</v>
      </c>
      <c r="AY273" s="555" t="s">
        <v>123</v>
      </c>
      <c r="BK273" s="557">
        <f>SUM(BK274:BK282)</f>
        <v>0</v>
      </c>
    </row>
    <row r="274" spans="2:65" s="449" customFormat="1" ht="38.25" customHeight="1">
      <c r="B274" s="450"/>
      <c r="C274" s="560" t="s">
        <v>593</v>
      </c>
      <c r="D274" s="560" t="s">
        <v>125</v>
      </c>
      <c r="E274" s="561" t="s">
        <v>731</v>
      </c>
      <c r="F274" s="562" t="s">
        <v>1425</v>
      </c>
      <c r="G274" s="563" t="s">
        <v>167</v>
      </c>
      <c r="H274" s="564">
        <v>1</v>
      </c>
      <c r="I274" s="565"/>
      <c r="J274" s="566">
        <f>ROUND(I274*H274,2)</f>
        <v>0</v>
      </c>
      <c r="K274" s="562" t="s">
        <v>129</v>
      </c>
      <c r="L274" s="515"/>
      <c r="M274" s="567" t="s">
        <v>5</v>
      </c>
      <c r="N274" s="568" t="s">
        <v>42</v>
      </c>
      <c r="O274" s="451"/>
      <c r="P274" s="569">
        <f>O274*H274</f>
        <v>0</v>
      </c>
      <c r="Q274" s="569">
        <v>0.1295</v>
      </c>
      <c r="R274" s="569">
        <f>Q274*H274</f>
        <v>0.1295</v>
      </c>
      <c r="S274" s="569">
        <v>0</v>
      </c>
      <c r="T274" s="570">
        <f>S274*H274</f>
        <v>0</v>
      </c>
      <c r="AR274" s="435" t="s">
        <v>130</v>
      </c>
      <c r="AT274" s="435" t="s">
        <v>125</v>
      </c>
      <c r="AU274" s="435" t="s">
        <v>81</v>
      </c>
      <c r="AY274" s="435" t="s">
        <v>123</v>
      </c>
      <c r="BE274" s="571">
        <f>IF(N274="základní",J274,0)</f>
        <v>0</v>
      </c>
      <c r="BF274" s="571">
        <f>IF(N274="snížená",J274,0)</f>
        <v>0</v>
      </c>
      <c r="BG274" s="571">
        <f>IF(N274="zákl. přenesená",J274,0)</f>
        <v>0</v>
      </c>
      <c r="BH274" s="571">
        <f>IF(N274="sníž. přenesená",J274,0)</f>
        <v>0</v>
      </c>
      <c r="BI274" s="571">
        <f>IF(N274="nulová",J274,0)</f>
        <v>0</v>
      </c>
      <c r="BJ274" s="435" t="s">
        <v>79</v>
      </c>
      <c r="BK274" s="571">
        <f>ROUND(I274*H274,2)</f>
        <v>0</v>
      </c>
      <c r="BL274" s="435" t="s">
        <v>130</v>
      </c>
      <c r="BM274" s="435" t="s">
        <v>1426</v>
      </c>
    </row>
    <row r="275" spans="2:65" s="594" customFormat="1">
      <c r="B275" s="584"/>
      <c r="C275" s="585"/>
      <c r="D275" s="574" t="s">
        <v>132</v>
      </c>
      <c r="E275" s="586" t="s">
        <v>5</v>
      </c>
      <c r="F275" s="587" t="s">
        <v>1427</v>
      </c>
      <c r="G275" s="585"/>
      <c r="H275" s="588">
        <v>1</v>
      </c>
      <c r="I275" s="589"/>
      <c r="J275" s="585"/>
      <c r="K275" s="585"/>
      <c r="L275" s="590"/>
      <c r="M275" s="591"/>
      <c r="N275" s="592"/>
      <c r="O275" s="592"/>
      <c r="P275" s="592"/>
      <c r="Q275" s="592"/>
      <c r="R275" s="592"/>
      <c r="S275" s="592"/>
      <c r="T275" s="593"/>
      <c r="AT275" s="595" t="s">
        <v>132</v>
      </c>
      <c r="AU275" s="595" t="s">
        <v>81</v>
      </c>
      <c r="AV275" s="594" t="s">
        <v>81</v>
      </c>
      <c r="AW275" s="594" t="s">
        <v>35</v>
      </c>
      <c r="AX275" s="594" t="s">
        <v>79</v>
      </c>
      <c r="AY275" s="595" t="s">
        <v>123</v>
      </c>
    </row>
    <row r="276" spans="2:65" s="582" customFormat="1">
      <c r="B276" s="572"/>
      <c r="C276" s="573"/>
      <c r="D276" s="574" t="s">
        <v>132</v>
      </c>
      <c r="E276" s="575" t="s">
        <v>5</v>
      </c>
      <c r="F276" s="576" t="s">
        <v>1428</v>
      </c>
      <c r="G276" s="573"/>
      <c r="H276" s="575" t="s">
        <v>5</v>
      </c>
      <c r="I276" s="577"/>
      <c r="J276" s="573"/>
      <c r="K276" s="573"/>
      <c r="L276" s="578"/>
      <c r="M276" s="579"/>
      <c r="N276" s="580"/>
      <c r="O276" s="580"/>
      <c r="P276" s="580"/>
      <c r="Q276" s="580"/>
      <c r="R276" s="580"/>
      <c r="S276" s="580"/>
      <c r="T276" s="581"/>
      <c r="AT276" s="583" t="s">
        <v>132</v>
      </c>
      <c r="AU276" s="583" t="s">
        <v>81</v>
      </c>
      <c r="AV276" s="582" t="s">
        <v>79</v>
      </c>
      <c r="AW276" s="582" t="s">
        <v>35</v>
      </c>
      <c r="AX276" s="582" t="s">
        <v>71</v>
      </c>
      <c r="AY276" s="583" t="s">
        <v>123</v>
      </c>
    </row>
    <row r="277" spans="2:65" s="449" customFormat="1" ht="25.5" customHeight="1">
      <c r="B277" s="450"/>
      <c r="C277" s="560" t="s">
        <v>599</v>
      </c>
      <c r="D277" s="560" t="s">
        <v>125</v>
      </c>
      <c r="E277" s="561" t="s">
        <v>754</v>
      </c>
      <c r="F277" s="562" t="s">
        <v>1429</v>
      </c>
      <c r="G277" s="563" t="s">
        <v>167</v>
      </c>
      <c r="H277" s="564">
        <v>26</v>
      </c>
      <c r="I277" s="565"/>
      <c r="J277" s="566">
        <f>ROUND(I277*H277,2)</f>
        <v>0</v>
      </c>
      <c r="K277" s="562" t="s">
        <v>129</v>
      </c>
      <c r="L277" s="515"/>
      <c r="M277" s="567" t="s">
        <v>5</v>
      </c>
      <c r="N277" s="568" t="s">
        <v>42</v>
      </c>
      <c r="O277" s="451"/>
      <c r="P277" s="569">
        <f>O277*H277</f>
        <v>0</v>
      </c>
      <c r="Q277" s="569">
        <v>0</v>
      </c>
      <c r="R277" s="569">
        <f>Q277*H277</f>
        <v>0</v>
      </c>
      <c r="S277" s="569">
        <v>0</v>
      </c>
      <c r="T277" s="570">
        <f>S277*H277</f>
        <v>0</v>
      </c>
      <c r="AR277" s="435" t="s">
        <v>130</v>
      </c>
      <c r="AT277" s="435" t="s">
        <v>125</v>
      </c>
      <c r="AU277" s="435" t="s">
        <v>81</v>
      </c>
      <c r="AY277" s="435" t="s">
        <v>123</v>
      </c>
      <c r="BE277" s="571">
        <f>IF(N277="základní",J277,0)</f>
        <v>0</v>
      </c>
      <c r="BF277" s="571">
        <f>IF(N277="snížená",J277,0)</f>
        <v>0</v>
      </c>
      <c r="BG277" s="571">
        <f>IF(N277="zákl. přenesená",J277,0)</f>
        <v>0</v>
      </c>
      <c r="BH277" s="571">
        <f>IF(N277="sníž. přenesená",J277,0)</f>
        <v>0</v>
      </c>
      <c r="BI277" s="571">
        <f>IF(N277="nulová",J277,0)</f>
        <v>0</v>
      </c>
      <c r="BJ277" s="435" t="s">
        <v>79</v>
      </c>
      <c r="BK277" s="571">
        <f>ROUND(I277*H277,2)</f>
        <v>0</v>
      </c>
      <c r="BL277" s="435" t="s">
        <v>130</v>
      </c>
      <c r="BM277" s="435" t="s">
        <v>1430</v>
      </c>
    </row>
    <row r="278" spans="2:65" s="594" customFormat="1">
      <c r="B278" s="584"/>
      <c r="C278" s="585"/>
      <c r="D278" s="574" t="s">
        <v>132</v>
      </c>
      <c r="E278" s="586" t="s">
        <v>5</v>
      </c>
      <c r="F278" s="587" t="s">
        <v>1431</v>
      </c>
      <c r="G278" s="585"/>
      <c r="H278" s="588">
        <v>26</v>
      </c>
      <c r="I278" s="589"/>
      <c r="J278" s="585"/>
      <c r="K278" s="585"/>
      <c r="L278" s="590"/>
      <c r="M278" s="591"/>
      <c r="N278" s="592"/>
      <c r="O278" s="592"/>
      <c r="P278" s="592"/>
      <c r="Q278" s="592"/>
      <c r="R278" s="592"/>
      <c r="S278" s="592"/>
      <c r="T278" s="593"/>
      <c r="AT278" s="595" t="s">
        <v>132</v>
      </c>
      <c r="AU278" s="595" t="s">
        <v>81</v>
      </c>
      <c r="AV278" s="594" t="s">
        <v>81</v>
      </c>
      <c r="AW278" s="594" t="s">
        <v>35</v>
      </c>
      <c r="AX278" s="594" t="s">
        <v>79</v>
      </c>
      <c r="AY278" s="595" t="s">
        <v>123</v>
      </c>
    </row>
    <row r="279" spans="2:65" s="449" customFormat="1" ht="38.25" customHeight="1">
      <c r="B279" s="450"/>
      <c r="C279" s="560" t="s">
        <v>619</v>
      </c>
      <c r="D279" s="560" t="s">
        <v>125</v>
      </c>
      <c r="E279" s="561" t="s">
        <v>760</v>
      </c>
      <c r="F279" s="562" t="s">
        <v>1432</v>
      </c>
      <c r="G279" s="563" t="s">
        <v>167</v>
      </c>
      <c r="H279" s="564">
        <v>26</v>
      </c>
      <c r="I279" s="565"/>
      <c r="J279" s="566">
        <f>ROUND(I279*H279,2)</f>
        <v>0</v>
      </c>
      <c r="K279" s="562" t="s">
        <v>129</v>
      </c>
      <c r="L279" s="515"/>
      <c r="M279" s="567" t="s">
        <v>5</v>
      </c>
      <c r="N279" s="568" t="s">
        <v>42</v>
      </c>
      <c r="O279" s="451"/>
      <c r="P279" s="569">
        <f>O279*H279</f>
        <v>0</v>
      </c>
      <c r="Q279" s="569">
        <v>2.7999999999999998E-4</v>
      </c>
      <c r="R279" s="569">
        <f>Q279*H279</f>
        <v>7.2799999999999991E-3</v>
      </c>
      <c r="S279" s="569">
        <v>0</v>
      </c>
      <c r="T279" s="570">
        <f>S279*H279</f>
        <v>0</v>
      </c>
      <c r="AR279" s="435" t="s">
        <v>130</v>
      </c>
      <c r="AT279" s="435" t="s">
        <v>125</v>
      </c>
      <c r="AU279" s="435" t="s">
        <v>81</v>
      </c>
      <c r="AY279" s="435" t="s">
        <v>123</v>
      </c>
      <c r="BE279" s="571">
        <f>IF(N279="základní",J279,0)</f>
        <v>0</v>
      </c>
      <c r="BF279" s="571">
        <f>IF(N279="snížená",J279,0)</f>
        <v>0</v>
      </c>
      <c r="BG279" s="571">
        <f>IF(N279="zákl. přenesená",J279,0)</f>
        <v>0</v>
      </c>
      <c r="BH279" s="571">
        <f>IF(N279="sníž. přenesená",J279,0)</f>
        <v>0</v>
      </c>
      <c r="BI279" s="571">
        <f>IF(N279="nulová",J279,0)</f>
        <v>0</v>
      </c>
      <c r="BJ279" s="435" t="s">
        <v>79</v>
      </c>
      <c r="BK279" s="571">
        <f>ROUND(I279*H279,2)</f>
        <v>0</v>
      </c>
      <c r="BL279" s="435" t="s">
        <v>130</v>
      </c>
      <c r="BM279" s="435" t="s">
        <v>1433</v>
      </c>
    </row>
    <row r="280" spans="2:65" s="594" customFormat="1">
      <c r="B280" s="584"/>
      <c r="C280" s="585"/>
      <c r="D280" s="574" t="s">
        <v>132</v>
      </c>
      <c r="E280" s="586" t="s">
        <v>5</v>
      </c>
      <c r="F280" s="587" t="s">
        <v>1431</v>
      </c>
      <c r="G280" s="585"/>
      <c r="H280" s="588">
        <v>26</v>
      </c>
      <c r="I280" s="589"/>
      <c r="J280" s="585"/>
      <c r="K280" s="585"/>
      <c r="L280" s="590"/>
      <c r="M280" s="591"/>
      <c r="N280" s="592"/>
      <c r="O280" s="592"/>
      <c r="P280" s="592"/>
      <c r="Q280" s="592"/>
      <c r="R280" s="592"/>
      <c r="S280" s="592"/>
      <c r="T280" s="593"/>
      <c r="AT280" s="595" t="s">
        <v>132</v>
      </c>
      <c r="AU280" s="595" t="s">
        <v>81</v>
      </c>
      <c r="AV280" s="594" t="s">
        <v>81</v>
      </c>
      <c r="AW280" s="594" t="s">
        <v>35</v>
      </c>
      <c r="AX280" s="594" t="s">
        <v>79</v>
      </c>
      <c r="AY280" s="595" t="s">
        <v>123</v>
      </c>
    </row>
    <row r="281" spans="2:65" s="449" customFormat="1" ht="16.5" customHeight="1">
      <c r="B281" s="450"/>
      <c r="C281" s="560" t="s">
        <v>625</v>
      </c>
      <c r="D281" s="560" t="s">
        <v>125</v>
      </c>
      <c r="E281" s="561" t="s">
        <v>776</v>
      </c>
      <c r="F281" s="562" t="s">
        <v>1434</v>
      </c>
      <c r="G281" s="563" t="s">
        <v>167</v>
      </c>
      <c r="H281" s="564">
        <v>26</v>
      </c>
      <c r="I281" s="565"/>
      <c r="J281" s="566">
        <f>ROUND(I281*H281,2)</f>
        <v>0</v>
      </c>
      <c r="K281" s="562" t="s">
        <v>129</v>
      </c>
      <c r="L281" s="515"/>
      <c r="M281" s="567" t="s">
        <v>5</v>
      </c>
      <c r="N281" s="568" t="s">
        <v>42</v>
      </c>
      <c r="O281" s="451"/>
      <c r="P281" s="569">
        <f>O281*H281</f>
        <v>0</v>
      </c>
      <c r="Q281" s="569">
        <v>0</v>
      </c>
      <c r="R281" s="569">
        <f>Q281*H281</f>
        <v>0</v>
      </c>
      <c r="S281" s="569">
        <v>0</v>
      </c>
      <c r="T281" s="570">
        <f>S281*H281</f>
        <v>0</v>
      </c>
      <c r="AR281" s="435" t="s">
        <v>130</v>
      </c>
      <c r="AT281" s="435" t="s">
        <v>125</v>
      </c>
      <c r="AU281" s="435" t="s">
        <v>81</v>
      </c>
      <c r="AY281" s="435" t="s">
        <v>123</v>
      </c>
      <c r="BE281" s="571">
        <f>IF(N281="základní",J281,0)</f>
        <v>0</v>
      </c>
      <c r="BF281" s="571">
        <f>IF(N281="snížená",J281,0)</f>
        <v>0</v>
      </c>
      <c r="BG281" s="571">
        <f>IF(N281="zákl. přenesená",J281,0)</f>
        <v>0</v>
      </c>
      <c r="BH281" s="571">
        <f>IF(N281="sníž. přenesená",J281,0)</f>
        <v>0</v>
      </c>
      <c r="BI281" s="571">
        <f>IF(N281="nulová",J281,0)</f>
        <v>0</v>
      </c>
      <c r="BJ281" s="435" t="s">
        <v>79</v>
      </c>
      <c r="BK281" s="571">
        <f>ROUND(I281*H281,2)</f>
        <v>0</v>
      </c>
      <c r="BL281" s="435" t="s">
        <v>130</v>
      </c>
      <c r="BM281" s="435" t="s">
        <v>1435</v>
      </c>
    </row>
    <row r="282" spans="2:65" s="594" customFormat="1">
      <c r="B282" s="584"/>
      <c r="C282" s="585"/>
      <c r="D282" s="574" t="s">
        <v>132</v>
      </c>
      <c r="E282" s="586" t="s">
        <v>5</v>
      </c>
      <c r="F282" s="587" t="s">
        <v>1436</v>
      </c>
      <c r="G282" s="585"/>
      <c r="H282" s="588">
        <v>26</v>
      </c>
      <c r="I282" s="589"/>
      <c r="J282" s="585"/>
      <c r="K282" s="585"/>
      <c r="L282" s="590"/>
      <c r="M282" s="591"/>
      <c r="N282" s="592"/>
      <c r="O282" s="592"/>
      <c r="P282" s="592"/>
      <c r="Q282" s="592"/>
      <c r="R282" s="592"/>
      <c r="S282" s="592"/>
      <c r="T282" s="593"/>
      <c r="AT282" s="595" t="s">
        <v>132</v>
      </c>
      <c r="AU282" s="595" t="s">
        <v>81</v>
      </c>
      <c r="AV282" s="594" t="s">
        <v>81</v>
      </c>
      <c r="AW282" s="594" t="s">
        <v>35</v>
      </c>
      <c r="AX282" s="594" t="s">
        <v>79</v>
      </c>
      <c r="AY282" s="595" t="s">
        <v>123</v>
      </c>
    </row>
    <row r="283" spans="2:65" s="554" customFormat="1" ht="29.85" customHeight="1">
      <c r="B283" s="543"/>
      <c r="C283" s="544"/>
      <c r="D283" s="545" t="s">
        <v>70</v>
      </c>
      <c r="E283" s="558" t="s">
        <v>787</v>
      </c>
      <c r="F283" s="558" t="s">
        <v>788</v>
      </c>
      <c r="G283" s="544"/>
      <c r="H283" s="544"/>
      <c r="I283" s="547"/>
      <c r="J283" s="559">
        <f>BK283</f>
        <v>0</v>
      </c>
      <c r="K283" s="544"/>
      <c r="L283" s="549"/>
      <c r="M283" s="550"/>
      <c r="N283" s="551"/>
      <c r="O283" s="551"/>
      <c r="P283" s="552">
        <f>SUM(P284:P317)</f>
        <v>0</v>
      </c>
      <c r="Q283" s="551"/>
      <c r="R283" s="552">
        <f>SUM(R284:R317)</f>
        <v>0</v>
      </c>
      <c r="S283" s="551"/>
      <c r="T283" s="553">
        <f>SUM(T284:T317)</f>
        <v>0</v>
      </c>
      <c r="AR283" s="555" t="s">
        <v>79</v>
      </c>
      <c r="AT283" s="556" t="s">
        <v>70</v>
      </c>
      <c r="AU283" s="556" t="s">
        <v>79</v>
      </c>
      <c r="AY283" s="555" t="s">
        <v>123</v>
      </c>
      <c r="BK283" s="557">
        <f>SUM(BK284:BK317)</f>
        <v>0</v>
      </c>
    </row>
    <row r="284" spans="2:65" s="449" customFormat="1" ht="25.5" customHeight="1">
      <c r="B284" s="450"/>
      <c r="C284" s="560" t="s">
        <v>1437</v>
      </c>
      <c r="D284" s="560" t="s">
        <v>125</v>
      </c>
      <c r="E284" s="561" t="s">
        <v>790</v>
      </c>
      <c r="F284" s="562" t="s">
        <v>1438</v>
      </c>
      <c r="G284" s="563" t="s">
        <v>268</v>
      </c>
      <c r="H284" s="564">
        <v>13.47</v>
      </c>
      <c r="I284" s="565"/>
      <c r="J284" s="566">
        <f>ROUND(I284*H284,2)</f>
        <v>0</v>
      </c>
      <c r="K284" s="562" t="s">
        <v>129</v>
      </c>
      <c r="L284" s="515"/>
      <c r="M284" s="567" t="s">
        <v>5</v>
      </c>
      <c r="N284" s="568" t="s">
        <v>42</v>
      </c>
      <c r="O284" s="451"/>
      <c r="P284" s="569">
        <f>O284*H284</f>
        <v>0</v>
      </c>
      <c r="Q284" s="569">
        <v>0</v>
      </c>
      <c r="R284" s="569">
        <f>Q284*H284</f>
        <v>0</v>
      </c>
      <c r="S284" s="569">
        <v>0</v>
      </c>
      <c r="T284" s="570">
        <f>S284*H284</f>
        <v>0</v>
      </c>
      <c r="AR284" s="435" t="s">
        <v>130</v>
      </c>
      <c r="AT284" s="435" t="s">
        <v>125</v>
      </c>
      <c r="AU284" s="435" t="s">
        <v>81</v>
      </c>
      <c r="AY284" s="435" t="s">
        <v>123</v>
      </c>
      <c r="BE284" s="571">
        <f>IF(N284="základní",J284,0)</f>
        <v>0</v>
      </c>
      <c r="BF284" s="571">
        <f>IF(N284="snížená",J284,0)</f>
        <v>0</v>
      </c>
      <c r="BG284" s="571">
        <f>IF(N284="zákl. přenesená",J284,0)</f>
        <v>0</v>
      </c>
      <c r="BH284" s="571">
        <f>IF(N284="sníž. přenesená",J284,0)</f>
        <v>0</v>
      </c>
      <c r="BI284" s="571">
        <f>IF(N284="nulová",J284,0)</f>
        <v>0</v>
      </c>
      <c r="BJ284" s="435" t="s">
        <v>79</v>
      </c>
      <c r="BK284" s="571">
        <f>ROUND(I284*H284,2)</f>
        <v>0</v>
      </c>
      <c r="BL284" s="435" t="s">
        <v>130</v>
      </c>
      <c r="BM284" s="435" t="s">
        <v>1439</v>
      </c>
    </row>
    <row r="285" spans="2:65" s="582" customFormat="1">
      <c r="B285" s="572"/>
      <c r="C285" s="573"/>
      <c r="D285" s="574" t="s">
        <v>132</v>
      </c>
      <c r="E285" s="575" t="s">
        <v>5</v>
      </c>
      <c r="F285" s="576" t="s">
        <v>794</v>
      </c>
      <c r="G285" s="573"/>
      <c r="H285" s="575" t="s">
        <v>5</v>
      </c>
      <c r="I285" s="577"/>
      <c r="J285" s="573"/>
      <c r="K285" s="573"/>
      <c r="L285" s="578"/>
      <c r="M285" s="579"/>
      <c r="N285" s="580"/>
      <c r="O285" s="580"/>
      <c r="P285" s="580"/>
      <c r="Q285" s="580"/>
      <c r="R285" s="580"/>
      <c r="S285" s="580"/>
      <c r="T285" s="581"/>
      <c r="AT285" s="583" t="s">
        <v>132</v>
      </c>
      <c r="AU285" s="583" t="s">
        <v>81</v>
      </c>
      <c r="AV285" s="582" t="s">
        <v>79</v>
      </c>
      <c r="AW285" s="582" t="s">
        <v>35</v>
      </c>
      <c r="AX285" s="582" t="s">
        <v>71</v>
      </c>
      <c r="AY285" s="583" t="s">
        <v>123</v>
      </c>
    </row>
    <row r="286" spans="2:65" s="594" customFormat="1">
      <c r="B286" s="584"/>
      <c r="C286" s="585"/>
      <c r="D286" s="574" t="s">
        <v>132</v>
      </c>
      <c r="E286" s="586" t="s">
        <v>5</v>
      </c>
      <c r="F286" s="587" t="s">
        <v>1440</v>
      </c>
      <c r="G286" s="585"/>
      <c r="H286" s="588">
        <v>6.7539999999999996</v>
      </c>
      <c r="I286" s="589"/>
      <c r="J286" s="585"/>
      <c r="K286" s="585"/>
      <c r="L286" s="590"/>
      <c r="M286" s="591"/>
      <c r="N286" s="592"/>
      <c r="O286" s="592"/>
      <c r="P286" s="592"/>
      <c r="Q286" s="592"/>
      <c r="R286" s="592"/>
      <c r="S286" s="592"/>
      <c r="T286" s="593"/>
      <c r="AT286" s="595" t="s">
        <v>132</v>
      </c>
      <c r="AU286" s="595" t="s">
        <v>81</v>
      </c>
      <c r="AV286" s="594" t="s">
        <v>81</v>
      </c>
      <c r="AW286" s="594" t="s">
        <v>35</v>
      </c>
      <c r="AX286" s="594" t="s">
        <v>71</v>
      </c>
      <c r="AY286" s="595" t="s">
        <v>123</v>
      </c>
    </row>
    <row r="287" spans="2:65" s="582" customFormat="1">
      <c r="B287" s="572"/>
      <c r="C287" s="573"/>
      <c r="D287" s="574" t="s">
        <v>132</v>
      </c>
      <c r="E287" s="575" t="s">
        <v>5</v>
      </c>
      <c r="F287" s="576" t="s">
        <v>797</v>
      </c>
      <c r="G287" s="573"/>
      <c r="H287" s="575" t="s">
        <v>5</v>
      </c>
      <c r="I287" s="577"/>
      <c r="J287" s="573"/>
      <c r="K287" s="573"/>
      <c r="L287" s="578"/>
      <c r="M287" s="579"/>
      <c r="N287" s="580"/>
      <c r="O287" s="580"/>
      <c r="P287" s="580"/>
      <c r="Q287" s="580"/>
      <c r="R287" s="580"/>
      <c r="S287" s="580"/>
      <c r="T287" s="581"/>
      <c r="AT287" s="583" t="s">
        <v>132</v>
      </c>
      <c r="AU287" s="583" t="s">
        <v>81</v>
      </c>
      <c r="AV287" s="582" t="s">
        <v>79</v>
      </c>
      <c r="AW287" s="582" t="s">
        <v>35</v>
      </c>
      <c r="AX287" s="582" t="s">
        <v>71</v>
      </c>
      <c r="AY287" s="583" t="s">
        <v>123</v>
      </c>
    </row>
    <row r="288" spans="2:65" s="594" customFormat="1">
      <c r="B288" s="584"/>
      <c r="C288" s="585"/>
      <c r="D288" s="574" t="s">
        <v>132</v>
      </c>
      <c r="E288" s="586" t="s">
        <v>5</v>
      </c>
      <c r="F288" s="587" t="s">
        <v>1441</v>
      </c>
      <c r="G288" s="585"/>
      <c r="H288" s="588">
        <v>6.7160000000000002</v>
      </c>
      <c r="I288" s="589"/>
      <c r="J288" s="585"/>
      <c r="K288" s="585"/>
      <c r="L288" s="590"/>
      <c r="M288" s="591"/>
      <c r="N288" s="592"/>
      <c r="O288" s="592"/>
      <c r="P288" s="592"/>
      <c r="Q288" s="592"/>
      <c r="R288" s="592"/>
      <c r="S288" s="592"/>
      <c r="T288" s="593"/>
      <c r="AT288" s="595" t="s">
        <v>132</v>
      </c>
      <c r="AU288" s="595" t="s">
        <v>81</v>
      </c>
      <c r="AV288" s="594" t="s">
        <v>81</v>
      </c>
      <c r="AW288" s="594" t="s">
        <v>35</v>
      </c>
      <c r="AX288" s="594" t="s">
        <v>71</v>
      </c>
      <c r="AY288" s="595" t="s">
        <v>123</v>
      </c>
    </row>
    <row r="289" spans="2:65" s="606" customFormat="1">
      <c r="B289" s="596"/>
      <c r="C289" s="597"/>
      <c r="D289" s="574" t="s">
        <v>132</v>
      </c>
      <c r="E289" s="598" t="s">
        <v>5</v>
      </c>
      <c r="F289" s="599" t="s">
        <v>144</v>
      </c>
      <c r="G289" s="597"/>
      <c r="H289" s="600">
        <v>13.47</v>
      </c>
      <c r="I289" s="601"/>
      <c r="J289" s="597"/>
      <c r="K289" s="597"/>
      <c r="L289" s="602"/>
      <c r="M289" s="603"/>
      <c r="N289" s="604"/>
      <c r="O289" s="604"/>
      <c r="P289" s="604"/>
      <c r="Q289" s="604"/>
      <c r="R289" s="604"/>
      <c r="S289" s="604"/>
      <c r="T289" s="605"/>
      <c r="AT289" s="607" t="s">
        <v>132</v>
      </c>
      <c r="AU289" s="607" t="s">
        <v>81</v>
      </c>
      <c r="AV289" s="606" t="s">
        <v>130</v>
      </c>
      <c r="AW289" s="606" t="s">
        <v>35</v>
      </c>
      <c r="AX289" s="606" t="s">
        <v>79</v>
      </c>
      <c r="AY289" s="607" t="s">
        <v>123</v>
      </c>
    </row>
    <row r="290" spans="2:65" s="449" customFormat="1" ht="25.5" customHeight="1">
      <c r="B290" s="450"/>
      <c r="C290" s="560" t="s">
        <v>1442</v>
      </c>
      <c r="D290" s="560" t="s">
        <v>125</v>
      </c>
      <c r="E290" s="561" t="s">
        <v>800</v>
      </c>
      <c r="F290" s="562" t="s">
        <v>1443</v>
      </c>
      <c r="G290" s="563" t="s">
        <v>268</v>
      </c>
      <c r="H290" s="564">
        <v>121.458</v>
      </c>
      <c r="I290" s="565"/>
      <c r="J290" s="566">
        <f>ROUND(I290*H290,2)</f>
        <v>0</v>
      </c>
      <c r="K290" s="562" t="s">
        <v>129</v>
      </c>
      <c r="L290" s="515"/>
      <c r="M290" s="567" t="s">
        <v>5</v>
      </c>
      <c r="N290" s="568" t="s">
        <v>42</v>
      </c>
      <c r="O290" s="451"/>
      <c r="P290" s="569">
        <f>O290*H290</f>
        <v>0</v>
      </c>
      <c r="Q290" s="569">
        <v>0</v>
      </c>
      <c r="R290" s="569">
        <f>Q290*H290</f>
        <v>0</v>
      </c>
      <c r="S290" s="569">
        <v>0</v>
      </c>
      <c r="T290" s="570">
        <f>S290*H290</f>
        <v>0</v>
      </c>
      <c r="AR290" s="435" t="s">
        <v>130</v>
      </c>
      <c r="AT290" s="435" t="s">
        <v>125</v>
      </c>
      <c r="AU290" s="435" t="s">
        <v>81</v>
      </c>
      <c r="AY290" s="435" t="s">
        <v>123</v>
      </c>
      <c r="BE290" s="571">
        <f>IF(N290="základní",J290,0)</f>
        <v>0</v>
      </c>
      <c r="BF290" s="571">
        <f>IF(N290="snížená",J290,0)</f>
        <v>0</v>
      </c>
      <c r="BG290" s="571">
        <f>IF(N290="zákl. přenesená",J290,0)</f>
        <v>0</v>
      </c>
      <c r="BH290" s="571">
        <f>IF(N290="sníž. přenesená",J290,0)</f>
        <v>0</v>
      </c>
      <c r="BI290" s="571">
        <f>IF(N290="nulová",J290,0)</f>
        <v>0</v>
      </c>
      <c r="BJ290" s="435" t="s">
        <v>79</v>
      </c>
      <c r="BK290" s="571">
        <f>ROUND(I290*H290,2)</f>
        <v>0</v>
      </c>
      <c r="BL290" s="435" t="s">
        <v>130</v>
      </c>
      <c r="BM290" s="435" t="s">
        <v>1444</v>
      </c>
    </row>
    <row r="291" spans="2:65" s="582" customFormat="1">
      <c r="B291" s="572"/>
      <c r="C291" s="573"/>
      <c r="D291" s="574" t="s">
        <v>132</v>
      </c>
      <c r="E291" s="575" t="s">
        <v>5</v>
      </c>
      <c r="F291" s="576" t="s">
        <v>803</v>
      </c>
      <c r="G291" s="573"/>
      <c r="H291" s="575" t="s">
        <v>5</v>
      </c>
      <c r="I291" s="577"/>
      <c r="J291" s="573"/>
      <c r="K291" s="573"/>
      <c r="L291" s="578"/>
      <c r="M291" s="579"/>
      <c r="N291" s="580"/>
      <c r="O291" s="580"/>
      <c r="P291" s="580"/>
      <c r="Q291" s="580"/>
      <c r="R291" s="580"/>
      <c r="S291" s="580"/>
      <c r="T291" s="581"/>
      <c r="AT291" s="583" t="s">
        <v>132</v>
      </c>
      <c r="AU291" s="583" t="s">
        <v>81</v>
      </c>
      <c r="AV291" s="582" t="s">
        <v>79</v>
      </c>
      <c r="AW291" s="582" t="s">
        <v>35</v>
      </c>
      <c r="AX291" s="582" t="s">
        <v>71</v>
      </c>
      <c r="AY291" s="583" t="s">
        <v>123</v>
      </c>
    </row>
    <row r="292" spans="2:65" s="594" customFormat="1">
      <c r="B292" s="584"/>
      <c r="C292" s="585"/>
      <c r="D292" s="574" t="s">
        <v>132</v>
      </c>
      <c r="E292" s="586" t="s">
        <v>5</v>
      </c>
      <c r="F292" s="587" t="s">
        <v>1445</v>
      </c>
      <c r="G292" s="585"/>
      <c r="H292" s="588">
        <v>101.31</v>
      </c>
      <c r="I292" s="589"/>
      <c r="J292" s="585"/>
      <c r="K292" s="585"/>
      <c r="L292" s="590"/>
      <c r="M292" s="591"/>
      <c r="N292" s="592"/>
      <c r="O292" s="592"/>
      <c r="P292" s="592"/>
      <c r="Q292" s="592"/>
      <c r="R292" s="592"/>
      <c r="S292" s="592"/>
      <c r="T292" s="593"/>
      <c r="AT292" s="595" t="s">
        <v>132</v>
      </c>
      <c r="AU292" s="595" t="s">
        <v>81</v>
      </c>
      <c r="AV292" s="594" t="s">
        <v>81</v>
      </c>
      <c r="AW292" s="594" t="s">
        <v>35</v>
      </c>
      <c r="AX292" s="594" t="s">
        <v>71</v>
      </c>
      <c r="AY292" s="595" t="s">
        <v>123</v>
      </c>
    </row>
    <row r="293" spans="2:65" s="582" customFormat="1">
      <c r="B293" s="572"/>
      <c r="C293" s="573"/>
      <c r="D293" s="574" t="s">
        <v>132</v>
      </c>
      <c r="E293" s="575" t="s">
        <v>5</v>
      </c>
      <c r="F293" s="576" t="s">
        <v>797</v>
      </c>
      <c r="G293" s="573"/>
      <c r="H293" s="575" t="s">
        <v>5</v>
      </c>
      <c r="I293" s="577"/>
      <c r="J293" s="573"/>
      <c r="K293" s="573"/>
      <c r="L293" s="578"/>
      <c r="M293" s="579"/>
      <c r="N293" s="580"/>
      <c r="O293" s="580"/>
      <c r="P293" s="580"/>
      <c r="Q293" s="580"/>
      <c r="R293" s="580"/>
      <c r="S293" s="580"/>
      <c r="T293" s="581"/>
      <c r="AT293" s="583" t="s">
        <v>132</v>
      </c>
      <c r="AU293" s="583" t="s">
        <v>81</v>
      </c>
      <c r="AV293" s="582" t="s">
        <v>79</v>
      </c>
      <c r="AW293" s="582" t="s">
        <v>35</v>
      </c>
      <c r="AX293" s="582" t="s">
        <v>71</v>
      </c>
      <c r="AY293" s="583" t="s">
        <v>123</v>
      </c>
    </row>
    <row r="294" spans="2:65" s="594" customFormat="1">
      <c r="B294" s="584"/>
      <c r="C294" s="585"/>
      <c r="D294" s="574" t="s">
        <v>132</v>
      </c>
      <c r="E294" s="586" t="s">
        <v>5</v>
      </c>
      <c r="F294" s="587" t="s">
        <v>1446</v>
      </c>
      <c r="G294" s="585"/>
      <c r="H294" s="588">
        <v>20.148</v>
      </c>
      <c r="I294" s="589"/>
      <c r="J294" s="585"/>
      <c r="K294" s="585"/>
      <c r="L294" s="590"/>
      <c r="M294" s="591"/>
      <c r="N294" s="592"/>
      <c r="O294" s="592"/>
      <c r="P294" s="592"/>
      <c r="Q294" s="592"/>
      <c r="R294" s="592"/>
      <c r="S294" s="592"/>
      <c r="T294" s="593"/>
      <c r="AT294" s="595" t="s">
        <v>132</v>
      </c>
      <c r="AU294" s="595" t="s">
        <v>81</v>
      </c>
      <c r="AV294" s="594" t="s">
        <v>81</v>
      </c>
      <c r="AW294" s="594" t="s">
        <v>35</v>
      </c>
      <c r="AX294" s="594" t="s">
        <v>71</v>
      </c>
      <c r="AY294" s="595" t="s">
        <v>123</v>
      </c>
    </row>
    <row r="295" spans="2:65" s="606" customFormat="1">
      <c r="B295" s="596"/>
      <c r="C295" s="597"/>
      <c r="D295" s="574" t="s">
        <v>132</v>
      </c>
      <c r="E295" s="598" t="s">
        <v>5</v>
      </c>
      <c r="F295" s="599" t="s">
        <v>144</v>
      </c>
      <c r="G295" s="597"/>
      <c r="H295" s="600">
        <v>121.458</v>
      </c>
      <c r="I295" s="601"/>
      <c r="J295" s="597"/>
      <c r="K295" s="597"/>
      <c r="L295" s="602"/>
      <c r="M295" s="603"/>
      <c r="N295" s="604"/>
      <c r="O295" s="604"/>
      <c r="P295" s="604"/>
      <c r="Q295" s="604"/>
      <c r="R295" s="604"/>
      <c r="S295" s="604"/>
      <c r="T295" s="605"/>
      <c r="AT295" s="607" t="s">
        <v>132</v>
      </c>
      <c r="AU295" s="607" t="s">
        <v>81</v>
      </c>
      <c r="AV295" s="606" t="s">
        <v>130</v>
      </c>
      <c r="AW295" s="606" t="s">
        <v>35</v>
      </c>
      <c r="AX295" s="606" t="s">
        <v>79</v>
      </c>
      <c r="AY295" s="607" t="s">
        <v>123</v>
      </c>
    </row>
    <row r="296" spans="2:65" s="449" customFormat="1" ht="25.5" customHeight="1">
      <c r="B296" s="450"/>
      <c r="C296" s="560" t="s">
        <v>1447</v>
      </c>
      <c r="D296" s="560" t="s">
        <v>125</v>
      </c>
      <c r="E296" s="561" t="s">
        <v>808</v>
      </c>
      <c r="F296" s="562" t="s">
        <v>1448</v>
      </c>
      <c r="G296" s="563" t="s">
        <v>268</v>
      </c>
      <c r="H296" s="564">
        <v>2.077</v>
      </c>
      <c r="I296" s="565"/>
      <c r="J296" s="566">
        <f>ROUND(I296*H296,2)</f>
        <v>0</v>
      </c>
      <c r="K296" s="562" t="s">
        <v>129</v>
      </c>
      <c r="L296" s="515"/>
      <c r="M296" s="567" t="s">
        <v>5</v>
      </c>
      <c r="N296" s="568" t="s">
        <v>42</v>
      </c>
      <c r="O296" s="451"/>
      <c r="P296" s="569">
        <f>O296*H296</f>
        <v>0</v>
      </c>
      <c r="Q296" s="569">
        <v>0</v>
      </c>
      <c r="R296" s="569">
        <f>Q296*H296</f>
        <v>0</v>
      </c>
      <c r="S296" s="569">
        <v>0</v>
      </c>
      <c r="T296" s="570">
        <f>S296*H296</f>
        <v>0</v>
      </c>
      <c r="AR296" s="435" t="s">
        <v>130</v>
      </c>
      <c r="AT296" s="435" t="s">
        <v>125</v>
      </c>
      <c r="AU296" s="435" t="s">
        <v>81</v>
      </c>
      <c r="AY296" s="435" t="s">
        <v>123</v>
      </c>
      <c r="BE296" s="571">
        <f>IF(N296="základní",J296,0)</f>
        <v>0</v>
      </c>
      <c r="BF296" s="571">
        <f>IF(N296="snížená",J296,0)</f>
        <v>0</v>
      </c>
      <c r="BG296" s="571">
        <f>IF(N296="zákl. přenesená",J296,0)</f>
        <v>0</v>
      </c>
      <c r="BH296" s="571">
        <f>IF(N296="sníž. přenesená",J296,0)</f>
        <v>0</v>
      </c>
      <c r="BI296" s="571">
        <f>IF(N296="nulová",J296,0)</f>
        <v>0</v>
      </c>
      <c r="BJ296" s="435" t="s">
        <v>79</v>
      </c>
      <c r="BK296" s="571">
        <f>ROUND(I296*H296,2)</f>
        <v>0</v>
      </c>
      <c r="BL296" s="435" t="s">
        <v>130</v>
      </c>
      <c r="BM296" s="435" t="s">
        <v>1449</v>
      </c>
    </row>
    <row r="297" spans="2:65" s="582" customFormat="1">
      <c r="B297" s="572"/>
      <c r="C297" s="573"/>
      <c r="D297" s="574" t="s">
        <v>132</v>
      </c>
      <c r="E297" s="575" t="s">
        <v>5</v>
      </c>
      <c r="F297" s="576" t="s">
        <v>811</v>
      </c>
      <c r="G297" s="573"/>
      <c r="H297" s="575" t="s">
        <v>5</v>
      </c>
      <c r="I297" s="577"/>
      <c r="J297" s="573"/>
      <c r="K297" s="573"/>
      <c r="L297" s="578"/>
      <c r="M297" s="579"/>
      <c r="N297" s="580"/>
      <c r="O297" s="580"/>
      <c r="P297" s="580"/>
      <c r="Q297" s="580"/>
      <c r="R297" s="580"/>
      <c r="S297" s="580"/>
      <c r="T297" s="581"/>
      <c r="AT297" s="583" t="s">
        <v>132</v>
      </c>
      <c r="AU297" s="583" t="s">
        <v>81</v>
      </c>
      <c r="AV297" s="582" t="s">
        <v>79</v>
      </c>
      <c r="AW297" s="582" t="s">
        <v>35</v>
      </c>
      <c r="AX297" s="582" t="s">
        <v>71</v>
      </c>
      <c r="AY297" s="583" t="s">
        <v>123</v>
      </c>
    </row>
    <row r="298" spans="2:65" s="594" customFormat="1">
      <c r="B298" s="584"/>
      <c r="C298" s="585"/>
      <c r="D298" s="574" t="s">
        <v>132</v>
      </c>
      <c r="E298" s="586" t="s">
        <v>5</v>
      </c>
      <c r="F298" s="587" t="s">
        <v>1450</v>
      </c>
      <c r="G298" s="585"/>
      <c r="H298" s="588">
        <v>0.71499999999999997</v>
      </c>
      <c r="I298" s="589"/>
      <c r="J298" s="585"/>
      <c r="K298" s="585"/>
      <c r="L298" s="590"/>
      <c r="M298" s="591"/>
      <c r="N298" s="592"/>
      <c r="O298" s="592"/>
      <c r="P298" s="592"/>
      <c r="Q298" s="592"/>
      <c r="R298" s="592"/>
      <c r="S298" s="592"/>
      <c r="T298" s="593"/>
      <c r="AT298" s="595" t="s">
        <v>132</v>
      </c>
      <c r="AU298" s="595" t="s">
        <v>81</v>
      </c>
      <c r="AV298" s="594" t="s">
        <v>81</v>
      </c>
      <c r="AW298" s="594" t="s">
        <v>35</v>
      </c>
      <c r="AX298" s="594" t="s">
        <v>71</v>
      </c>
      <c r="AY298" s="595" t="s">
        <v>123</v>
      </c>
    </row>
    <row r="299" spans="2:65" s="594" customFormat="1">
      <c r="B299" s="584"/>
      <c r="C299" s="585"/>
      <c r="D299" s="574" t="s">
        <v>132</v>
      </c>
      <c r="E299" s="586" t="s">
        <v>5</v>
      </c>
      <c r="F299" s="587" t="s">
        <v>1451</v>
      </c>
      <c r="G299" s="585"/>
      <c r="H299" s="588">
        <v>1.3620000000000001</v>
      </c>
      <c r="I299" s="589"/>
      <c r="J299" s="585"/>
      <c r="K299" s="585"/>
      <c r="L299" s="590"/>
      <c r="M299" s="591"/>
      <c r="N299" s="592"/>
      <c r="O299" s="592"/>
      <c r="P299" s="592"/>
      <c r="Q299" s="592"/>
      <c r="R299" s="592"/>
      <c r="S299" s="592"/>
      <c r="T299" s="593"/>
      <c r="AT299" s="595" t="s">
        <v>132</v>
      </c>
      <c r="AU299" s="595" t="s">
        <v>81</v>
      </c>
      <c r="AV299" s="594" t="s">
        <v>81</v>
      </c>
      <c r="AW299" s="594" t="s">
        <v>35</v>
      </c>
      <c r="AX299" s="594" t="s">
        <v>71</v>
      </c>
      <c r="AY299" s="595" t="s">
        <v>123</v>
      </c>
    </row>
    <row r="300" spans="2:65" s="606" customFormat="1">
      <c r="B300" s="596"/>
      <c r="C300" s="597"/>
      <c r="D300" s="574" t="s">
        <v>132</v>
      </c>
      <c r="E300" s="598" t="s">
        <v>5</v>
      </c>
      <c r="F300" s="599" t="s">
        <v>144</v>
      </c>
      <c r="G300" s="597"/>
      <c r="H300" s="600">
        <v>2.077</v>
      </c>
      <c r="I300" s="601"/>
      <c r="J300" s="597"/>
      <c r="K300" s="597"/>
      <c r="L300" s="602"/>
      <c r="M300" s="603"/>
      <c r="N300" s="604"/>
      <c r="O300" s="604"/>
      <c r="P300" s="604"/>
      <c r="Q300" s="604"/>
      <c r="R300" s="604"/>
      <c r="S300" s="604"/>
      <c r="T300" s="605"/>
      <c r="AT300" s="607" t="s">
        <v>132</v>
      </c>
      <c r="AU300" s="607" t="s">
        <v>81</v>
      </c>
      <c r="AV300" s="606" t="s">
        <v>130</v>
      </c>
      <c r="AW300" s="606" t="s">
        <v>35</v>
      </c>
      <c r="AX300" s="606" t="s">
        <v>79</v>
      </c>
      <c r="AY300" s="607" t="s">
        <v>123</v>
      </c>
    </row>
    <row r="301" spans="2:65" s="449" customFormat="1" ht="25.5" customHeight="1">
      <c r="B301" s="450"/>
      <c r="C301" s="560" t="s">
        <v>1452</v>
      </c>
      <c r="D301" s="560" t="s">
        <v>125</v>
      </c>
      <c r="E301" s="561" t="s">
        <v>818</v>
      </c>
      <c r="F301" s="562" t="s">
        <v>1443</v>
      </c>
      <c r="G301" s="563" t="s">
        <v>268</v>
      </c>
      <c r="H301" s="564">
        <v>31.155000000000001</v>
      </c>
      <c r="I301" s="565"/>
      <c r="J301" s="566">
        <f>ROUND(I301*H301,2)</f>
        <v>0</v>
      </c>
      <c r="K301" s="562" t="s">
        <v>129</v>
      </c>
      <c r="L301" s="515"/>
      <c r="M301" s="567" t="s">
        <v>5</v>
      </c>
      <c r="N301" s="568" t="s">
        <v>42</v>
      </c>
      <c r="O301" s="451"/>
      <c r="P301" s="569">
        <f>O301*H301</f>
        <v>0</v>
      </c>
      <c r="Q301" s="569">
        <v>0</v>
      </c>
      <c r="R301" s="569">
        <f>Q301*H301</f>
        <v>0</v>
      </c>
      <c r="S301" s="569">
        <v>0</v>
      </c>
      <c r="T301" s="570">
        <f>S301*H301</f>
        <v>0</v>
      </c>
      <c r="AR301" s="435" t="s">
        <v>130</v>
      </c>
      <c r="AT301" s="435" t="s">
        <v>125</v>
      </c>
      <c r="AU301" s="435" t="s">
        <v>81</v>
      </c>
      <c r="AY301" s="435" t="s">
        <v>123</v>
      </c>
      <c r="BE301" s="571">
        <f>IF(N301="základní",J301,0)</f>
        <v>0</v>
      </c>
      <c r="BF301" s="571">
        <f>IF(N301="snížená",J301,0)</f>
        <v>0</v>
      </c>
      <c r="BG301" s="571">
        <f>IF(N301="zákl. přenesená",J301,0)</f>
        <v>0</v>
      </c>
      <c r="BH301" s="571">
        <f>IF(N301="sníž. přenesená",J301,0)</f>
        <v>0</v>
      </c>
      <c r="BI301" s="571">
        <f>IF(N301="nulová",J301,0)</f>
        <v>0</v>
      </c>
      <c r="BJ301" s="435" t="s">
        <v>79</v>
      </c>
      <c r="BK301" s="571">
        <f>ROUND(I301*H301,2)</f>
        <v>0</v>
      </c>
      <c r="BL301" s="435" t="s">
        <v>130</v>
      </c>
      <c r="BM301" s="435" t="s">
        <v>1453</v>
      </c>
    </row>
    <row r="302" spans="2:65" s="582" customFormat="1">
      <c r="B302" s="572"/>
      <c r="C302" s="573"/>
      <c r="D302" s="574" t="s">
        <v>132</v>
      </c>
      <c r="E302" s="575" t="s">
        <v>5</v>
      </c>
      <c r="F302" s="576" t="s">
        <v>811</v>
      </c>
      <c r="G302" s="573"/>
      <c r="H302" s="575" t="s">
        <v>5</v>
      </c>
      <c r="I302" s="577"/>
      <c r="J302" s="573"/>
      <c r="K302" s="573"/>
      <c r="L302" s="578"/>
      <c r="M302" s="579"/>
      <c r="N302" s="580"/>
      <c r="O302" s="580"/>
      <c r="P302" s="580"/>
      <c r="Q302" s="580"/>
      <c r="R302" s="580"/>
      <c r="S302" s="580"/>
      <c r="T302" s="581"/>
      <c r="AT302" s="583" t="s">
        <v>132</v>
      </c>
      <c r="AU302" s="583" t="s">
        <v>81</v>
      </c>
      <c r="AV302" s="582" t="s">
        <v>79</v>
      </c>
      <c r="AW302" s="582" t="s">
        <v>35</v>
      </c>
      <c r="AX302" s="582" t="s">
        <v>71</v>
      </c>
      <c r="AY302" s="583" t="s">
        <v>123</v>
      </c>
    </row>
    <row r="303" spans="2:65" s="594" customFormat="1">
      <c r="B303" s="584"/>
      <c r="C303" s="585"/>
      <c r="D303" s="574" t="s">
        <v>132</v>
      </c>
      <c r="E303" s="586" t="s">
        <v>5</v>
      </c>
      <c r="F303" s="587" t="s">
        <v>1454</v>
      </c>
      <c r="G303" s="585"/>
      <c r="H303" s="588">
        <v>10.725</v>
      </c>
      <c r="I303" s="589"/>
      <c r="J303" s="585"/>
      <c r="K303" s="585"/>
      <c r="L303" s="590"/>
      <c r="M303" s="591"/>
      <c r="N303" s="592"/>
      <c r="O303" s="592"/>
      <c r="P303" s="592"/>
      <c r="Q303" s="592"/>
      <c r="R303" s="592"/>
      <c r="S303" s="592"/>
      <c r="T303" s="593"/>
      <c r="AT303" s="595" t="s">
        <v>132</v>
      </c>
      <c r="AU303" s="595" t="s">
        <v>81</v>
      </c>
      <c r="AV303" s="594" t="s">
        <v>81</v>
      </c>
      <c r="AW303" s="594" t="s">
        <v>35</v>
      </c>
      <c r="AX303" s="594" t="s">
        <v>71</v>
      </c>
      <c r="AY303" s="595" t="s">
        <v>123</v>
      </c>
    </row>
    <row r="304" spans="2:65" s="594" customFormat="1">
      <c r="B304" s="584"/>
      <c r="C304" s="585"/>
      <c r="D304" s="574" t="s">
        <v>132</v>
      </c>
      <c r="E304" s="586" t="s">
        <v>5</v>
      </c>
      <c r="F304" s="587" t="s">
        <v>1455</v>
      </c>
      <c r="G304" s="585"/>
      <c r="H304" s="588">
        <v>20.43</v>
      </c>
      <c r="I304" s="589"/>
      <c r="J304" s="585"/>
      <c r="K304" s="585"/>
      <c r="L304" s="590"/>
      <c r="M304" s="591"/>
      <c r="N304" s="592"/>
      <c r="O304" s="592"/>
      <c r="P304" s="592"/>
      <c r="Q304" s="592"/>
      <c r="R304" s="592"/>
      <c r="S304" s="592"/>
      <c r="T304" s="593"/>
      <c r="AT304" s="595" t="s">
        <v>132</v>
      </c>
      <c r="AU304" s="595" t="s">
        <v>81</v>
      </c>
      <c r="AV304" s="594" t="s">
        <v>81</v>
      </c>
      <c r="AW304" s="594" t="s">
        <v>35</v>
      </c>
      <c r="AX304" s="594" t="s">
        <v>71</v>
      </c>
      <c r="AY304" s="595" t="s">
        <v>123</v>
      </c>
    </row>
    <row r="305" spans="2:65" s="606" customFormat="1">
      <c r="B305" s="596"/>
      <c r="C305" s="597"/>
      <c r="D305" s="574" t="s">
        <v>132</v>
      </c>
      <c r="E305" s="598" t="s">
        <v>5</v>
      </c>
      <c r="F305" s="599" t="s">
        <v>144</v>
      </c>
      <c r="G305" s="597"/>
      <c r="H305" s="600">
        <v>31.155000000000001</v>
      </c>
      <c r="I305" s="601"/>
      <c r="J305" s="597"/>
      <c r="K305" s="597"/>
      <c r="L305" s="602"/>
      <c r="M305" s="603"/>
      <c r="N305" s="604"/>
      <c r="O305" s="604"/>
      <c r="P305" s="604"/>
      <c r="Q305" s="604"/>
      <c r="R305" s="604"/>
      <c r="S305" s="604"/>
      <c r="T305" s="605"/>
      <c r="AT305" s="607" t="s">
        <v>132</v>
      </c>
      <c r="AU305" s="607" t="s">
        <v>81</v>
      </c>
      <c r="AV305" s="606" t="s">
        <v>130</v>
      </c>
      <c r="AW305" s="606" t="s">
        <v>35</v>
      </c>
      <c r="AX305" s="606" t="s">
        <v>79</v>
      </c>
      <c r="AY305" s="607" t="s">
        <v>123</v>
      </c>
    </row>
    <row r="306" spans="2:65" s="449" customFormat="1" ht="25.5" customHeight="1">
      <c r="B306" s="450"/>
      <c r="C306" s="560" t="s">
        <v>650</v>
      </c>
      <c r="D306" s="560" t="s">
        <v>125</v>
      </c>
      <c r="E306" s="561" t="s">
        <v>826</v>
      </c>
      <c r="F306" s="562" t="s">
        <v>1456</v>
      </c>
      <c r="G306" s="563" t="s">
        <v>268</v>
      </c>
      <c r="H306" s="564">
        <v>5.2999999999999999E-2</v>
      </c>
      <c r="I306" s="565"/>
      <c r="J306" s="566">
        <f>ROUND(I306*H306,2)</f>
        <v>0</v>
      </c>
      <c r="K306" s="562" t="s">
        <v>129</v>
      </c>
      <c r="L306" s="515"/>
      <c r="M306" s="567" t="s">
        <v>5</v>
      </c>
      <c r="N306" s="568" t="s">
        <v>42</v>
      </c>
      <c r="O306" s="451"/>
      <c r="P306" s="569">
        <f>O306*H306</f>
        <v>0</v>
      </c>
      <c r="Q306" s="569">
        <v>0</v>
      </c>
      <c r="R306" s="569">
        <f>Q306*H306</f>
        <v>0</v>
      </c>
      <c r="S306" s="569">
        <v>0</v>
      </c>
      <c r="T306" s="570">
        <f>S306*H306</f>
        <v>0</v>
      </c>
      <c r="AR306" s="435" t="s">
        <v>130</v>
      </c>
      <c r="AT306" s="435" t="s">
        <v>125</v>
      </c>
      <c r="AU306" s="435" t="s">
        <v>81</v>
      </c>
      <c r="AY306" s="435" t="s">
        <v>123</v>
      </c>
      <c r="BE306" s="571">
        <f>IF(N306="základní",J306,0)</f>
        <v>0</v>
      </c>
      <c r="BF306" s="571">
        <f>IF(N306="snížená",J306,0)</f>
        <v>0</v>
      </c>
      <c r="BG306" s="571">
        <f>IF(N306="zákl. přenesená",J306,0)</f>
        <v>0</v>
      </c>
      <c r="BH306" s="571">
        <f>IF(N306="sníž. přenesená",J306,0)</f>
        <v>0</v>
      </c>
      <c r="BI306" s="571">
        <f>IF(N306="nulová",J306,0)</f>
        <v>0</v>
      </c>
      <c r="BJ306" s="435" t="s">
        <v>79</v>
      </c>
      <c r="BK306" s="571">
        <f>ROUND(I306*H306,2)</f>
        <v>0</v>
      </c>
      <c r="BL306" s="435" t="s">
        <v>130</v>
      </c>
      <c r="BM306" s="435" t="s">
        <v>1457</v>
      </c>
    </row>
    <row r="307" spans="2:65" s="582" customFormat="1">
      <c r="B307" s="572"/>
      <c r="C307" s="573"/>
      <c r="D307" s="574" t="s">
        <v>132</v>
      </c>
      <c r="E307" s="575" t="s">
        <v>5</v>
      </c>
      <c r="F307" s="576" t="s">
        <v>797</v>
      </c>
      <c r="G307" s="573"/>
      <c r="H307" s="575" t="s">
        <v>5</v>
      </c>
      <c r="I307" s="577"/>
      <c r="J307" s="573"/>
      <c r="K307" s="573"/>
      <c r="L307" s="578"/>
      <c r="M307" s="579"/>
      <c r="N307" s="580"/>
      <c r="O307" s="580"/>
      <c r="P307" s="580"/>
      <c r="Q307" s="580"/>
      <c r="R307" s="580"/>
      <c r="S307" s="580"/>
      <c r="T307" s="581"/>
      <c r="AT307" s="583" t="s">
        <v>132</v>
      </c>
      <c r="AU307" s="583" t="s">
        <v>81</v>
      </c>
      <c r="AV307" s="582" t="s">
        <v>79</v>
      </c>
      <c r="AW307" s="582" t="s">
        <v>35</v>
      </c>
      <c r="AX307" s="582" t="s">
        <v>71</v>
      </c>
      <c r="AY307" s="583" t="s">
        <v>123</v>
      </c>
    </row>
    <row r="308" spans="2:65" s="594" customFormat="1">
      <c r="B308" s="584"/>
      <c r="C308" s="585"/>
      <c r="D308" s="574" t="s">
        <v>132</v>
      </c>
      <c r="E308" s="586" t="s">
        <v>5</v>
      </c>
      <c r="F308" s="587" t="s">
        <v>1458</v>
      </c>
      <c r="G308" s="585"/>
      <c r="H308" s="588">
        <v>5.2999999999999999E-2</v>
      </c>
      <c r="I308" s="589"/>
      <c r="J308" s="585"/>
      <c r="K308" s="585"/>
      <c r="L308" s="590"/>
      <c r="M308" s="591"/>
      <c r="N308" s="592"/>
      <c r="O308" s="592"/>
      <c r="P308" s="592"/>
      <c r="Q308" s="592"/>
      <c r="R308" s="592"/>
      <c r="S308" s="592"/>
      <c r="T308" s="593"/>
      <c r="AT308" s="595" t="s">
        <v>132</v>
      </c>
      <c r="AU308" s="595" t="s">
        <v>81</v>
      </c>
      <c r="AV308" s="594" t="s">
        <v>81</v>
      </c>
      <c r="AW308" s="594" t="s">
        <v>35</v>
      </c>
      <c r="AX308" s="594" t="s">
        <v>79</v>
      </c>
      <c r="AY308" s="595" t="s">
        <v>123</v>
      </c>
    </row>
    <row r="309" spans="2:65" s="449" customFormat="1" ht="38.25" customHeight="1">
      <c r="B309" s="450"/>
      <c r="C309" s="560" t="s">
        <v>656</v>
      </c>
      <c r="D309" s="560" t="s">
        <v>125</v>
      </c>
      <c r="E309" s="561" t="s">
        <v>833</v>
      </c>
      <c r="F309" s="562" t="s">
        <v>1459</v>
      </c>
      <c r="G309" s="563" t="s">
        <v>268</v>
      </c>
      <c r="H309" s="564">
        <v>0.159</v>
      </c>
      <c r="I309" s="565"/>
      <c r="J309" s="566">
        <f>ROUND(I309*H309,2)</f>
        <v>0</v>
      </c>
      <c r="K309" s="562" t="s">
        <v>129</v>
      </c>
      <c r="L309" s="515"/>
      <c r="M309" s="567" t="s">
        <v>5</v>
      </c>
      <c r="N309" s="568" t="s">
        <v>42</v>
      </c>
      <c r="O309" s="451"/>
      <c r="P309" s="569">
        <f>O309*H309</f>
        <v>0</v>
      </c>
      <c r="Q309" s="569">
        <v>0</v>
      </c>
      <c r="R309" s="569">
        <f>Q309*H309</f>
        <v>0</v>
      </c>
      <c r="S309" s="569">
        <v>0</v>
      </c>
      <c r="T309" s="570">
        <f>S309*H309</f>
        <v>0</v>
      </c>
      <c r="AR309" s="435" t="s">
        <v>130</v>
      </c>
      <c r="AT309" s="435" t="s">
        <v>125</v>
      </c>
      <c r="AU309" s="435" t="s">
        <v>81</v>
      </c>
      <c r="AY309" s="435" t="s">
        <v>123</v>
      </c>
      <c r="BE309" s="571">
        <f>IF(N309="základní",J309,0)</f>
        <v>0</v>
      </c>
      <c r="BF309" s="571">
        <f>IF(N309="snížená",J309,0)</f>
        <v>0</v>
      </c>
      <c r="BG309" s="571">
        <f>IF(N309="zákl. přenesená",J309,0)</f>
        <v>0</v>
      </c>
      <c r="BH309" s="571">
        <f>IF(N309="sníž. přenesená",J309,0)</f>
        <v>0</v>
      </c>
      <c r="BI309" s="571">
        <f>IF(N309="nulová",J309,0)</f>
        <v>0</v>
      </c>
      <c r="BJ309" s="435" t="s">
        <v>79</v>
      </c>
      <c r="BK309" s="571">
        <f>ROUND(I309*H309,2)</f>
        <v>0</v>
      </c>
      <c r="BL309" s="435" t="s">
        <v>130</v>
      </c>
      <c r="BM309" s="435" t="s">
        <v>1460</v>
      </c>
    </row>
    <row r="310" spans="2:65" s="582" customFormat="1">
      <c r="B310" s="572"/>
      <c r="C310" s="573"/>
      <c r="D310" s="574" t="s">
        <v>132</v>
      </c>
      <c r="E310" s="575" t="s">
        <v>5</v>
      </c>
      <c r="F310" s="576" t="s">
        <v>797</v>
      </c>
      <c r="G310" s="573"/>
      <c r="H310" s="575" t="s">
        <v>5</v>
      </c>
      <c r="I310" s="577"/>
      <c r="J310" s="573"/>
      <c r="K310" s="573"/>
      <c r="L310" s="578"/>
      <c r="M310" s="579"/>
      <c r="N310" s="580"/>
      <c r="O310" s="580"/>
      <c r="P310" s="580"/>
      <c r="Q310" s="580"/>
      <c r="R310" s="580"/>
      <c r="S310" s="580"/>
      <c r="T310" s="581"/>
      <c r="AT310" s="583" t="s">
        <v>132</v>
      </c>
      <c r="AU310" s="583" t="s">
        <v>81</v>
      </c>
      <c r="AV310" s="582" t="s">
        <v>79</v>
      </c>
      <c r="AW310" s="582" t="s">
        <v>35</v>
      </c>
      <c r="AX310" s="582" t="s">
        <v>71</v>
      </c>
      <c r="AY310" s="583" t="s">
        <v>123</v>
      </c>
    </row>
    <row r="311" spans="2:65" s="594" customFormat="1">
      <c r="B311" s="584"/>
      <c r="C311" s="585"/>
      <c r="D311" s="574" t="s">
        <v>132</v>
      </c>
      <c r="E311" s="586" t="s">
        <v>5</v>
      </c>
      <c r="F311" s="587" t="s">
        <v>1461</v>
      </c>
      <c r="G311" s="585"/>
      <c r="H311" s="588">
        <v>0.159</v>
      </c>
      <c r="I311" s="589"/>
      <c r="J311" s="585"/>
      <c r="K311" s="585"/>
      <c r="L311" s="590"/>
      <c r="M311" s="591"/>
      <c r="N311" s="592"/>
      <c r="O311" s="592"/>
      <c r="P311" s="592"/>
      <c r="Q311" s="592"/>
      <c r="R311" s="592"/>
      <c r="S311" s="592"/>
      <c r="T311" s="593"/>
      <c r="AT311" s="595" t="s">
        <v>132</v>
      </c>
      <c r="AU311" s="595" t="s">
        <v>81</v>
      </c>
      <c r="AV311" s="594" t="s">
        <v>81</v>
      </c>
      <c r="AW311" s="594" t="s">
        <v>35</v>
      </c>
      <c r="AX311" s="594" t="s">
        <v>79</v>
      </c>
      <c r="AY311" s="595" t="s">
        <v>123</v>
      </c>
    </row>
    <row r="312" spans="2:65" s="449" customFormat="1" ht="16.5" customHeight="1">
      <c r="B312" s="450"/>
      <c r="C312" s="560" t="s">
        <v>661</v>
      </c>
      <c r="D312" s="560" t="s">
        <v>125</v>
      </c>
      <c r="E312" s="561" t="s">
        <v>839</v>
      </c>
      <c r="F312" s="562" t="s">
        <v>1462</v>
      </c>
      <c r="G312" s="563" t="s">
        <v>268</v>
      </c>
      <c r="H312" s="564">
        <v>0.71499999999999997</v>
      </c>
      <c r="I312" s="565"/>
      <c r="J312" s="566">
        <f>ROUND(I312*H312,2)</f>
        <v>0</v>
      </c>
      <c r="K312" s="562" t="s">
        <v>129</v>
      </c>
      <c r="L312" s="515"/>
      <c r="M312" s="567" t="s">
        <v>5</v>
      </c>
      <c r="N312" s="568" t="s">
        <v>42</v>
      </c>
      <c r="O312" s="451"/>
      <c r="P312" s="569">
        <f>O312*H312</f>
        <v>0</v>
      </c>
      <c r="Q312" s="569">
        <v>0</v>
      </c>
      <c r="R312" s="569">
        <f>Q312*H312</f>
        <v>0</v>
      </c>
      <c r="S312" s="569">
        <v>0</v>
      </c>
      <c r="T312" s="570">
        <f>S312*H312</f>
        <v>0</v>
      </c>
      <c r="AR312" s="435" t="s">
        <v>130</v>
      </c>
      <c r="AT312" s="435" t="s">
        <v>125</v>
      </c>
      <c r="AU312" s="435" t="s">
        <v>81</v>
      </c>
      <c r="AY312" s="435" t="s">
        <v>123</v>
      </c>
      <c r="BE312" s="571">
        <f>IF(N312="základní",J312,0)</f>
        <v>0</v>
      </c>
      <c r="BF312" s="571">
        <f>IF(N312="snížená",J312,0)</f>
        <v>0</v>
      </c>
      <c r="BG312" s="571">
        <f>IF(N312="zákl. přenesená",J312,0)</f>
        <v>0</v>
      </c>
      <c r="BH312" s="571">
        <f>IF(N312="sníž. přenesená",J312,0)</f>
        <v>0</v>
      </c>
      <c r="BI312" s="571">
        <f>IF(N312="nulová",J312,0)</f>
        <v>0</v>
      </c>
      <c r="BJ312" s="435" t="s">
        <v>79</v>
      </c>
      <c r="BK312" s="571">
        <f>ROUND(I312*H312,2)</f>
        <v>0</v>
      </c>
      <c r="BL312" s="435" t="s">
        <v>130</v>
      </c>
      <c r="BM312" s="435" t="s">
        <v>1463</v>
      </c>
    </row>
    <row r="313" spans="2:65" s="594" customFormat="1">
      <c r="B313" s="584"/>
      <c r="C313" s="585"/>
      <c r="D313" s="574" t="s">
        <v>132</v>
      </c>
      <c r="E313" s="586" t="s">
        <v>5</v>
      </c>
      <c r="F313" s="587" t="s">
        <v>1450</v>
      </c>
      <c r="G313" s="585"/>
      <c r="H313" s="588">
        <v>0.71499999999999997</v>
      </c>
      <c r="I313" s="589"/>
      <c r="J313" s="585"/>
      <c r="K313" s="585"/>
      <c r="L313" s="590"/>
      <c r="M313" s="591"/>
      <c r="N313" s="592"/>
      <c r="O313" s="592"/>
      <c r="P313" s="592"/>
      <c r="Q313" s="592"/>
      <c r="R313" s="592"/>
      <c r="S313" s="592"/>
      <c r="T313" s="593"/>
      <c r="AT313" s="595" t="s">
        <v>132</v>
      </c>
      <c r="AU313" s="595" t="s">
        <v>81</v>
      </c>
      <c r="AV313" s="594" t="s">
        <v>81</v>
      </c>
      <c r="AW313" s="594" t="s">
        <v>35</v>
      </c>
      <c r="AX313" s="594" t="s">
        <v>79</v>
      </c>
      <c r="AY313" s="595" t="s">
        <v>123</v>
      </c>
    </row>
    <row r="314" spans="2:65" s="449" customFormat="1" ht="25.5" customHeight="1">
      <c r="B314" s="450"/>
      <c r="C314" s="560" t="s">
        <v>667</v>
      </c>
      <c r="D314" s="560" t="s">
        <v>125</v>
      </c>
      <c r="E314" s="561" t="s">
        <v>845</v>
      </c>
      <c r="F314" s="562" t="s">
        <v>1464</v>
      </c>
      <c r="G314" s="563" t="s">
        <v>268</v>
      </c>
      <c r="H314" s="564">
        <v>1.3620000000000001</v>
      </c>
      <c r="I314" s="565"/>
      <c r="J314" s="566">
        <f>ROUND(I314*H314,2)</f>
        <v>0</v>
      </c>
      <c r="K314" s="562" t="s">
        <v>129</v>
      </c>
      <c r="L314" s="515"/>
      <c r="M314" s="567" t="s">
        <v>5</v>
      </c>
      <c r="N314" s="568" t="s">
        <v>42</v>
      </c>
      <c r="O314" s="451"/>
      <c r="P314" s="569">
        <f>O314*H314</f>
        <v>0</v>
      </c>
      <c r="Q314" s="569">
        <v>0</v>
      </c>
      <c r="R314" s="569">
        <f>Q314*H314</f>
        <v>0</v>
      </c>
      <c r="S314" s="569">
        <v>0</v>
      </c>
      <c r="T314" s="570">
        <f>S314*H314</f>
        <v>0</v>
      </c>
      <c r="AR314" s="435" t="s">
        <v>130</v>
      </c>
      <c r="AT314" s="435" t="s">
        <v>125</v>
      </c>
      <c r="AU314" s="435" t="s">
        <v>81</v>
      </c>
      <c r="AY314" s="435" t="s">
        <v>123</v>
      </c>
      <c r="BE314" s="571">
        <f>IF(N314="základní",J314,0)</f>
        <v>0</v>
      </c>
      <c r="BF314" s="571">
        <f>IF(N314="snížená",J314,0)</f>
        <v>0</v>
      </c>
      <c r="BG314" s="571">
        <f>IF(N314="zákl. přenesená",J314,0)</f>
        <v>0</v>
      </c>
      <c r="BH314" s="571">
        <f>IF(N314="sníž. přenesená",J314,0)</f>
        <v>0</v>
      </c>
      <c r="BI314" s="571">
        <f>IF(N314="nulová",J314,0)</f>
        <v>0</v>
      </c>
      <c r="BJ314" s="435" t="s">
        <v>79</v>
      </c>
      <c r="BK314" s="571">
        <f>ROUND(I314*H314,2)</f>
        <v>0</v>
      </c>
      <c r="BL314" s="435" t="s">
        <v>130</v>
      </c>
      <c r="BM314" s="435" t="s">
        <v>1465</v>
      </c>
    </row>
    <row r="315" spans="2:65" s="594" customFormat="1">
      <c r="B315" s="584"/>
      <c r="C315" s="585"/>
      <c r="D315" s="574" t="s">
        <v>132</v>
      </c>
      <c r="E315" s="586" t="s">
        <v>5</v>
      </c>
      <c r="F315" s="587" t="s">
        <v>1451</v>
      </c>
      <c r="G315" s="585"/>
      <c r="H315" s="588">
        <v>1.3620000000000001</v>
      </c>
      <c r="I315" s="589"/>
      <c r="J315" s="585"/>
      <c r="K315" s="585"/>
      <c r="L315" s="590"/>
      <c r="M315" s="591"/>
      <c r="N315" s="592"/>
      <c r="O315" s="592"/>
      <c r="P315" s="592"/>
      <c r="Q315" s="592"/>
      <c r="R315" s="592"/>
      <c r="S315" s="592"/>
      <c r="T315" s="593"/>
      <c r="AT315" s="595" t="s">
        <v>132</v>
      </c>
      <c r="AU315" s="595" t="s">
        <v>81</v>
      </c>
      <c r="AV315" s="594" t="s">
        <v>81</v>
      </c>
      <c r="AW315" s="594" t="s">
        <v>35</v>
      </c>
      <c r="AX315" s="594" t="s">
        <v>79</v>
      </c>
      <c r="AY315" s="595" t="s">
        <v>123</v>
      </c>
    </row>
    <row r="316" spans="2:65" s="449" customFormat="1" ht="16.5" customHeight="1">
      <c r="B316" s="450"/>
      <c r="C316" s="560" t="s">
        <v>671</v>
      </c>
      <c r="D316" s="560" t="s">
        <v>125</v>
      </c>
      <c r="E316" s="561" t="s">
        <v>849</v>
      </c>
      <c r="F316" s="562" t="s">
        <v>1466</v>
      </c>
      <c r="G316" s="563" t="s">
        <v>268</v>
      </c>
      <c r="H316" s="564">
        <v>6.7539999999999996</v>
      </c>
      <c r="I316" s="565"/>
      <c r="J316" s="566">
        <f>ROUND(I316*H316,2)</f>
        <v>0</v>
      </c>
      <c r="K316" s="562" t="s">
        <v>129</v>
      </c>
      <c r="L316" s="515"/>
      <c r="M316" s="567" t="s">
        <v>5</v>
      </c>
      <c r="N316" s="568" t="s">
        <v>42</v>
      </c>
      <c r="O316" s="451"/>
      <c r="P316" s="569">
        <f>O316*H316</f>
        <v>0</v>
      </c>
      <c r="Q316" s="569">
        <v>0</v>
      </c>
      <c r="R316" s="569">
        <f>Q316*H316</f>
        <v>0</v>
      </c>
      <c r="S316" s="569">
        <v>0</v>
      </c>
      <c r="T316" s="570">
        <f>S316*H316</f>
        <v>0</v>
      </c>
      <c r="AR316" s="435" t="s">
        <v>130</v>
      </c>
      <c r="AT316" s="435" t="s">
        <v>125</v>
      </c>
      <c r="AU316" s="435" t="s">
        <v>81</v>
      </c>
      <c r="AY316" s="435" t="s">
        <v>123</v>
      </c>
      <c r="BE316" s="571">
        <f>IF(N316="základní",J316,0)</f>
        <v>0</v>
      </c>
      <c r="BF316" s="571">
        <f>IF(N316="snížená",J316,0)</f>
        <v>0</v>
      </c>
      <c r="BG316" s="571">
        <f>IF(N316="zákl. přenesená",J316,0)</f>
        <v>0</v>
      </c>
      <c r="BH316" s="571">
        <f>IF(N316="sníž. přenesená",J316,0)</f>
        <v>0</v>
      </c>
      <c r="BI316" s="571">
        <f>IF(N316="nulová",J316,0)</f>
        <v>0</v>
      </c>
      <c r="BJ316" s="435" t="s">
        <v>79</v>
      </c>
      <c r="BK316" s="571">
        <f>ROUND(I316*H316,2)</f>
        <v>0</v>
      </c>
      <c r="BL316" s="435" t="s">
        <v>130</v>
      </c>
      <c r="BM316" s="435" t="s">
        <v>1467</v>
      </c>
    </row>
    <row r="317" spans="2:65" s="594" customFormat="1">
      <c r="B317" s="584"/>
      <c r="C317" s="585"/>
      <c r="D317" s="574" t="s">
        <v>132</v>
      </c>
      <c r="E317" s="586" t="s">
        <v>5</v>
      </c>
      <c r="F317" s="587" t="s">
        <v>1440</v>
      </c>
      <c r="G317" s="585"/>
      <c r="H317" s="588">
        <v>6.7539999999999996</v>
      </c>
      <c r="I317" s="589"/>
      <c r="J317" s="585"/>
      <c r="K317" s="585"/>
      <c r="L317" s="590"/>
      <c r="M317" s="591"/>
      <c r="N317" s="592"/>
      <c r="O317" s="592"/>
      <c r="P317" s="592"/>
      <c r="Q317" s="592"/>
      <c r="R317" s="592"/>
      <c r="S317" s="592"/>
      <c r="T317" s="593"/>
      <c r="AT317" s="595" t="s">
        <v>132</v>
      </c>
      <c r="AU317" s="595" t="s">
        <v>81</v>
      </c>
      <c r="AV317" s="594" t="s">
        <v>81</v>
      </c>
      <c r="AW317" s="594" t="s">
        <v>35</v>
      </c>
      <c r="AX317" s="594" t="s">
        <v>79</v>
      </c>
      <c r="AY317" s="595" t="s">
        <v>123</v>
      </c>
    </row>
    <row r="318" spans="2:65" s="554" customFormat="1" ht="29.85" customHeight="1">
      <c r="B318" s="543"/>
      <c r="C318" s="544"/>
      <c r="D318" s="545" t="s">
        <v>70</v>
      </c>
      <c r="E318" s="558" t="s">
        <v>851</v>
      </c>
      <c r="F318" s="558" t="s">
        <v>852</v>
      </c>
      <c r="G318" s="544"/>
      <c r="H318" s="544"/>
      <c r="I318" s="547"/>
      <c r="J318" s="559">
        <f>BK318</f>
        <v>0</v>
      </c>
      <c r="K318" s="544"/>
      <c r="L318" s="549"/>
      <c r="M318" s="550"/>
      <c r="N318" s="551"/>
      <c r="O318" s="551"/>
      <c r="P318" s="552">
        <f>P319</f>
        <v>0</v>
      </c>
      <c r="Q318" s="551"/>
      <c r="R318" s="552">
        <f>R319</f>
        <v>0</v>
      </c>
      <c r="S318" s="551"/>
      <c r="T318" s="553">
        <f>T319</f>
        <v>0</v>
      </c>
      <c r="AR318" s="555" t="s">
        <v>79</v>
      </c>
      <c r="AT318" s="556" t="s">
        <v>70</v>
      </c>
      <c r="AU318" s="556" t="s">
        <v>79</v>
      </c>
      <c r="AY318" s="555" t="s">
        <v>123</v>
      </c>
      <c r="BK318" s="557">
        <f>BK319</f>
        <v>0</v>
      </c>
    </row>
    <row r="319" spans="2:65" s="449" customFormat="1" ht="16.5" customHeight="1">
      <c r="B319" s="450"/>
      <c r="C319" s="560" t="s">
        <v>1468</v>
      </c>
      <c r="D319" s="560" t="s">
        <v>125</v>
      </c>
      <c r="E319" s="561" t="s">
        <v>1469</v>
      </c>
      <c r="F319" s="562" t="s">
        <v>1470</v>
      </c>
      <c r="G319" s="563" t="s">
        <v>268</v>
      </c>
      <c r="H319" s="564">
        <v>53.274000000000001</v>
      </c>
      <c r="I319" s="565"/>
      <c r="J319" s="566">
        <f>ROUND(I319*H319,2)</f>
        <v>0</v>
      </c>
      <c r="K319" s="562" t="s">
        <v>129</v>
      </c>
      <c r="L319" s="515"/>
      <c r="M319" s="567" t="s">
        <v>5</v>
      </c>
      <c r="N319" s="630" t="s">
        <v>42</v>
      </c>
      <c r="O319" s="631"/>
      <c r="P319" s="632">
        <f>O319*H319</f>
        <v>0</v>
      </c>
      <c r="Q319" s="632">
        <v>0</v>
      </c>
      <c r="R319" s="632">
        <f>Q319*H319</f>
        <v>0</v>
      </c>
      <c r="S319" s="632">
        <v>0</v>
      </c>
      <c r="T319" s="633">
        <f>S319*H319</f>
        <v>0</v>
      </c>
      <c r="AR319" s="435" t="s">
        <v>130</v>
      </c>
      <c r="AT319" s="435" t="s">
        <v>125</v>
      </c>
      <c r="AU319" s="435" t="s">
        <v>81</v>
      </c>
      <c r="AY319" s="435" t="s">
        <v>123</v>
      </c>
      <c r="BE319" s="571">
        <f>IF(N319="základní",J319,0)</f>
        <v>0</v>
      </c>
      <c r="BF319" s="571">
        <f>IF(N319="snížená",J319,0)</f>
        <v>0</v>
      </c>
      <c r="BG319" s="571">
        <f>IF(N319="zákl. přenesená",J319,0)</f>
        <v>0</v>
      </c>
      <c r="BH319" s="571">
        <f>IF(N319="sníž. přenesená",J319,0)</f>
        <v>0</v>
      </c>
      <c r="BI319" s="571">
        <f>IF(N319="nulová",J319,0)</f>
        <v>0</v>
      </c>
      <c r="BJ319" s="435" t="s">
        <v>79</v>
      </c>
      <c r="BK319" s="571">
        <f>ROUND(I319*H319,2)</f>
        <v>0</v>
      </c>
      <c r="BL319" s="435" t="s">
        <v>130</v>
      </c>
      <c r="BM319" s="435" t="s">
        <v>1471</v>
      </c>
    </row>
    <row r="320" spans="2:65" s="449" customFormat="1" ht="6.95" customHeight="1">
      <c r="B320" s="483"/>
      <c r="C320" s="484"/>
      <c r="D320" s="484"/>
      <c r="E320" s="484"/>
      <c r="F320" s="484"/>
      <c r="G320" s="484"/>
      <c r="H320" s="484"/>
      <c r="I320" s="485"/>
      <c r="J320" s="484"/>
      <c r="K320" s="484"/>
      <c r="L320" s="515"/>
    </row>
  </sheetData>
  <sheetProtection algorithmName="SHA-512" hashValue="5Vrac5NmcjgAYOZpy99zIQCe8Jz6M/ugy/TgYTK+UIK2cvjaa7PemegbTDl8b7TGW//na2+Kx0vEuJzoQoi2gg==" saltValue="PXkNZaEKITqkrlFUHvBICREMPyPyEfbgz8d8EZBQP1iDlbcV0cto5x3vL7hYU6rV+SC4XXB5DZlUQmYafwroeA==" spinCount="100000" sheet="1" objects="1" scenarios="1" formatColumns="0" formatRows="0" autoFilter="0"/>
  <autoFilter ref="C83:K319"/>
  <mergeCells count="10">
    <mergeCell ref="E47:H47"/>
    <mergeCell ref="J51:J52"/>
    <mergeCell ref="E74:H74"/>
    <mergeCell ref="E76:H76"/>
    <mergeCell ref="G1:H1"/>
    <mergeCell ref="L2:V2"/>
    <mergeCell ref="E7:H7"/>
    <mergeCell ref="E9:H9"/>
    <mergeCell ref="E24:H24"/>
    <mergeCell ref="E45:H45"/>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dimension ref="B1:E30"/>
  <sheetViews>
    <sheetView view="pageBreakPreview" zoomScale="60" zoomScaleNormal="100" workbookViewId="0">
      <selection activeCell="E11" sqref="E11"/>
    </sheetView>
  </sheetViews>
  <sheetFormatPr defaultRowHeight="15"/>
  <cols>
    <col min="1" max="1" width="9.33203125" style="303"/>
    <col min="2" max="2" width="49.1640625" style="303" customWidth="1"/>
    <col min="3" max="3" width="14.83203125" style="302" bestFit="1" customWidth="1"/>
    <col min="4" max="4" width="22.1640625" style="302" customWidth="1"/>
    <col min="5" max="5" width="25" style="302" customWidth="1"/>
    <col min="6" max="16384" width="9.33203125" style="303"/>
  </cols>
  <sheetData>
    <row r="1" spans="2:5">
      <c r="B1" s="300" t="s">
        <v>20</v>
      </c>
      <c r="C1" s="301"/>
    </row>
    <row r="2" spans="2:5">
      <c r="B2" s="303" t="s">
        <v>1047</v>
      </c>
    </row>
    <row r="3" spans="2:5" ht="18">
      <c r="B3" s="304" t="s">
        <v>1048</v>
      </c>
    </row>
    <row r="5" spans="2:5">
      <c r="B5" s="305" t="s">
        <v>1049</v>
      </c>
      <c r="C5" s="306"/>
      <c r="D5" s="306"/>
      <c r="E5" s="306" t="s">
        <v>1050</v>
      </c>
    </row>
    <row r="6" spans="2:5">
      <c r="B6" s="307"/>
      <c r="C6" s="308"/>
      <c r="D6" s="308"/>
      <c r="E6" s="308"/>
    </row>
    <row r="7" spans="2:5" ht="15.75">
      <c r="B7" s="309" t="s">
        <v>1051</v>
      </c>
      <c r="C7" s="308"/>
      <c r="D7" s="308"/>
      <c r="E7" s="308"/>
    </row>
    <row r="8" spans="2:5">
      <c r="B8" s="310" t="s">
        <v>1052</v>
      </c>
      <c r="C8" s="311"/>
      <c r="D8" s="311"/>
      <c r="E8" s="311">
        <f>'401 - El'!J28</f>
        <v>0</v>
      </c>
    </row>
    <row r="9" spans="2:5">
      <c r="B9" s="303" t="s">
        <v>1053</v>
      </c>
      <c r="C9" s="311"/>
      <c r="D9" s="311"/>
      <c r="E9" s="311">
        <f>'401 - Zp'!G17</f>
        <v>0</v>
      </c>
    </row>
    <row r="10" spans="2:5">
      <c r="B10" s="303" t="s">
        <v>1054</v>
      </c>
      <c r="C10" s="311"/>
      <c r="D10" s="311"/>
      <c r="E10" s="311">
        <v>0</v>
      </c>
    </row>
    <row r="11" spans="2:5" ht="15.75">
      <c r="B11" s="309" t="s">
        <v>1055</v>
      </c>
      <c r="C11" s="311"/>
      <c r="D11" s="311"/>
      <c r="E11" s="312">
        <f>E8+E9+E10</f>
        <v>0</v>
      </c>
    </row>
    <row r="12" spans="2:5">
      <c r="C12" s="311"/>
      <c r="D12" s="311"/>
      <c r="E12" s="311"/>
    </row>
    <row r="13" spans="2:5">
      <c r="C13" s="311"/>
      <c r="D13" s="311"/>
      <c r="E13" s="311"/>
    </row>
    <row r="14" spans="2:5">
      <c r="B14" s="303" t="s">
        <v>1056</v>
      </c>
      <c r="C14" s="311"/>
      <c r="D14" s="311"/>
      <c r="E14" s="311">
        <v>0</v>
      </c>
    </row>
    <row r="15" spans="2:5" ht="15.75" thickBot="1">
      <c r="C15" s="311"/>
      <c r="D15" s="311"/>
      <c r="E15" s="311"/>
    </row>
    <row r="16" spans="2:5" ht="15.75">
      <c r="B16" s="313" t="s">
        <v>1057</v>
      </c>
      <c r="C16" s="314"/>
      <c r="D16" s="314"/>
      <c r="E16" s="314">
        <f>E11</f>
        <v>0</v>
      </c>
    </row>
    <row r="18" spans="2:5">
      <c r="E18" s="311"/>
    </row>
    <row r="19" spans="2:5">
      <c r="E19" s="311"/>
    </row>
    <row r="20" spans="2:5" ht="18">
      <c r="B20" s="304"/>
      <c r="E20" s="311"/>
    </row>
    <row r="21" spans="2:5">
      <c r="E21" s="303"/>
    </row>
    <row r="22" spans="2:5">
      <c r="B22" s="315"/>
    </row>
    <row r="23" spans="2:5">
      <c r="B23" s="315"/>
      <c r="C23" s="316"/>
      <c r="D23" s="316"/>
      <c r="E23" s="316"/>
    </row>
    <row r="24" spans="2:5">
      <c r="C24" s="317"/>
      <c r="D24" s="317"/>
      <c r="E24" s="317"/>
    </row>
    <row r="25" spans="2:5">
      <c r="C25" s="311"/>
      <c r="D25" s="311"/>
      <c r="E25" s="311"/>
    </row>
    <row r="26" spans="2:5">
      <c r="C26" s="311"/>
      <c r="D26" s="311"/>
      <c r="E26" s="311"/>
    </row>
    <row r="27" spans="2:5">
      <c r="C27" s="311"/>
      <c r="D27" s="311"/>
      <c r="E27" s="311"/>
    </row>
    <row r="28" spans="2:5">
      <c r="C28" s="311"/>
      <c r="D28" s="311"/>
      <c r="E28" s="311"/>
    </row>
    <row r="29" spans="2:5">
      <c r="B29" s="315"/>
      <c r="C29" s="311"/>
      <c r="D29" s="311"/>
      <c r="E29" s="311"/>
    </row>
    <row r="30" spans="2:5">
      <c r="C30" s="317"/>
      <c r="D30" s="317"/>
      <c r="E30" s="317"/>
    </row>
  </sheetData>
  <pageMargins left="0.55118110236220474" right="0.27559055118110237" top="1.1811023622047245" bottom="0.98425196850393704" header="0.51181102362204722" footer="0.51181102362204722"/>
  <pageSetup paperSize="9" orientation="portrait" horizontalDpi="300" verticalDpi="300" r:id="rId1"/>
  <headerFooter alignWithMargins="0">
    <oddFooter>&amp;CStrana &amp;P z &amp;N</oddFooter>
  </headerFooter>
</worksheet>
</file>

<file path=xl/worksheets/sheet5.xml><?xml version="1.0" encoding="utf-8"?>
<worksheet xmlns="http://schemas.openxmlformats.org/spreadsheetml/2006/main" xmlns:r="http://schemas.openxmlformats.org/officeDocument/2006/relationships">
  <dimension ref="A1:J28"/>
  <sheetViews>
    <sheetView workbookViewId="0">
      <selection activeCell="E11" sqref="E11"/>
    </sheetView>
  </sheetViews>
  <sheetFormatPr defaultColWidth="7.5" defaultRowHeight="12"/>
  <cols>
    <col min="1" max="1" width="10.83203125" style="319" customWidth="1"/>
    <col min="2" max="2" width="72.33203125" style="319" customWidth="1"/>
    <col min="3" max="3" width="5.83203125" style="319" customWidth="1"/>
    <col min="4" max="5" width="9.33203125" style="319" customWidth="1"/>
    <col min="6" max="6" width="12.33203125" style="319" customWidth="1"/>
    <col min="7" max="7" width="9.33203125" style="319" customWidth="1"/>
    <col min="8" max="8" width="12.1640625" style="319" customWidth="1"/>
    <col min="9" max="9" width="13" style="319" customWidth="1"/>
    <col min="10" max="10" width="13.33203125" style="319" customWidth="1"/>
    <col min="11" max="256" width="7.5" style="319"/>
    <col min="257" max="257" width="10.83203125" style="319" customWidth="1"/>
    <col min="258" max="258" width="72.33203125" style="319" customWidth="1"/>
    <col min="259" max="259" width="5.83203125" style="319" customWidth="1"/>
    <col min="260" max="261" width="9.33203125" style="319" customWidth="1"/>
    <col min="262" max="262" width="12.33203125" style="319" customWidth="1"/>
    <col min="263" max="263" width="9.33203125" style="319" customWidth="1"/>
    <col min="264" max="264" width="12.1640625" style="319" customWidth="1"/>
    <col min="265" max="265" width="13" style="319" customWidth="1"/>
    <col min="266" max="266" width="13.33203125" style="319" customWidth="1"/>
    <col min="267" max="512" width="7.5" style="319"/>
    <col min="513" max="513" width="10.83203125" style="319" customWidth="1"/>
    <col min="514" max="514" width="72.33203125" style="319" customWidth="1"/>
    <col min="515" max="515" width="5.83203125" style="319" customWidth="1"/>
    <col min="516" max="517" width="9.33203125" style="319" customWidth="1"/>
    <col min="518" max="518" width="12.33203125" style="319" customWidth="1"/>
    <col min="519" max="519" width="9.33203125" style="319" customWidth="1"/>
    <col min="520" max="520" width="12.1640625" style="319" customWidth="1"/>
    <col min="521" max="521" width="13" style="319" customWidth="1"/>
    <col min="522" max="522" width="13.33203125" style="319" customWidth="1"/>
    <col min="523" max="768" width="7.5" style="319"/>
    <col min="769" max="769" width="10.83203125" style="319" customWidth="1"/>
    <col min="770" max="770" width="72.33203125" style="319" customWidth="1"/>
    <col min="771" max="771" width="5.83203125" style="319" customWidth="1"/>
    <col min="772" max="773" width="9.33203125" style="319" customWidth="1"/>
    <col min="774" max="774" width="12.33203125" style="319" customWidth="1"/>
    <col min="775" max="775" width="9.33203125" style="319" customWidth="1"/>
    <col min="776" max="776" width="12.1640625" style="319" customWidth="1"/>
    <col min="777" max="777" width="13" style="319" customWidth="1"/>
    <col min="778" max="778" width="13.33203125" style="319" customWidth="1"/>
    <col min="779" max="1024" width="7.5" style="319"/>
    <col min="1025" max="1025" width="10.83203125" style="319" customWidth="1"/>
    <col min="1026" max="1026" width="72.33203125" style="319" customWidth="1"/>
    <col min="1027" max="1027" width="5.83203125" style="319" customWidth="1"/>
    <col min="1028" max="1029" width="9.33203125" style="319" customWidth="1"/>
    <col min="1030" max="1030" width="12.33203125" style="319" customWidth="1"/>
    <col min="1031" max="1031" width="9.33203125" style="319" customWidth="1"/>
    <col min="1032" max="1032" width="12.1640625" style="319" customWidth="1"/>
    <col min="1033" max="1033" width="13" style="319" customWidth="1"/>
    <col min="1034" max="1034" width="13.33203125" style="319" customWidth="1"/>
    <col min="1035" max="1280" width="7.5" style="319"/>
    <col min="1281" max="1281" width="10.83203125" style="319" customWidth="1"/>
    <col min="1282" max="1282" width="72.33203125" style="319" customWidth="1"/>
    <col min="1283" max="1283" width="5.83203125" style="319" customWidth="1"/>
    <col min="1284" max="1285" width="9.33203125" style="319" customWidth="1"/>
    <col min="1286" max="1286" width="12.33203125" style="319" customWidth="1"/>
    <col min="1287" max="1287" width="9.33203125" style="319" customWidth="1"/>
    <col min="1288" max="1288" width="12.1640625" style="319" customWidth="1"/>
    <col min="1289" max="1289" width="13" style="319" customWidth="1"/>
    <col min="1290" max="1290" width="13.33203125" style="319" customWidth="1"/>
    <col min="1291" max="1536" width="7.5" style="319"/>
    <col min="1537" max="1537" width="10.83203125" style="319" customWidth="1"/>
    <col min="1538" max="1538" width="72.33203125" style="319" customWidth="1"/>
    <col min="1539" max="1539" width="5.83203125" style="319" customWidth="1"/>
    <col min="1540" max="1541" width="9.33203125" style="319" customWidth="1"/>
    <col min="1542" max="1542" width="12.33203125" style="319" customWidth="1"/>
    <col min="1543" max="1543" width="9.33203125" style="319" customWidth="1"/>
    <col min="1544" max="1544" width="12.1640625" style="319" customWidth="1"/>
    <col min="1545" max="1545" width="13" style="319" customWidth="1"/>
    <col min="1546" max="1546" width="13.33203125" style="319" customWidth="1"/>
    <col min="1547" max="1792" width="7.5" style="319"/>
    <col min="1793" max="1793" width="10.83203125" style="319" customWidth="1"/>
    <col min="1794" max="1794" width="72.33203125" style="319" customWidth="1"/>
    <col min="1795" max="1795" width="5.83203125" style="319" customWidth="1"/>
    <col min="1796" max="1797" width="9.33203125" style="319" customWidth="1"/>
    <col min="1798" max="1798" width="12.33203125" style="319" customWidth="1"/>
    <col min="1799" max="1799" width="9.33203125" style="319" customWidth="1"/>
    <col min="1800" max="1800" width="12.1640625" style="319" customWidth="1"/>
    <col min="1801" max="1801" width="13" style="319" customWidth="1"/>
    <col min="1802" max="1802" width="13.33203125" style="319" customWidth="1"/>
    <col min="1803" max="2048" width="7.5" style="319"/>
    <col min="2049" max="2049" width="10.83203125" style="319" customWidth="1"/>
    <col min="2050" max="2050" width="72.33203125" style="319" customWidth="1"/>
    <col min="2051" max="2051" width="5.83203125" style="319" customWidth="1"/>
    <col min="2052" max="2053" width="9.33203125" style="319" customWidth="1"/>
    <col min="2054" max="2054" width="12.33203125" style="319" customWidth="1"/>
    <col min="2055" max="2055" width="9.33203125" style="319" customWidth="1"/>
    <col min="2056" max="2056" width="12.1640625" style="319" customWidth="1"/>
    <col min="2057" max="2057" width="13" style="319" customWidth="1"/>
    <col min="2058" max="2058" width="13.33203125" style="319" customWidth="1"/>
    <col min="2059" max="2304" width="7.5" style="319"/>
    <col min="2305" max="2305" width="10.83203125" style="319" customWidth="1"/>
    <col min="2306" max="2306" width="72.33203125" style="319" customWidth="1"/>
    <col min="2307" max="2307" width="5.83203125" style="319" customWidth="1"/>
    <col min="2308" max="2309" width="9.33203125" style="319" customWidth="1"/>
    <col min="2310" max="2310" width="12.33203125" style="319" customWidth="1"/>
    <col min="2311" max="2311" width="9.33203125" style="319" customWidth="1"/>
    <col min="2312" max="2312" width="12.1640625" style="319" customWidth="1"/>
    <col min="2313" max="2313" width="13" style="319" customWidth="1"/>
    <col min="2314" max="2314" width="13.33203125" style="319" customWidth="1"/>
    <col min="2315" max="2560" width="7.5" style="319"/>
    <col min="2561" max="2561" width="10.83203125" style="319" customWidth="1"/>
    <col min="2562" max="2562" width="72.33203125" style="319" customWidth="1"/>
    <col min="2563" max="2563" width="5.83203125" style="319" customWidth="1"/>
    <col min="2564" max="2565" width="9.33203125" style="319" customWidth="1"/>
    <col min="2566" max="2566" width="12.33203125" style="319" customWidth="1"/>
    <col min="2567" max="2567" width="9.33203125" style="319" customWidth="1"/>
    <col min="2568" max="2568" width="12.1640625" style="319" customWidth="1"/>
    <col min="2569" max="2569" width="13" style="319" customWidth="1"/>
    <col min="2570" max="2570" width="13.33203125" style="319" customWidth="1"/>
    <col min="2571" max="2816" width="7.5" style="319"/>
    <col min="2817" max="2817" width="10.83203125" style="319" customWidth="1"/>
    <col min="2818" max="2818" width="72.33203125" style="319" customWidth="1"/>
    <col min="2819" max="2819" width="5.83203125" style="319" customWidth="1"/>
    <col min="2820" max="2821" width="9.33203125" style="319" customWidth="1"/>
    <col min="2822" max="2822" width="12.33203125" style="319" customWidth="1"/>
    <col min="2823" max="2823" width="9.33203125" style="319" customWidth="1"/>
    <col min="2824" max="2824" width="12.1640625" style="319" customWidth="1"/>
    <col min="2825" max="2825" width="13" style="319" customWidth="1"/>
    <col min="2826" max="2826" width="13.33203125" style="319" customWidth="1"/>
    <col min="2827" max="3072" width="7.5" style="319"/>
    <col min="3073" max="3073" width="10.83203125" style="319" customWidth="1"/>
    <col min="3074" max="3074" width="72.33203125" style="319" customWidth="1"/>
    <col min="3075" max="3075" width="5.83203125" style="319" customWidth="1"/>
    <col min="3076" max="3077" width="9.33203125" style="319" customWidth="1"/>
    <col min="3078" max="3078" width="12.33203125" style="319" customWidth="1"/>
    <col min="3079" max="3079" width="9.33203125" style="319" customWidth="1"/>
    <col min="3080" max="3080" width="12.1640625" style="319" customWidth="1"/>
    <col min="3081" max="3081" width="13" style="319" customWidth="1"/>
    <col min="3082" max="3082" width="13.33203125" style="319" customWidth="1"/>
    <col min="3083" max="3328" width="7.5" style="319"/>
    <col min="3329" max="3329" width="10.83203125" style="319" customWidth="1"/>
    <col min="3330" max="3330" width="72.33203125" style="319" customWidth="1"/>
    <col min="3331" max="3331" width="5.83203125" style="319" customWidth="1"/>
    <col min="3332" max="3333" width="9.33203125" style="319" customWidth="1"/>
    <col min="3334" max="3334" width="12.33203125" style="319" customWidth="1"/>
    <col min="3335" max="3335" width="9.33203125" style="319" customWidth="1"/>
    <col min="3336" max="3336" width="12.1640625" style="319" customWidth="1"/>
    <col min="3337" max="3337" width="13" style="319" customWidth="1"/>
    <col min="3338" max="3338" width="13.33203125" style="319" customWidth="1"/>
    <col min="3339" max="3584" width="7.5" style="319"/>
    <col min="3585" max="3585" width="10.83203125" style="319" customWidth="1"/>
    <col min="3586" max="3586" width="72.33203125" style="319" customWidth="1"/>
    <col min="3587" max="3587" width="5.83203125" style="319" customWidth="1"/>
    <col min="3588" max="3589" width="9.33203125" style="319" customWidth="1"/>
    <col min="3590" max="3590" width="12.33203125" style="319" customWidth="1"/>
    <col min="3591" max="3591" width="9.33203125" style="319" customWidth="1"/>
    <col min="3592" max="3592" width="12.1640625" style="319" customWidth="1"/>
    <col min="3593" max="3593" width="13" style="319" customWidth="1"/>
    <col min="3594" max="3594" width="13.33203125" style="319" customWidth="1"/>
    <col min="3595" max="3840" width="7.5" style="319"/>
    <col min="3841" max="3841" width="10.83203125" style="319" customWidth="1"/>
    <col min="3842" max="3842" width="72.33203125" style="319" customWidth="1"/>
    <col min="3843" max="3843" width="5.83203125" style="319" customWidth="1"/>
    <col min="3844" max="3845" width="9.33203125" style="319" customWidth="1"/>
    <col min="3846" max="3846" width="12.33203125" style="319" customWidth="1"/>
    <col min="3847" max="3847" width="9.33203125" style="319" customWidth="1"/>
    <col min="3848" max="3848" width="12.1640625" style="319" customWidth="1"/>
    <col min="3849" max="3849" width="13" style="319" customWidth="1"/>
    <col min="3850" max="3850" width="13.33203125" style="319" customWidth="1"/>
    <col min="3851" max="4096" width="7.5" style="319"/>
    <col min="4097" max="4097" width="10.83203125" style="319" customWidth="1"/>
    <col min="4098" max="4098" width="72.33203125" style="319" customWidth="1"/>
    <col min="4099" max="4099" width="5.83203125" style="319" customWidth="1"/>
    <col min="4100" max="4101" width="9.33203125" style="319" customWidth="1"/>
    <col min="4102" max="4102" width="12.33203125" style="319" customWidth="1"/>
    <col min="4103" max="4103" width="9.33203125" style="319" customWidth="1"/>
    <col min="4104" max="4104" width="12.1640625" style="319" customWidth="1"/>
    <col min="4105" max="4105" width="13" style="319" customWidth="1"/>
    <col min="4106" max="4106" width="13.33203125" style="319" customWidth="1"/>
    <col min="4107" max="4352" width="7.5" style="319"/>
    <col min="4353" max="4353" width="10.83203125" style="319" customWidth="1"/>
    <col min="4354" max="4354" width="72.33203125" style="319" customWidth="1"/>
    <col min="4355" max="4355" width="5.83203125" style="319" customWidth="1"/>
    <col min="4356" max="4357" width="9.33203125" style="319" customWidth="1"/>
    <col min="4358" max="4358" width="12.33203125" style="319" customWidth="1"/>
    <col min="4359" max="4359" width="9.33203125" style="319" customWidth="1"/>
    <col min="4360" max="4360" width="12.1640625" style="319" customWidth="1"/>
    <col min="4361" max="4361" width="13" style="319" customWidth="1"/>
    <col min="4362" max="4362" width="13.33203125" style="319" customWidth="1"/>
    <col min="4363" max="4608" width="7.5" style="319"/>
    <col min="4609" max="4609" width="10.83203125" style="319" customWidth="1"/>
    <col min="4610" max="4610" width="72.33203125" style="319" customWidth="1"/>
    <col min="4611" max="4611" width="5.83203125" style="319" customWidth="1"/>
    <col min="4612" max="4613" width="9.33203125" style="319" customWidth="1"/>
    <col min="4614" max="4614" width="12.33203125" style="319" customWidth="1"/>
    <col min="4615" max="4615" width="9.33203125" style="319" customWidth="1"/>
    <col min="4616" max="4616" width="12.1640625" style="319" customWidth="1"/>
    <col min="4617" max="4617" width="13" style="319" customWidth="1"/>
    <col min="4618" max="4618" width="13.33203125" style="319" customWidth="1"/>
    <col min="4619" max="4864" width="7.5" style="319"/>
    <col min="4865" max="4865" width="10.83203125" style="319" customWidth="1"/>
    <col min="4866" max="4866" width="72.33203125" style="319" customWidth="1"/>
    <col min="4867" max="4867" width="5.83203125" style="319" customWidth="1"/>
    <col min="4868" max="4869" width="9.33203125" style="319" customWidth="1"/>
    <col min="4870" max="4870" width="12.33203125" style="319" customWidth="1"/>
    <col min="4871" max="4871" width="9.33203125" style="319" customWidth="1"/>
    <col min="4872" max="4872" width="12.1640625" style="319" customWidth="1"/>
    <col min="4873" max="4873" width="13" style="319" customWidth="1"/>
    <col min="4874" max="4874" width="13.33203125" style="319" customWidth="1"/>
    <col min="4875" max="5120" width="7.5" style="319"/>
    <col min="5121" max="5121" width="10.83203125" style="319" customWidth="1"/>
    <col min="5122" max="5122" width="72.33203125" style="319" customWidth="1"/>
    <col min="5123" max="5123" width="5.83203125" style="319" customWidth="1"/>
    <col min="5124" max="5125" width="9.33203125" style="319" customWidth="1"/>
    <col min="5126" max="5126" width="12.33203125" style="319" customWidth="1"/>
    <col min="5127" max="5127" width="9.33203125" style="319" customWidth="1"/>
    <col min="5128" max="5128" width="12.1640625" style="319" customWidth="1"/>
    <col min="5129" max="5129" width="13" style="319" customWidth="1"/>
    <col min="5130" max="5130" width="13.33203125" style="319" customWidth="1"/>
    <col min="5131" max="5376" width="7.5" style="319"/>
    <col min="5377" max="5377" width="10.83203125" style="319" customWidth="1"/>
    <col min="5378" max="5378" width="72.33203125" style="319" customWidth="1"/>
    <col min="5379" max="5379" width="5.83203125" style="319" customWidth="1"/>
    <col min="5380" max="5381" width="9.33203125" style="319" customWidth="1"/>
    <col min="5382" max="5382" width="12.33203125" style="319" customWidth="1"/>
    <col min="5383" max="5383" width="9.33203125" style="319" customWidth="1"/>
    <col min="5384" max="5384" width="12.1640625" style="319" customWidth="1"/>
    <col min="5385" max="5385" width="13" style="319" customWidth="1"/>
    <col min="5386" max="5386" width="13.33203125" style="319" customWidth="1"/>
    <col min="5387" max="5632" width="7.5" style="319"/>
    <col min="5633" max="5633" width="10.83203125" style="319" customWidth="1"/>
    <col min="5634" max="5634" width="72.33203125" style="319" customWidth="1"/>
    <col min="5635" max="5635" width="5.83203125" style="319" customWidth="1"/>
    <col min="5636" max="5637" width="9.33203125" style="319" customWidth="1"/>
    <col min="5638" max="5638" width="12.33203125" style="319" customWidth="1"/>
    <col min="5639" max="5639" width="9.33203125" style="319" customWidth="1"/>
    <col min="5640" max="5640" width="12.1640625" style="319" customWidth="1"/>
    <col min="5641" max="5641" width="13" style="319" customWidth="1"/>
    <col min="5642" max="5642" width="13.33203125" style="319" customWidth="1"/>
    <col min="5643" max="5888" width="7.5" style="319"/>
    <col min="5889" max="5889" width="10.83203125" style="319" customWidth="1"/>
    <col min="5890" max="5890" width="72.33203125" style="319" customWidth="1"/>
    <col min="5891" max="5891" width="5.83203125" style="319" customWidth="1"/>
    <col min="5892" max="5893" width="9.33203125" style="319" customWidth="1"/>
    <col min="5894" max="5894" width="12.33203125" style="319" customWidth="1"/>
    <col min="5895" max="5895" width="9.33203125" style="319" customWidth="1"/>
    <col min="5896" max="5896" width="12.1640625" style="319" customWidth="1"/>
    <col min="5897" max="5897" width="13" style="319" customWidth="1"/>
    <col min="5898" max="5898" width="13.33203125" style="319" customWidth="1"/>
    <col min="5899" max="6144" width="7.5" style="319"/>
    <col min="6145" max="6145" width="10.83203125" style="319" customWidth="1"/>
    <col min="6146" max="6146" width="72.33203125" style="319" customWidth="1"/>
    <col min="6147" max="6147" width="5.83203125" style="319" customWidth="1"/>
    <col min="6148" max="6149" width="9.33203125" style="319" customWidth="1"/>
    <col min="6150" max="6150" width="12.33203125" style="319" customWidth="1"/>
    <col min="6151" max="6151" width="9.33203125" style="319" customWidth="1"/>
    <col min="6152" max="6152" width="12.1640625" style="319" customWidth="1"/>
    <col min="6153" max="6153" width="13" style="319" customWidth="1"/>
    <col min="6154" max="6154" width="13.33203125" style="319" customWidth="1"/>
    <col min="6155" max="6400" width="7.5" style="319"/>
    <col min="6401" max="6401" width="10.83203125" style="319" customWidth="1"/>
    <col min="6402" max="6402" width="72.33203125" style="319" customWidth="1"/>
    <col min="6403" max="6403" width="5.83203125" style="319" customWidth="1"/>
    <col min="6404" max="6405" width="9.33203125" style="319" customWidth="1"/>
    <col min="6406" max="6406" width="12.33203125" style="319" customWidth="1"/>
    <col min="6407" max="6407" width="9.33203125" style="319" customWidth="1"/>
    <col min="6408" max="6408" width="12.1640625" style="319" customWidth="1"/>
    <col min="6409" max="6409" width="13" style="319" customWidth="1"/>
    <col min="6410" max="6410" width="13.33203125" style="319" customWidth="1"/>
    <col min="6411" max="6656" width="7.5" style="319"/>
    <col min="6657" max="6657" width="10.83203125" style="319" customWidth="1"/>
    <col min="6658" max="6658" width="72.33203125" style="319" customWidth="1"/>
    <col min="6659" max="6659" width="5.83203125" style="319" customWidth="1"/>
    <col min="6660" max="6661" width="9.33203125" style="319" customWidth="1"/>
    <col min="6662" max="6662" width="12.33203125" style="319" customWidth="1"/>
    <col min="6663" max="6663" width="9.33203125" style="319" customWidth="1"/>
    <col min="6664" max="6664" width="12.1640625" style="319" customWidth="1"/>
    <col min="6665" max="6665" width="13" style="319" customWidth="1"/>
    <col min="6666" max="6666" width="13.33203125" style="319" customWidth="1"/>
    <col min="6667" max="6912" width="7.5" style="319"/>
    <col min="6913" max="6913" width="10.83203125" style="319" customWidth="1"/>
    <col min="6914" max="6914" width="72.33203125" style="319" customWidth="1"/>
    <col min="6915" max="6915" width="5.83203125" style="319" customWidth="1"/>
    <col min="6916" max="6917" width="9.33203125" style="319" customWidth="1"/>
    <col min="6918" max="6918" width="12.33203125" style="319" customWidth="1"/>
    <col min="6919" max="6919" width="9.33203125" style="319" customWidth="1"/>
    <col min="6920" max="6920" width="12.1640625" style="319" customWidth="1"/>
    <col min="6921" max="6921" width="13" style="319" customWidth="1"/>
    <col min="6922" max="6922" width="13.33203125" style="319" customWidth="1"/>
    <col min="6923" max="7168" width="7.5" style="319"/>
    <col min="7169" max="7169" width="10.83203125" style="319" customWidth="1"/>
    <col min="7170" max="7170" width="72.33203125" style="319" customWidth="1"/>
    <col min="7171" max="7171" width="5.83203125" style="319" customWidth="1"/>
    <col min="7172" max="7173" width="9.33203125" style="319" customWidth="1"/>
    <col min="7174" max="7174" width="12.33203125" style="319" customWidth="1"/>
    <col min="7175" max="7175" width="9.33203125" style="319" customWidth="1"/>
    <col min="7176" max="7176" width="12.1640625" style="319" customWidth="1"/>
    <col min="7177" max="7177" width="13" style="319" customWidth="1"/>
    <col min="7178" max="7178" width="13.33203125" style="319" customWidth="1"/>
    <col min="7179" max="7424" width="7.5" style="319"/>
    <col min="7425" max="7425" width="10.83203125" style="319" customWidth="1"/>
    <col min="7426" max="7426" width="72.33203125" style="319" customWidth="1"/>
    <col min="7427" max="7427" width="5.83203125" style="319" customWidth="1"/>
    <col min="7428" max="7429" width="9.33203125" style="319" customWidth="1"/>
    <col min="7430" max="7430" width="12.33203125" style="319" customWidth="1"/>
    <col min="7431" max="7431" width="9.33203125" style="319" customWidth="1"/>
    <col min="7432" max="7432" width="12.1640625" style="319" customWidth="1"/>
    <col min="7433" max="7433" width="13" style="319" customWidth="1"/>
    <col min="7434" max="7434" width="13.33203125" style="319" customWidth="1"/>
    <col min="7435" max="7680" width="7.5" style="319"/>
    <col min="7681" max="7681" width="10.83203125" style="319" customWidth="1"/>
    <col min="7682" max="7682" width="72.33203125" style="319" customWidth="1"/>
    <col min="7683" max="7683" width="5.83203125" style="319" customWidth="1"/>
    <col min="7684" max="7685" width="9.33203125" style="319" customWidth="1"/>
    <col min="7686" max="7686" width="12.33203125" style="319" customWidth="1"/>
    <col min="7687" max="7687" width="9.33203125" style="319" customWidth="1"/>
    <col min="7688" max="7688" width="12.1640625" style="319" customWidth="1"/>
    <col min="7689" max="7689" width="13" style="319" customWidth="1"/>
    <col min="7690" max="7690" width="13.33203125" style="319" customWidth="1"/>
    <col min="7691" max="7936" width="7.5" style="319"/>
    <col min="7937" max="7937" width="10.83203125" style="319" customWidth="1"/>
    <col min="7938" max="7938" width="72.33203125" style="319" customWidth="1"/>
    <col min="7939" max="7939" width="5.83203125" style="319" customWidth="1"/>
    <col min="7940" max="7941" width="9.33203125" style="319" customWidth="1"/>
    <col min="7942" max="7942" width="12.33203125" style="319" customWidth="1"/>
    <col min="7943" max="7943" width="9.33203125" style="319" customWidth="1"/>
    <col min="7944" max="7944" width="12.1640625" style="319" customWidth="1"/>
    <col min="7945" max="7945" width="13" style="319" customWidth="1"/>
    <col min="7946" max="7946" width="13.33203125" style="319" customWidth="1"/>
    <col min="7947" max="8192" width="7.5" style="319"/>
    <col min="8193" max="8193" width="10.83203125" style="319" customWidth="1"/>
    <col min="8194" max="8194" width="72.33203125" style="319" customWidth="1"/>
    <col min="8195" max="8195" width="5.83203125" style="319" customWidth="1"/>
    <col min="8196" max="8197" width="9.33203125" style="319" customWidth="1"/>
    <col min="8198" max="8198" width="12.33203125" style="319" customWidth="1"/>
    <col min="8199" max="8199" width="9.33203125" style="319" customWidth="1"/>
    <col min="8200" max="8200" width="12.1640625" style="319" customWidth="1"/>
    <col min="8201" max="8201" width="13" style="319" customWidth="1"/>
    <col min="8202" max="8202" width="13.33203125" style="319" customWidth="1"/>
    <col min="8203" max="8448" width="7.5" style="319"/>
    <col min="8449" max="8449" width="10.83203125" style="319" customWidth="1"/>
    <col min="8450" max="8450" width="72.33203125" style="319" customWidth="1"/>
    <col min="8451" max="8451" width="5.83203125" style="319" customWidth="1"/>
    <col min="8452" max="8453" width="9.33203125" style="319" customWidth="1"/>
    <col min="8454" max="8454" width="12.33203125" style="319" customWidth="1"/>
    <col min="8455" max="8455" width="9.33203125" style="319" customWidth="1"/>
    <col min="8456" max="8456" width="12.1640625" style="319" customWidth="1"/>
    <col min="8457" max="8457" width="13" style="319" customWidth="1"/>
    <col min="8458" max="8458" width="13.33203125" style="319" customWidth="1"/>
    <col min="8459" max="8704" width="7.5" style="319"/>
    <col min="8705" max="8705" width="10.83203125" style="319" customWidth="1"/>
    <col min="8706" max="8706" width="72.33203125" style="319" customWidth="1"/>
    <col min="8707" max="8707" width="5.83203125" style="319" customWidth="1"/>
    <col min="8708" max="8709" width="9.33203125" style="319" customWidth="1"/>
    <col min="8710" max="8710" width="12.33203125" style="319" customWidth="1"/>
    <col min="8711" max="8711" width="9.33203125" style="319" customWidth="1"/>
    <col min="8712" max="8712" width="12.1640625" style="319" customWidth="1"/>
    <col min="8713" max="8713" width="13" style="319" customWidth="1"/>
    <col min="8714" max="8714" width="13.33203125" style="319" customWidth="1"/>
    <col min="8715" max="8960" width="7.5" style="319"/>
    <col min="8961" max="8961" width="10.83203125" style="319" customWidth="1"/>
    <col min="8962" max="8962" width="72.33203125" style="319" customWidth="1"/>
    <col min="8963" max="8963" width="5.83203125" style="319" customWidth="1"/>
    <col min="8964" max="8965" width="9.33203125" style="319" customWidth="1"/>
    <col min="8966" max="8966" width="12.33203125" style="319" customWidth="1"/>
    <col min="8967" max="8967" width="9.33203125" style="319" customWidth="1"/>
    <col min="8968" max="8968" width="12.1640625" style="319" customWidth="1"/>
    <col min="8969" max="8969" width="13" style="319" customWidth="1"/>
    <col min="8970" max="8970" width="13.33203125" style="319" customWidth="1"/>
    <col min="8971" max="9216" width="7.5" style="319"/>
    <col min="9217" max="9217" width="10.83203125" style="319" customWidth="1"/>
    <col min="9218" max="9218" width="72.33203125" style="319" customWidth="1"/>
    <col min="9219" max="9219" width="5.83203125" style="319" customWidth="1"/>
    <col min="9220" max="9221" width="9.33203125" style="319" customWidth="1"/>
    <col min="9222" max="9222" width="12.33203125" style="319" customWidth="1"/>
    <col min="9223" max="9223" width="9.33203125" style="319" customWidth="1"/>
    <col min="9224" max="9224" width="12.1640625" style="319" customWidth="1"/>
    <col min="9225" max="9225" width="13" style="319" customWidth="1"/>
    <col min="9226" max="9226" width="13.33203125" style="319" customWidth="1"/>
    <col min="9227" max="9472" width="7.5" style="319"/>
    <col min="9473" max="9473" width="10.83203125" style="319" customWidth="1"/>
    <col min="9474" max="9474" width="72.33203125" style="319" customWidth="1"/>
    <col min="9475" max="9475" width="5.83203125" style="319" customWidth="1"/>
    <col min="9476" max="9477" width="9.33203125" style="319" customWidth="1"/>
    <col min="9478" max="9478" width="12.33203125" style="319" customWidth="1"/>
    <col min="9479" max="9479" width="9.33203125" style="319" customWidth="1"/>
    <col min="9480" max="9480" width="12.1640625" style="319" customWidth="1"/>
    <col min="9481" max="9481" width="13" style="319" customWidth="1"/>
    <col min="9482" max="9482" width="13.33203125" style="319" customWidth="1"/>
    <col min="9483" max="9728" width="7.5" style="319"/>
    <col min="9729" max="9729" width="10.83203125" style="319" customWidth="1"/>
    <col min="9730" max="9730" width="72.33203125" style="319" customWidth="1"/>
    <col min="9731" max="9731" width="5.83203125" style="319" customWidth="1"/>
    <col min="9732" max="9733" width="9.33203125" style="319" customWidth="1"/>
    <col min="9734" max="9734" width="12.33203125" style="319" customWidth="1"/>
    <col min="9735" max="9735" width="9.33203125" style="319" customWidth="1"/>
    <col min="9736" max="9736" width="12.1640625" style="319" customWidth="1"/>
    <col min="9737" max="9737" width="13" style="319" customWidth="1"/>
    <col min="9738" max="9738" width="13.33203125" style="319" customWidth="1"/>
    <col min="9739" max="9984" width="7.5" style="319"/>
    <col min="9985" max="9985" width="10.83203125" style="319" customWidth="1"/>
    <col min="9986" max="9986" width="72.33203125" style="319" customWidth="1"/>
    <col min="9987" max="9987" width="5.83203125" style="319" customWidth="1"/>
    <col min="9988" max="9989" width="9.33203125" style="319" customWidth="1"/>
    <col min="9990" max="9990" width="12.33203125" style="319" customWidth="1"/>
    <col min="9991" max="9991" width="9.33203125" style="319" customWidth="1"/>
    <col min="9992" max="9992" width="12.1640625" style="319" customWidth="1"/>
    <col min="9993" max="9993" width="13" style="319" customWidth="1"/>
    <col min="9994" max="9994" width="13.33203125" style="319" customWidth="1"/>
    <col min="9995" max="10240" width="7.5" style="319"/>
    <col min="10241" max="10241" width="10.83203125" style="319" customWidth="1"/>
    <col min="10242" max="10242" width="72.33203125" style="319" customWidth="1"/>
    <col min="10243" max="10243" width="5.83203125" style="319" customWidth="1"/>
    <col min="10244" max="10245" width="9.33203125" style="319" customWidth="1"/>
    <col min="10246" max="10246" width="12.33203125" style="319" customWidth="1"/>
    <col min="10247" max="10247" width="9.33203125" style="319" customWidth="1"/>
    <col min="10248" max="10248" width="12.1640625" style="319" customWidth="1"/>
    <col min="10249" max="10249" width="13" style="319" customWidth="1"/>
    <col min="10250" max="10250" width="13.33203125" style="319" customWidth="1"/>
    <col min="10251" max="10496" width="7.5" style="319"/>
    <col min="10497" max="10497" width="10.83203125" style="319" customWidth="1"/>
    <col min="10498" max="10498" width="72.33203125" style="319" customWidth="1"/>
    <col min="10499" max="10499" width="5.83203125" style="319" customWidth="1"/>
    <col min="10500" max="10501" width="9.33203125" style="319" customWidth="1"/>
    <col min="10502" max="10502" width="12.33203125" style="319" customWidth="1"/>
    <col min="10503" max="10503" width="9.33203125" style="319" customWidth="1"/>
    <col min="10504" max="10504" width="12.1640625" style="319" customWidth="1"/>
    <col min="10505" max="10505" width="13" style="319" customWidth="1"/>
    <col min="10506" max="10506" width="13.33203125" style="319" customWidth="1"/>
    <col min="10507" max="10752" width="7.5" style="319"/>
    <col min="10753" max="10753" width="10.83203125" style="319" customWidth="1"/>
    <col min="10754" max="10754" width="72.33203125" style="319" customWidth="1"/>
    <col min="10755" max="10755" width="5.83203125" style="319" customWidth="1"/>
    <col min="10756" max="10757" width="9.33203125" style="319" customWidth="1"/>
    <col min="10758" max="10758" width="12.33203125" style="319" customWidth="1"/>
    <col min="10759" max="10759" width="9.33203125" style="319" customWidth="1"/>
    <col min="10760" max="10760" width="12.1640625" style="319" customWidth="1"/>
    <col min="10761" max="10761" width="13" style="319" customWidth="1"/>
    <col min="10762" max="10762" width="13.33203125" style="319" customWidth="1"/>
    <col min="10763" max="11008" width="7.5" style="319"/>
    <col min="11009" max="11009" width="10.83203125" style="319" customWidth="1"/>
    <col min="11010" max="11010" width="72.33203125" style="319" customWidth="1"/>
    <col min="11011" max="11011" width="5.83203125" style="319" customWidth="1"/>
    <col min="11012" max="11013" width="9.33203125" style="319" customWidth="1"/>
    <col min="11014" max="11014" width="12.33203125" style="319" customWidth="1"/>
    <col min="11015" max="11015" width="9.33203125" style="319" customWidth="1"/>
    <col min="11016" max="11016" width="12.1640625" style="319" customWidth="1"/>
    <col min="11017" max="11017" width="13" style="319" customWidth="1"/>
    <col min="11018" max="11018" width="13.33203125" style="319" customWidth="1"/>
    <col min="11019" max="11264" width="7.5" style="319"/>
    <col min="11265" max="11265" width="10.83203125" style="319" customWidth="1"/>
    <col min="11266" max="11266" width="72.33203125" style="319" customWidth="1"/>
    <col min="11267" max="11267" width="5.83203125" style="319" customWidth="1"/>
    <col min="11268" max="11269" width="9.33203125" style="319" customWidth="1"/>
    <col min="11270" max="11270" width="12.33203125" style="319" customWidth="1"/>
    <col min="11271" max="11271" width="9.33203125" style="319" customWidth="1"/>
    <col min="11272" max="11272" width="12.1640625" style="319" customWidth="1"/>
    <col min="11273" max="11273" width="13" style="319" customWidth="1"/>
    <col min="11274" max="11274" width="13.33203125" style="319" customWidth="1"/>
    <col min="11275" max="11520" width="7.5" style="319"/>
    <col min="11521" max="11521" width="10.83203125" style="319" customWidth="1"/>
    <col min="11522" max="11522" width="72.33203125" style="319" customWidth="1"/>
    <col min="11523" max="11523" width="5.83203125" style="319" customWidth="1"/>
    <col min="11524" max="11525" width="9.33203125" style="319" customWidth="1"/>
    <col min="11526" max="11526" width="12.33203125" style="319" customWidth="1"/>
    <col min="11527" max="11527" width="9.33203125" style="319" customWidth="1"/>
    <col min="11528" max="11528" width="12.1640625" style="319" customWidth="1"/>
    <col min="11529" max="11529" width="13" style="319" customWidth="1"/>
    <col min="11530" max="11530" width="13.33203125" style="319" customWidth="1"/>
    <col min="11531" max="11776" width="7.5" style="319"/>
    <col min="11777" max="11777" width="10.83203125" style="319" customWidth="1"/>
    <col min="11778" max="11778" width="72.33203125" style="319" customWidth="1"/>
    <col min="11779" max="11779" width="5.83203125" style="319" customWidth="1"/>
    <col min="11780" max="11781" width="9.33203125" style="319" customWidth="1"/>
    <col min="11782" max="11782" width="12.33203125" style="319" customWidth="1"/>
    <col min="11783" max="11783" width="9.33203125" style="319" customWidth="1"/>
    <col min="11784" max="11784" width="12.1640625" style="319" customWidth="1"/>
    <col min="11785" max="11785" width="13" style="319" customWidth="1"/>
    <col min="11786" max="11786" width="13.33203125" style="319" customWidth="1"/>
    <col min="11787" max="12032" width="7.5" style="319"/>
    <col min="12033" max="12033" width="10.83203125" style="319" customWidth="1"/>
    <col min="12034" max="12034" width="72.33203125" style="319" customWidth="1"/>
    <col min="12035" max="12035" width="5.83203125" style="319" customWidth="1"/>
    <col min="12036" max="12037" width="9.33203125" style="319" customWidth="1"/>
    <col min="12038" max="12038" width="12.33203125" style="319" customWidth="1"/>
    <col min="12039" max="12039" width="9.33203125" style="319" customWidth="1"/>
    <col min="12040" max="12040" width="12.1640625" style="319" customWidth="1"/>
    <col min="12041" max="12041" width="13" style="319" customWidth="1"/>
    <col min="12042" max="12042" width="13.33203125" style="319" customWidth="1"/>
    <col min="12043" max="12288" width="7.5" style="319"/>
    <col min="12289" max="12289" width="10.83203125" style="319" customWidth="1"/>
    <col min="12290" max="12290" width="72.33203125" style="319" customWidth="1"/>
    <col min="12291" max="12291" width="5.83203125" style="319" customWidth="1"/>
    <col min="12292" max="12293" width="9.33203125" style="319" customWidth="1"/>
    <col min="12294" max="12294" width="12.33203125" style="319" customWidth="1"/>
    <col min="12295" max="12295" width="9.33203125" style="319" customWidth="1"/>
    <col min="12296" max="12296" width="12.1640625" style="319" customWidth="1"/>
    <col min="12297" max="12297" width="13" style="319" customWidth="1"/>
    <col min="12298" max="12298" width="13.33203125" style="319" customWidth="1"/>
    <col min="12299" max="12544" width="7.5" style="319"/>
    <col min="12545" max="12545" width="10.83203125" style="319" customWidth="1"/>
    <col min="12546" max="12546" width="72.33203125" style="319" customWidth="1"/>
    <col min="12547" max="12547" width="5.83203125" style="319" customWidth="1"/>
    <col min="12548" max="12549" width="9.33203125" style="319" customWidth="1"/>
    <col min="12550" max="12550" width="12.33203125" style="319" customWidth="1"/>
    <col min="12551" max="12551" width="9.33203125" style="319" customWidth="1"/>
    <col min="12552" max="12552" width="12.1640625" style="319" customWidth="1"/>
    <col min="12553" max="12553" width="13" style="319" customWidth="1"/>
    <col min="12554" max="12554" width="13.33203125" style="319" customWidth="1"/>
    <col min="12555" max="12800" width="7.5" style="319"/>
    <col min="12801" max="12801" width="10.83203125" style="319" customWidth="1"/>
    <col min="12802" max="12802" width="72.33203125" style="319" customWidth="1"/>
    <col min="12803" max="12803" width="5.83203125" style="319" customWidth="1"/>
    <col min="12804" max="12805" width="9.33203125" style="319" customWidth="1"/>
    <col min="12806" max="12806" width="12.33203125" style="319" customWidth="1"/>
    <col min="12807" max="12807" width="9.33203125" style="319" customWidth="1"/>
    <col min="12808" max="12808" width="12.1640625" style="319" customWidth="1"/>
    <col min="12809" max="12809" width="13" style="319" customWidth="1"/>
    <col min="12810" max="12810" width="13.33203125" style="319" customWidth="1"/>
    <col min="12811" max="13056" width="7.5" style="319"/>
    <col min="13057" max="13057" width="10.83203125" style="319" customWidth="1"/>
    <col min="13058" max="13058" width="72.33203125" style="319" customWidth="1"/>
    <col min="13059" max="13059" width="5.83203125" style="319" customWidth="1"/>
    <col min="13060" max="13061" width="9.33203125" style="319" customWidth="1"/>
    <col min="13062" max="13062" width="12.33203125" style="319" customWidth="1"/>
    <col min="13063" max="13063" width="9.33203125" style="319" customWidth="1"/>
    <col min="13064" max="13064" width="12.1640625" style="319" customWidth="1"/>
    <col min="13065" max="13065" width="13" style="319" customWidth="1"/>
    <col min="13066" max="13066" width="13.33203125" style="319" customWidth="1"/>
    <col min="13067" max="13312" width="7.5" style="319"/>
    <col min="13313" max="13313" width="10.83203125" style="319" customWidth="1"/>
    <col min="13314" max="13314" width="72.33203125" style="319" customWidth="1"/>
    <col min="13315" max="13315" width="5.83203125" style="319" customWidth="1"/>
    <col min="13316" max="13317" width="9.33203125" style="319" customWidth="1"/>
    <col min="13318" max="13318" width="12.33203125" style="319" customWidth="1"/>
    <col min="13319" max="13319" width="9.33203125" style="319" customWidth="1"/>
    <col min="13320" max="13320" width="12.1640625" style="319" customWidth="1"/>
    <col min="13321" max="13321" width="13" style="319" customWidth="1"/>
    <col min="13322" max="13322" width="13.33203125" style="319" customWidth="1"/>
    <col min="13323" max="13568" width="7.5" style="319"/>
    <col min="13569" max="13569" width="10.83203125" style="319" customWidth="1"/>
    <col min="13570" max="13570" width="72.33203125" style="319" customWidth="1"/>
    <col min="13571" max="13571" width="5.83203125" style="319" customWidth="1"/>
    <col min="13572" max="13573" width="9.33203125" style="319" customWidth="1"/>
    <col min="13574" max="13574" width="12.33203125" style="319" customWidth="1"/>
    <col min="13575" max="13575" width="9.33203125" style="319" customWidth="1"/>
    <col min="13576" max="13576" width="12.1640625" style="319" customWidth="1"/>
    <col min="13577" max="13577" width="13" style="319" customWidth="1"/>
    <col min="13578" max="13578" width="13.33203125" style="319" customWidth="1"/>
    <col min="13579" max="13824" width="7.5" style="319"/>
    <col min="13825" max="13825" width="10.83203125" style="319" customWidth="1"/>
    <col min="13826" max="13826" width="72.33203125" style="319" customWidth="1"/>
    <col min="13827" max="13827" width="5.83203125" style="319" customWidth="1"/>
    <col min="13828" max="13829" width="9.33203125" style="319" customWidth="1"/>
    <col min="13830" max="13830" width="12.33203125" style="319" customWidth="1"/>
    <col min="13831" max="13831" width="9.33203125" style="319" customWidth="1"/>
    <col min="13832" max="13832" width="12.1640625" style="319" customWidth="1"/>
    <col min="13833" max="13833" width="13" style="319" customWidth="1"/>
    <col min="13834" max="13834" width="13.33203125" style="319" customWidth="1"/>
    <col min="13835" max="14080" width="7.5" style="319"/>
    <col min="14081" max="14081" width="10.83203125" style="319" customWidth="1"/>
    <col min="14082" max="14082" width="72.33203125" style="319" customWidth="1"/>
    <col min="14083" max="14083" width="5.83203125" style="319" customWidth="1"/>
    <col min="14084" max="14085" width="9.33203125" style="319" customWidth="1"/>
    <col min="14086" max="14086" width="12.33203125" style="319" customWidth="1"/>
    <col min="14087" max="14087" width="9.33203125" style="319" customWidth="1"/>
    <col min="14088" max="14088" width="12.1640625" style="319" customWidth="1"/>
    <col min="14089" max="14089" width="13" style="319" customWidth="1"/>
    <col min="14090" max="14090" width="13.33203125" style="319" customWidth="1"/>
    <col min="14091" max="14336" width="7.5" style="319"/>
    <col min="14337" max="14337" width="10.83203125" style="319" customWidth="1"/>
    <col min="14338" max="14338" width="72.33203125" style="319" customWidth="1"/>
    <col min="14339" max="14339" width="5.83203125" style="319" customWidth="1"/>
    <col min="14340" max="14341" width="9.33203125" style="319" customWidth="1"/>
    <col min="14342" max="14342" width="12.33203125" style="319" customWidth="1"/>
    <col min="14343" max="14343" width="9.33203125" style="319" customWidth="1"/>
    <col min="14344" max="14344" width="12.1640625" style="319" customWidth="1"/>
    <col min="14345" max="14345" width="13" style="319" customWidth="1"/>
    <col min="14346" max="14346" width="13.33203125" style="319" customWidth="1"/>
    <col min="14347" max="14592" width="7.5" style="319"/>
    <col min="14593" max="14593" width="10.83203125" style="319" customWidth="1"/>
    <col min="14594" max="14594" width="72.33203125" style="319" customWidth="1"/>
    <col min="14595" max="14595" width="5.83203125" style="319" customWidth="1"/>
    <col min="14596" max="14597" width="9.33203125" style="319" customWidth="1"/>
    <col min="14598" max="14598" width="12.33203125" style="319" customWidth="1"/>
    <col min="14599" max="14599" width="9.33203125" style="319" customWidth="1"/>
    <col min="14600" max="14600" width="12.1640625" style="319" customWidth="1"/>
    <col min="14601" max="14601" width="13" style="319" customWidth="1"/>
    <col min="14602" max="14602" width="13.33203125" style="319" customWidth="1"/>
    <col min="14603" max="14848" width="7.5" style="319"/>
    <col min="14849" max="14849" width="10.83203125" style="319" customWidth="1"/>
    <col min="14850" max="14850" width="72.33203125" style="319" customWidth="1"/>
    <col min="14851" max="14851" width="5.83203125" style="319" customWidth="1"/>
    <col min="14852" max="14853" width="9.33203125" style="319" customWidth="1"/>
    <col min="14854" max="14854" width="12.33203125" style="319" customWidth="1"/>
    <col min="14855" max="14855" width="9.33203125" style="319" customWidth="1"/>
    <col min="14856" max="14856" width="12.1640625" style="319" customWidth="1"/>
    <col min="14857" max="14857" width="13" style="319" customWidth="1"/>
    <col min="14858" max="14858" width="13.33203125" style="319" customWidth="1"/>
    <col min="14859" max="15104" width="7.5" style="319"/>
    <col min="15105" max="15105" width="10.83203125" style="319" customWidth="1"/>
    <col min="15106" max="15106" width="72.33203125" style="319" customWidth="1"/>
    <col min="15107" max="15107" width="5.83203125" style="319" customWidth="1"/>
    <col min="15108" max="15109" width="9.33203125" style="319" customWidth="1"/>
    <col min="15110" max="15110" width="12.33203125" style="319" customWidth="1"/>
    <col min="15111" max="15111" width="9.33203125" style="319" customWidth="1"/>
    <col min="15112" max="15112" width="12.1640625" style="319" customWidth="1"/>
    <col min="15113" max="15113" width="13" style="319" customWidth="1"/>
    <col min="15114" max="15114" width="13.33203125" style="319" customWidth="1"/>
    <col min="15115" max="15360" width="7.5" style="319"/>
    <col min="15361" max="15361" width="10.83203125" style="319" customWidth="1"/>
    <col min="15362" max="15362" width="72.33203125" style="319" customWidth="1"/>
    <col min="15363" max="15363" width="5.83203125" style="319" customWidth="1"/>
    <col min="15364" max="15365" width="9.33203125" style="319" customWidth="1"/>
    <col min="15366" max="15366" width="12.33203125" style="319" customWidth="1"/>
    <col min="15367" max="15367" width="9.33203125" style="319" customWidth="1"/>
    <col min="15368" max="15368" width="12.1640625" style="319" customWidth="1"/>
    <col min="15369" max="15369" width="13" style="319" customWidth="1"/>
    <col min="15370" max="15370" width="13.33203125" style="319" customWidth="1"/>
    <col min="15371" max="15616" width="7.5" style="319"/>
    <col min="15617" max="15617" width="10.83203125" style="319" customWidth="1"/>
    <col min="15618" max="15618" width="72.33203125" style="319" customWidth="1"/>
    <col min="15619" max="15619" width="5.83203125" style="319" customWidth="1"/>
    <col min="15620" max="15621" width="9.33203125" style="319" customWidth="1"/>
    <col min="15622" max="15622" width="12.33203125" style="319" customWidth="1"/>
    <col min="15623" max="15623" width="9.33203125" style="319" customWidth="1"/>
    <col min="15624" max="15624" width="12.1640625" style="319" customWidth="1"/>
    <col min="15625" max="15625" width="13" style="319" customWidth="1"/>
    <col min="15626" max="15626" width="13.33203125" style="319" customWidth="1"/>
    <col min="15627" max="15872" width="7.5" style="319"/>
    <col min="15873" max="15873" width="10.83203125" style="319" customWidth="1"/>
    <col min="15874" max="15874" width="72.33203125" style="319" customWidth="1"/>
    <col min="15875" max="15875" width="5.83203125" style="319" customWidth="1"/>
    <col min="15876" max="15877" width="9.33203125" style="319" customWidth="1"/>
    <col min="15878" max="15878" width="12.33203125" style="319" customWidth="1"/>
    <col min="15879" max="15879" width="9.33203125" style="319" customWidth="1"/>
    <col min="15880" max="15880" width="12.1640625" style="319" customWidth="1"/>
    <col min="15881" max="15881" width="13" style="319" customWidth="1"/>
    <col min="15882" max="15882" width="13.33203125" style="319" customWidth="1"/>
    <col min="15883" max="16128" width="7.5" style="319"/>
    <col min="16129" max="16129" width="10.83203125" style="319" customWidth="1"/>
    <col min="16130" max="16130" width="72.33203125" style="319" customWidth="1"/>
    <col min="16131" max="16131" width="5.83203125" style="319" customWidth="1"/>
    <col min="16132" max="16133" width="9.33203125" style="319" customWidth="1"/>
    <col min="16134" max="16134" width="12.33203125" style="319" customWidth="1"/>
    <col min="16135" max="16135" width="9.33203125" style="319" customWidth="1"/>
    <col min="16136" max="16136" width="12.1640625" style="319" customWidth="1"/>
    <col min="16137" max="16137" width="13" style="319" customWidth="1"/>
    <col min="16138" max="16138" width="13.33203125" style="319" customWidth="1"/>
    <col min="16139" max="16384" width="7.5" style="319"/>
  </cols>
  <sheetData>
    <row r="1" spans="1:10">
      <c r="A1" s="318" t="s">
        <v>1058</v>
      </c>
      <c r="B1" s="319" t="s">
        <v>1059</v>
      </c>
      <c r="C1" s="320"/>
      <c r="E1" s="321"/>
      <c r="F1" s="321"/>
      <c r="G1" s="322"/>
      <c r="H1" s="323"/>
      <c r="J1" s="319" t="s">
        <v>1060</v>
      </c>
    </row>
    <row r="2" spans="1:10">
      <c r="A2" s="324"/>
      <c r="B2" s="325"/>
      <c r="C2" s="326"/>
      <c r="D2" s="325"/>
      <c r="E2" s="416" t="s">
        <v>1061</v>
      </c>
      <c r="F2" s="416"/>
      <c r="G2" s="416" t="s">
        <v>1062</v>
      </c>
      <c r="H2" s="416"/>
      <c r="I2" s="416"/>
      <c r="J2" s="326" t="s">
        <v>1063</v>
      </c>
    </row>
    <row r="3" spans="1:10">
      <c r="A3" s="324" t="s">
        <v>1049</v>
      </c>
      <c r="B3" s="325" t="s">
        <v>928</v>
      </c>
      <c r="C3" s="326" t="s">
        <v>1064</v>
      </c>
      <c r="D3" s="326" t="s">
        <v>111</v>
      </c>
      <c r="E3" s="327" t="s">
        <v>901</v>
      </c>
      <c r="F3" s="327" t="s">
        <v>1065</v>
      </c>
      <c r="G3" s="326" t="s">
        <v>1066</v>
      </c>
      <c r="H3" s="327" t="s">
        <v>901</v>
      </c>
      <c r="I3" s="327" t="s">
        <v>1067</v>
      </c>
      <c r="J3" s="328" t="s">
        <v>1068</v>
      </c>
    </row>
    <row r="4" spans="1:10">
      <c r="A4" s="329"/>
      <c r="B4" s="330"/>
      <c r="C4" s="331"/>
      <c r="D4" s="331"/>
      <c r="E4" s="332"/>
      <c r="F4" s="333" t="s">
        <v>1060</v>
      </c>
      <c r="G4" s="322"/>
      <c r="H4" s="323"/>
      <c r="J4" s="319" t="s">
        <v>1060</v>
      </c>
    </row>
    <row r="5" spans="1:10">
      <c r="A5" s="318" t="s">
        <v>1069</v>
      </c>
      <c r="B5" s="319" t="s">
        <v>1070</v>
      </c>
      <c r="C5" s="320" t="s">
        <v>167</v>
      </c>
      <c r="D5" s="319">
        <v>55</v>
      </c>
      <c r="E5" s="322">
        <v>0</v>
      </c>
      <c r="F5" s="321">
        <f t="shared" ref="F5:F10" si="0">E5*D5</f>
        <v>0</v>
      </c>
      <c r="G5" s="334">
        <f>D5</f>
        <v>55</v>
      </c>
      <c r="H5" s="321">
        <v>0</v>
      </c>
      <c r="I5" s="319">
        <f>H5*G5</f>
        <v>0</v>
      </c>
      <c r="J5" s="321">
        <f t="shared" ref="J5:J10" si="1">I5+F5</f>
        <v>0</v>
      </c>
    </row>
    <row r="6" spans="1:10">
      <c r="A6" s="318" t="s">
        <v>1071</v>
      </c>
      <c r="B6" s="319" t="s">
        <v>1072</v>
      </c>
      <c r="C6" s="320" t="s">
        <v>167</v>
      </c>
      <c r="D6" s="319">
        <v>35</v>
      </c>
      <c r="E6" s="322">
        <v>0</v>
      </c>
      <c r="F6" s="321">
        <f t="shared" si="0"/>
        <v>0</v>
      </c>
      <c r="G6" s="334">
        <v>0</v>
      </c>
      <c r="H6" s="321"/>
      <c r="I6" s="319">
        <f>H6*G6</f>
        <v>0</v>
      </c>
      <c r="J6" s="321">
        <f t="shared" si="1"/>
        <v>0</v>
      </c>
    </row>
    <row r="7" spans="1:10" ht="15">
      <c r="A7" s="318" t="s">
        <v>1073</v>
      </c>
      <c r="B7" s="319" t="s">
        <v>1074</v>
      </c>
      <c r="C7" s="320" t="s">
        <v>167</v>
      </c>
      <c r="D7" s="319">
        <v>35</v>
      </c>
      <c r="E7" s="322">
        <v>0</v>
      </c>
      <c r="F7" s="321">
        <f t="shared" si="0"/>
        <v>0</v>
      </c>
      <c r="G7" s="334">
        <f>D7</f>
        <v>35</v>
      </c>
      <c r="H7" s="321">
        <v>0</v>
      </c>
      <c r="I7" s="319">
        <f>H7*G7</f>
        <v>0</v>
      </c>
      <c r="J7" s="321">
        <f t="shared" si="1"/>
        <v>0</v>
      </c>
    </row>
    <row r="8" spans="1:10" ht="15">
      <c r="A8" s="318" t="s">
        <v>1075</v>
      </c>
      <c r="B8" s="319" t="s">
        <v>1076</v>
      </c>
      <c r="C8" s="320" t="s">
        <v>430</v>
      </c>
      <c r="D8" s="319">
        <v>2</v>
      </c>
      <c r="E8" s="322">
        <v>0</v>
      </c>
      <c r="F8" s="321">
        <f t="shared" si="0"/>
        <v>0</v>
      </c>
      <c r="G8" s="334">
        <v>0</v>
      </c>
      <c r="H8" s="321"/>
      <c r="I8" s="319">
        <f>H8*G8</f>
        <v>0</v>
      </c>
      <c r="J8" s="321">
        <f t="shared" si="1"/>
        <v>0</v>
      </c>
    </row>
    <row r="9" spans="1:10">
      <c r="A9" s="318" t="s">
        <v>1077</v>
      </c>
      <c r="B9" s="319" t="s">
        <v>1078</v>
      </c>
      <c r="C9" s="320" t="s">
        <v>430</v>
      </c>
      <c r="D9" s="319">
        <v>1</v>
      </c>
      <c r="E9" s="322">
        <v>0</v>
      </c>
      <c r="F9" s="321">
        <f t="shared" si="0"/>
        <v>0</v>
      </c>
      <c r="G9" s="334">
        <f>D9</f>
        <v>1</v>
      </c>
      <c r="H9" s="321">
        <v>0</v>
      </c>
      <c r="I9" s="319">
        <f t="shared" ref="I9:I18" si="2">H9*G9</f>
        <v>0</v>
      </c>
      <c r="J9" s="321">
        <f t="shared" si="1"/>
        <v>0</v>
      </c>
    </row>
    <row r="10" spans="1:10">
      <c r="A10" s="318" t="s">
        <v>1079</v>
      </c>
      <c r="B10" s="319" t="s">
        <v>1080</v>
      </c>
      <c r="C10" s="320" t="s">
        <v>430</v>
      </c>
      <c r="D10" s="319">
        <v>1</v>
      </c>
      <c r="E10" s="322">
        <v>0</v>
      </c>
      <c r="F10" s="321">
        <f t="shared" si="0"/>
        <v>0</v>
      </c>
      <c r="G10" s="334">
        <v>0</v>
      </c>
      <c r="H10" s="321"/>
      <c r="I10" s="319">
        <f>H10*G10</f>
        <v>0</v>
      </c>
      <c r="J10" s="321">
        <f t="shared" si="1"/>
        <v>0</v>
      </c>
    </row>
    <row r="11" spans="1:10">
      <c r="A11" s="318"/>
      <c r="B11" s="319" t="s">
        <v>1081</v>
      </c>
      <c r="C11" s="320" t="s">
        <v>430</v>
      </c>
      <c r="D11" s="319" t="s">
        <v>1082</v>
      </c>
      <c r="E11" s="322" t="s">
        <v>1082</v>
      </c>
      <c r="F11" s="321" t="s">
        <v>1082</v>
      </c>
      <c r="G11" s="334">
        <v>1</v>
      </c>
      <c r="H11" s="321">
        <v>0</v>
      </c>
      <c r="I11" s="319">
        <f>H11*G11</f>
        <v>0</v>
      </c>
      <c r="J11" s="321">
        <f>I11</f>
        <v>0</v>
      </c>
    </row>
    <row r="12" spans="1:10">
      <c r="A12" s="318"/>
      <c r="B12" s="319" t="s">
        <v>1083</v>
      </c>
      <c r="C12" s="320" t="s">
        <v>430</v>
      </c>
      <c r="E12" s="322"/>
      <c r="F12" s="321">
        <f t="shared" ref="F12:F18" si="3">E12*D12</f>
        <v>0</v>
      </c>
      <c r="G12" s="334">
        <v>1</v>
      </c>
      <c r="H12" s="321">
        <v>0</v>
      </c>
      <c r="I12" s="319">
        <f t="shared" si="2"/>
        <v>0</v>
      </c>
      <c r="J12" s="321">
        <f t="shared" ref="J12:J18" si="4">I12+F12</f>
        <v>0</v>
      </c>
    </row>
    <row r="13" spans="1:10">
      <c r="A13" s="318" t="s">
        <v>1084</v>
      </c>
      <c r="B13" s="319" t="s">
        <v>1085</v>
      </c>
      <c r="C13" s="320" t="s">
        <v>430</v>
      </c>
      <c r="D13" s="319">
        <v>1</v>
      </c>
      <c r="E13" s="322">
        <v>0</v>
      </c>
      <c r="F13" s="321">
        <f t="shared" si="3"/>
        <v>0</v>
      </c>
      <c r="G13" s="334">
        <f>D13</f>
        <v>1</v>
      </c>
      <c r="H13" s="321">
        <v>0</v>
      </c>
      <c r="I13" s="319">
        <f t="shared" si="2"/>
        <v>0</v>
      </c>
      <c r="J13" s="321">
        <f t="shared" si="4"/>
        <v>0</v>
      </c>
    </row>
    <row r="14" spans="1:10">
      <c r="A14" s="318" t="s">
        <v>1086</v>
      </c>
      <c r="B14" s="319" t="s">
        <v>1087</v>
      </c>
      <c r="C14" s="320" t="s">
        <v>430</v>
      </c>
      <c r="D14" s="319">
        <v>1</v>
      </c>
      <c r="E14" s="322">
        <v>0</v>
      </c>
      <c r="F14" s="321">
        <f t="shared" si="3"/>
        <v>0</v>
      </c>
      <c r="G14" s="334">
        <v>0</v>
      </c>
      <c r="H14" s="323"/>
      <c r="I14" s="319">
        <f t="shared" si="2"/>
        <v>0</v>
      </c>
      <c r="J14" s="321">
        <f t="shared" si="4"/>
        <v>0</v>
      </c>
    </row>
    <row r="15" spans="1:10" ht="15">
      <c r="A15" s="318" t="s">
        <v>1088</v>
      </c>
      <c r="B15" s="319" t="s">
        <v>1089</v>
      </c>
      <c r="C15" s="320" t="s">
        <v>167</v>
      </c>
      <c r="D15" s="319">
        <v>10</v>
      </c>
      <c r="E15" s="322">
        <v>0</v>
      </c>
      <c r="F15" s="321">
        <f t="shared" si="3"/>
        <v>0</v>
      </c>
      <c r="G15" s="334">
        <f>D15</f>
        <v>10</v>
      </c>
      <c r="H15" s="321">
        <v>0</v>
      </c>
      <c r="I15" s="319">
        <f t="shared" si="2"/>
        <v>0</v>
      </c>
      <c r="J15" s="321">
        <f t="shared" si="4"/>
        <v>0</v>
      </c>
    </row>
    <row r="16" spans="1:10">
      <c r="A16" s="318" t="s">
        <v>1090</v>
      </c>
      <c r="B16" s="319" t="s">
        <v>1091</v>
      </c>
      <c r="C16" s="320" t="s">
        <v>167</v>
      </c>
      <c r="D16" s="319">
        <v>2</v>
      </c>
      <c r="E16" s="322">
        <v>0</v>
      </c>
      <c r="F16" s="321">
        <f t="shared" si="3"/>
        <v>0</v>
      </c>
      <c r="G16" s="334">
        <f>0.95*D16</f>
        <v>1.9</v>
      </c>
      <c r="H16" s="321">
        <v>0</v>
      </c>
      <c r="I16" s="319">
        <f t="shared" si="2"/>
        <v>0</v>
      </c>
      <c r="J16" s="321">
        <f t="shared" si="4"/>
        <v>0</v>
      </c>
    </row>
    <row r="17" spans="1:10">
      <c r="A17" s="318" t="s">
        <v>1092</v>
      </c>
      <c r="B17" s="319" t="s">
        <v>1093</v>
      </c>
      <c r="C17" s="320" t="s">
        <v>167</v>
      </c>
      <c r="D17" s="319">
        <v>45</v>
      </c>
      <c r="E17" s="322">
        <v>0</v>
      </c>
      <c r="F17" s="321">
        <f t="shared" si="3"/>
        <v>0</v>
      </c>
      <c r="G17" s="334">
        <f>0.62*D17</f>
        <v>27.9</v>
      </c>
      <c r="H17" s="321">
        <v>0</v>
      </c>
      <c r="I17" s="319">
        <f t="shared" si="2"/>
        <v>0</v>
      </c>
      <c r="J17" s="321">
        <f t="shared" si="4"/>
        <v>0</v>
      </c>
    </row>
    <row r="18" spans="1:10">
      <c r="A18" s="318" t="s">
        <v>1094</v>
      </c>
      <c r="B18" s="319" t="s">
        <v>1095</v>
      </c>
      <c r="C18" s="320" t="s">
        <v>430</v>
      </c>
      <c r="D18" s="319">
        <v>1</v>
      </c>
      <c r="E18" s="322">
        <v>0</v>
      </c>
      <c r="F18" s="321">
        <f t="shared" si="3"/>
        <v>0</v>
      </c>
      <c r="G18" s="334">
        <v>2</v>
      </c>
      <c r="H18" s="321">
        <v>0</v>
      </c>
      <c r="I18" s="319">
        <f t="shared" si="2"/>
        <v>0</v>
      </c>
      <c r="J18" s="321">
        <f t="shared" si="4"/>
        <v>0</v>
      </c>
    </row>
    <row r="19" spans="1:10">
      <c r="A19" s="318"/>
      <c r="B19" s="319" t="s">
        <v>1096</v>
      </c>
      <c r="C19" s="320" t="s">
        <v>430</v>
      </c>
      <c r="D19" s="319">
        <v>1</v>
      </c>
      <c r="E19" s="322">
        <v>0</v>
      </c>
      <c r="F19" s="321">
        <f>E19*D19</f>
        <v>0</v>
      </c>
      <c r="G19" s="334">
        <v>0</v>
      </c>
      <c r="H19" s="321"/>
      <c r="J19" s="321">
        <f>I19+F19</f>
        <v>0</v>
      </c>
    </row>
    <row r="20" spans="1:10" ht="12.75" thickBot="1">
      <c r="A20" s="335"/>
      <c r="E20" s="321"/>
      <c r="F20" s="336"/>
      <c r="G20" s="337"/>
      <c r="H20" s="338"/>
      <c r="I20" s="339"/>
      <c r="J20" s="336">
        <f>I20+F20</f>
        <v>0</v>
      </c>
    </row>
    <row r="21" spans="1:10">
      <c r="A21" s="340"/>
      <c r="B21" s="341" t="s">
        <v>1050</v>
      </c>
      <c r="C21" s="341"/>
      <c r="D21" s="341"/>
      <c r="E21" s="342"/>
      <c r="F21" s="343">
        <f>SUM(F5:F20)</f>
        <v>0</v>
      </c>
      <c r="G21" s="322"/>
      <c r="H21" s="323"/>
      <c r="I21" s="343">
        <f>SUM(I5:I20)</f>
        <v>0</v>
      </c>
      <c r="J21" s="343">
        <f>SUM(J5:J20)</f>
        <v>0</v>
      </c>
    </row>
    <row r="22" spans="1:10">
      <c r="A22" s="335"/>
      <c r="B22" s="319" t="s">
        <v>1097</v>
      </c>
      <c r="C22" s="320" t="s">
        <v>1098</v>
      </c>
      <c r="D22" s="344">
        <v>5</v>
      </c>
      <c r="E22" s="321"/>
      <c r="F22" s="321"/>
      <c r="G22" s="322"/>
      <c r="H22" s="323"/>
      <c r="I22" s="321">
        <f>D22/100*I21</f>
        <v>0</v>
      </c>
      <c r="J22" s="319" t="s">
        <v>1060</v>
      </c>
    </row>
    <row r="23" spans="1:10">
      <c r="A23" s="318"/>
      <c r="B23" s="319" t="s">
        <v>1099</v>
      </c>
      <c r="C23" s="320"/>
      <c r="E23" s="321"/>
      <c r="F23" s="321"/>
      <c r="G23" s="322"/>
      <c r="H23" s="323"/>
      <c r="I23" s="322">
        <f>I21+I22</f>
        <v>0</v>
      </c>
      <c r="J23" s="319" t="s">
        <v>1060</v>
      </c>
    </row>
    <row r="24" spans="1:10">
      <c r="A24" s="318"/>
      <c r="B24" s="319" t="s">
        <v>1100</v>
      </c>
      <c r="C24" s="320"/>
      <c r="E24" s="321"/>
      <c r="F24" s="321"/>
      <c r="G24" s="322"/>
      <c r="H24" s="323"/>
      <c r="J24" s="322">
        <f>I23+F21</f>
        <v>0</v>
      </c>
    </row>
    <row r="25" spans="1:10">
      <c r="A25" s="318"/>
      <c r="B25" s="319" t="s">
        <v>1101</v>
      </c>
      <c r="C25" s="320" t="s">
        <v>1098</v>
      </c>
      <c r="D25" s="319">
        <v>6</v>
      </c>
      <c r="E25" s="321"/>
      <c r="F25" s="321"/>
      <c r="G25" s="322"/>
      <c r="H25" s="323"/>
      <c r="J25" s="322">
        <f>D25/100*J24</f>
        <v>0</v>
      </c>
    </row>
    <row r="26" spans="1:10">
      <c r="A26" s="318"/>
      <c r="B26" s="319" t="s">
        <v>1102</v>
      </c>
      <c r="C26" s="320" t="s">
        <v>1103</v>
      </c>
      <c r="D26" s="319">
        <v>1</v>
      </c>
      <c r="E26" s="321">
        <v>0</v>
      </c>
      <c r="F26" s="321"/>
      <c r="G26" s="322"/>
      <c r="H26" s="323"/>
      <c r="J26" s="322">
        <f>D26*E26</f>
        <v>0</v>
      </c>
    </row>
    <row r="27" spans="1:10" ht="12.75" thickBot="1">
      <c r="A27" s="318"/>
      <c r="B27" s="319" t="s">
        <v>1104</v>
      </c>
      <c r="C27" s="320" t="s">
        <v>1103</v>
      </c>
      <c r="D27" s="319">
        <v>1</v>
      </c>
      <c r="E27" s="321">
        <v>0</v>
      </c>
      <c r="F27" s="321"/>
      <c r="G27" s="322"/>
      <c r="H27" s="323"/>
      <c r="J27" s="322">
        <f>D27*E27</f>
        <v>0</v>
      </c>
    </row>
    <row r="28" spans="1:10" ht="12.75" thickBot="1">
      <c r="A28" s="345"/>
      <c r="B28" s="346" t="s">
        <v>1105</v>
      </c>
      <c r="C28" s="347"/>
      <c r="D28" s="346"/>
      <c r="E28" s="348"/>
      <c r="F28" s="348"/>
      <c r="G28" s="349"/>
      <c r="H28" s="350"/>
      <c r="I28" s="346"/>
      <c r="J28" s="349">
        <f>J24+J25+J26+J27</f>
        <v>0</v>
      </c>
    </row>
  </sheetData>
  <mergeCells count="2">
    <mergeCell ref="E2:F2"/>
    <mergeCell ref="G2:I2"/>
  </mergeCells>
  <pageMargins left="0.78740157480314965" right="0.78740157480314965" top="0.98425196850393704" bottom="0.98425196850393704" header="0.51181102362204722" footer="0.51181102362204722"/>
  <pageSetup paperSize="9" orientation="landscape" r:id="rId1"/>
  <headerFooter alignWithMargins="0">
    <oddHeader>&amp;CELEKTROMONTÁŽE&amp;RStavební úpravy MK v ulici Potoční, Břilice - změna 2/2018
SO 401a - Veřejné osvětlení - I.etapa</oddHeader>
    <oddFooter>&amp;CStrana &amp;P z &amp;N</oddFooter>
  </headerFooter>
</worksheet>
</file>

<file path=xl/worksheets/sheet6.xml><?xml version="1.0" encoding="utf-8"?>
<worksheet xmlns="http://schemas.openxmlformats.org/spreadsheetml/2006/main" xmlns:r="http://schemas.openxmlformats.org/officeDocument/2006/relationships">
  <dimension ref="A1:G20"/>
  <sheetViews>
    <sheetView workbookViewId="0">
      <selection activeCell="F7" sqref="F7"/>
    </sheetView>
  </sheetViews>
  <sheetFormatPr defaultRowHeight="12"/>
  <cols>
    <col min="1" max="1" width="13.5" style="352" customWidth="1"/>
    <col min="2" max="2" width="99.33203125" style="352" customWidth="1"/>
    <col min="3" max="3" width="6.83203125" style="352" customWidth="1"/>
    <col min="4" max="4" width="7.33203125" style="352" customWidth="1"/>
    <col min="5" max="5" width="9" style="352" customWidth="1"/>
    <col min="6" max="6" width="13" style="352" customWidth="1"/>
    <col min="7" max="7" width="18" style="352" customWidth="1"/>
    <col min="8" max="256" width="9.33203125" style="352"/>
    <col min="257" max="257" width="13.5" style="352" customWidth="1"/>
    <col min="258" max="258" width="99.33203125" style="352" customWidth="1"/>
    <col min="259" max="259" width="6.83203125" style="352" customWidth="1"/>
    <col min="260" max="260" width="7.33203125" style="352" customWidth="1"/>
    <col min="261" max="261" width="9" style="352" customWidth="1"/>
    <col min="262" max="262" width="13" style="352" customWidth="1"/>
    <col min="263" max="263" width="18" style="352" customWidth="1"/>
    <col min="264" max="512" width="9.33203125" style="352"/>
    <col min="513" max="513" width="13.5" style="352" customWidth="1"/>
    <col min="514" max="514" width="99.33203125" style="352" customWidth="1"/>
    <col min="515" max="515" width="6.83203125" style="352" customWidth="1"/>
    <col min="516" max="516" width="7.33203125" style="352" customWidth="1"/>
    <col min="517" max="517" width="9" style="352" customWidth="1"/>
    <col min="518" max="518" width="13" style="352" customWidth="1"/>
    <col min="519" max="519" width="18" style="352" customWidth="1"/>
    <col min="520" max="768" width="9.33203125" style="352"/>
    <col min="769" max="769" width="13.5" style="352" customWidth="1"/>
    <col min="770" max="770" width="99.33203125" style="352" customWidth="1"/>
    <col min="771" max="771" width="6.83203125" style="352" customWidth="1"/>
    <col min="772" max="772" width="7.33203125" style="352" customWidth="1"/>
    <col min="773" max="773" width="9" style="352" customWidth="1"/>
    <col min="774" max="774" width="13" style="352" customWidth="1"/>
    <col min="775" max="775" width="18" style="352" customWidth="1"/>
    <col min="776" max="1024" width="9.33203125" style="352"/>
    <col min="1025" max="1025" width="13.5" style="352" customWidth="1"/>
    <col min="1026" max="1026" width="99.33203125" style="352" customWidth="1"/>
    <col min="1027" max="1027" width="6.83203125" style="352" customWidth="1"/>
    <col min="1028" max="1028" width="7.33203125" style="352" customWidth="1"/>
    <col min="1029" max="1029" width="9" style="352" customWidth="1"/>
    <col min="1030" max="1030" width="13" style="352" customWidth="1"/>
    <col min="1031" max="1031" width="18" style="352" customWidth="1"/>
    <col min="1032" max="1280" width="9.33203125" style="352"/>
    <col min="1281" max="1281" width="13.5" style="352" customWidth="1"/>
    <col min="1282" max="1282" width="99.33203125" style="352" customWidth="1"/>
    <col min="1283" max="1283" width="6.83203125" style="352" customWidth="1"/>
    <col min="1284" max="1284" width="7.33203125" style="352" customWidth="1"/>
    <col min="1285" max="1285" width="9" style="352" customWidth="1"/>
    <col min="1286" max="1286" width="13" style="352" customWidth="1"/>
    <col min="1287" max="1287" width="18" style="352" customWidth="1"/>
    <col min="1288" max="1536" width="9.33203125" style="352"/>
    <col min="1537" max="1537" width="13.5" style="352" customWidth="1"/>
    <col min="1538" max="1538" width="99.33203125" style="352" customWidth="1"/>
    <col min="1539" max="1539" width="6.83203125" style="352" customWidth="1"/>
    <col min="1540" max="1540" width="7.33203125" style="352" customWidth="1"/>
    <col min="1541" max="1541" width="9" style="352" customWidth="1"/>
    <col min="1542" max="1542" width="13" style="352" customWidth="1"/>
    <col min="1543" max="1543" width="18" style="352" customWidth="1"/>
    <col min="1544" max="1792" width="9.33203125" style="352"/>
    <col min="1793" max="1793" width="13.5" style="352" customWidth="1"/>
    <col min="1794" max="1794" width="99.33203125" style="352" customWidth="1"/>
    <col min="1795" max="1795" width="6.83203125" style="352" customWidth="1"/>
    <col min="1796" max="1796" width="7.33203125" style="352" customWidth="1"/>
    <col min="1797" max="1797" width="9" style="352" customWidth="1"/>
    <col min="1798" max="1798" width="13" style="352" customWidth="1"/>
    <col min="1799" max="1799" width="18" style="352" customWidth="1"/>
    <col min="1800" max="2048" width="9.33203125" style="352"/>
    <col min="2049" max="2049" width="13.5" style="352" customWidth="1"/>
    <col min="2050" max="2050" width="99.33203125" style="352" customWidth="1"/>
    <col min="2051" max="2051" width="6.83203125" style="352" customWidth="1"/>
    <col min="2052" max="2052" width="7.33203125" style="352" customWidth="1"/>
    <col min="2053" max="2053" width="9" style="352" customWidth="1"/>
    <col min="2054" max="2054" width="13" style="352" customWidth="1"/>
    <col min="2055" max="2055" width="18" style="352" customWidth="1"/>
    <col min="2056" max="2304" width="9.33203125" style="352"/>
    <col min="2305" max="2305" width="13.5" style="352" customWidth="1"/>
    <col min="2306" max="2306" width="99.33203125" style="352" customWidth="1"/>
    <col min="2307" max="2307" width="6.83203125" style="352" customWidth="1"/>
    <col min="2308" max="2308" width="7.33203125" style="352" customWidth="1"/>
    <col min="2309" max="2309" width="9" style="352" customWidth="1"/>
    <col min="2310" max="2310" width="13" style="352" customWidth="1"/>
    <col min="2311" max="2311" width="18" style="352" customWidth="1"/>
    <col min="2312" max="2560" width="9.33203125" style="352"/>
    <col min="2561" max="2561" width="13.5" style="352" customWidth="1"/>
    <col min="2562" max="2562" width="99.33203125" style="352" customWidth="1"/>
    <col min="2563" max="2563" width="6.83203125" style="352" customWidth="1"/>
    <col min="2564" max="2564" width="7.33203125" style="352" customWidth="1"/>
    <col min="2565" max="2565" width="9" style="352" customWidth="1"/>
    <col min="2566" max="2566" width="13" style="352" customWidth="1"/>
    <col min="2567" max="2567" width="18" style="352" customWidth="1"/>
    <col min="2568" max="2816" width="9.33203125" style="352"/>
    <col min="2817" max="2817" width="13.5" style="352" customWidth="1"/>
    <col min="2818" max="2818" width="99.33203125" style="352" customWidth="1"/>
    <col min="2819" max="2819" width="6.83203125" style="352" customWidth="1"/>
    <col min="2820" max="2820" width="7.33203125" style="352" customWidth="1"/>
    <col min="2821" max="2821" width="9" style="352" customWidth="1"/>
    <col min="2822" max="2822" width="13" style="352" customWidth="1"/>
    <col min="2823" max="2823" width="18" style="352" customWidth="1"/>
    <col min="2824" max="3072" width="9.33203125" style="352"/>
    <col min="3073" max="3073" width="13.5" style="352" customWidth="1"/>
    <col min="3074" max="3074" width="99.33203125" style="352" customWidth="1"/>
    <col min="3075" max="3075" width="6.83203125" style="352" customWidth="1"/>
    <col min="3076" max="3076" width="7.33203125" style="352" customWidth="1"/>
    <col min="3077" max="3077" width="9" style="352" customWidth="1"/>
    <col min="3078" max="3078" width="13" style="352" customWidth="1"/>
    <col min="3079" max="3079" width="18" style="352" customWidth="1"/>
    <col min="3080" max="3328" width="9.33203125" style="352"/>
    <col min="3329" max="3329" width="13.5" style="352" customWidth="1"/>
    <col min="3330" max="3330" width="99.33203125" style="352" customWidth="1"/>
    <col min="3331" max="3331" width="6.83203125" style="352" customWidth="1"/>
    <col min="3332" max="3332" width="7.33203125" style="352" customWidth="1"/>
    <col min="3333" max="3333" width="9" style="352" customWidth="1"/>
    <col min="3334" max="3334" width="13" style="352" customWidth="1"/>
    <col min="3335" max="3335" width="18" style="352" customWidth="1"/>
    <col min="3336" max="3584" width="9.33203125" style="352"/>
    <col min="3585" max="3585" width="13.5" style="352" customWidth="1"/>
    <col min="3586" max="3586" width="99.33203125" style="352" customWidth="1"/>
    <col min="3587" max="3587" width="6.83203125" style="352" customWidth="1"/>
    <col min="3588" max="3588" width="7.33203125" style="352" customWidth="1"/>
    <col min="3589" max="3589" width="9" style="352" customWidth="1"/>
    <col min="3590" max="3590" width="13" style="352" customWidth="1"/>
    <col min="3591" max="3591" width="18" style="352" customWidth="1"/>
    <col min="3592" max="3840" width="9.33203125" style="352"/>
    <col min="3841" max="3841" width="13.5" style="352" customWidth="1"/>
    <col min="3842" max="3842" width="99.33203125" style="352" customWidth="1"/>
    <col min="3843" max="3843" width="6.83203125" style="352" customWidth="1"/>
    <col min="3844" max="3844" width="7.33203125" style="352" customWidth="1"/>
    <col min="3845" max="3845" width="9" style="352" customWidth="1"/>
    <col min="3846" max="3846" width="13" style="352" customWidth="1"/>
    <col min="3847" max="3847" width="18" style="352" customWidth="1"/>
    <col min="3848" max="4096" width="9.33203125" style="352"/>
    <col min="4097" max="4097" width="13.5" style="352" customWidth="1"/>
    <col min="4098" max="4098" width="99.33203125" style="352" customWidth="1"/>
    <col min="4099" max="4099" width="6.83203125" style="352" customWidth="1"/>
    <col min="4100" max="4100" width="7.33203125" style="352" customWidth="1"/>
    <col min="4101" max="4101" width="9" style="352" customWidth="1"/>
    <col min="4102" max="4102" width="13" style="352" customWidth="1"/>
    <col min="4103" max="4103" width="18" style="352" customWidth="1"/>
    <col min="4104" max="4352" width="9.33203125" style="352"/>
    <col min="4353" max="4353" width="13.5" style="352" customWidth="1"/>
    <col min="4354" max="4354" width="99.33203125" style="352" customWidth="1"/>
    <col min="4355" max="4355" width="6.83203125" style="352" customWidth="1"/>
    <col min="4356" max="4356" width="7.33203125" style="352" customWidth="1"/>
    <col min="4357" max="4357" width="9" style="352" customWidth="1"/>
    <col min="4358" max="4358" width="13" style="352" customWidth="1"/>
    <col min="4359" max="4359" width="18" style="352" customWidth="1"/>
    <col min="4360" max="4608" width="9.33203125" style="352"/>
    <col min="4609" max="4609" width="13.5" style="352" customWidth="1"/>
    <col min="4610" max="4610" width="99.33203125" style="352" customWidth="1"/>
    <col min="4611" max="4611" width="6.83203125" style="352" customWidth="1"/>
    <col min="4612" max="4612" width="7.33203125" style="352" customWidth="1"/>
    <col min="4613" max="4613" width="9" style="352" customWidth="1"/>
    <col min="4614" max="4614" width="13" style="352" customWidth="1"/>
    <col min="4615" max="4615" width="18" style="352" customWidth="1"/>
    <col min="4616" max="4864" width="9.33203125" style="352"/>
    <col min="4865" max="4865" width="13.5" style="352" customWidth="1"/>
    <col min="4866" max="4866" width="99.33203125" style="352" customWidth="1"/>
    <col min="4867" max="4867" width="6.83203125" style="352" customWidth="1"/>
    <col min="4868" max="4868" width="7.33203125" style="352" customWidth="1"/>
    <col min="4869" max="4869" width="9" style="352" customWidth="1"/>
    <col min="4870" max="4870" width="13" style="352" customWidth="1"/>
    <col min="4871" max="4871" width="18" style="352" customWidth="1"/>
    <col min="4872" max="5120" width="9.33203125" style="352"/>
    <col min="5121" max="5121" width="13.5" style="352" customWidth="1"/>
    <col min="5122" max="5122" width="99.33203125" style="352" customWidth="1"/>
    <col min="5123" max="5123" width="6.83203125" style="352" customWidth="1"/>
    <col min="5124" max="5124" width="7.33203125" style="352" customWidth="1"/>
    <col min="5125" max="5125" width="9" style="352" customWidth="1"/>
    <col min="5126" max="5126" width="13" style="352" customWidth="1"/>
    <col min="5127" max="5127" width="18" style="352" customWidth="1"/>
    <col min="5128" max="5376" width="9.33203125" style="352"/>
    <col min="5377" max="5377" width="13.5" style="352" customWidth="1"/>
    <col min="5378" max="5378" width="99.33203125" style="352" customWidth="1"/>
    <col min="5379" max="5379" width="6.83203125" style="352" customWidth="1"/>
    <col min="5380" max="5380" width="7.33203125" style="352" customWidth="1"/>
    <col min="5381" max="5381" width="9" style="352" customWidth="1"/>
    <col min="5382" max="5382" width="13" style="352" customWidth="1"/>
    <col min="5383" max="5383" width="18" style="352" customWidth="1"/>
    <col min="5384" max="5632" width="9.33203125" style="352"/>
    <col min="5633" max="5633" width="13.5" style="352" customWidth="1"/>
    <col min="5634" max="5634" width="99.33203125" style="352" customWidth="1"/>
    <col min="5635" max="5635" width="6.83203125" style="352" customWidth="1"/>
    <col min="5636" max="5636" width="7.33203125" style="352" customWidth="1"/>
    <col min="5637" max="5637" width="9" style="352" customWidth="1"/>
    <col min="5638" max="5638" width="13" style="352" customWidth="1"/>
    <col min="5639" max="5639" width="18" style="352" customWidth="1"/>
    <col min="5640" max="5888" width="9.33203125" style="352"/>
    <col min="5889" max="5889" width="13.5" style="352" customWidth="1"/>
    <col min="5890" max="5890" width="99.33203125" style="352" customWidth="1"/>
    <col min="5891" max="5891" width="6.83203125" style="352" customWidth="1"/>
    <col min="5892" max="5892" width="7.33203125" style="352" customWidth="1"/>
    <col min="5893" max="5893" width="9" style="352" customWidth="1"/>
    <col min="5894" max="5894" width="13" style="352" customWidth="1"/>
    <col min="5895" max="5895" width="18" style="352" customWidth="1"/>
    <col min="5896" max="6144" width="9.33203125" style="352"/>
    <col min="6145" max="6145" width="13.5" style="352" customWidth="1"/>
    <col min="6146" max="6146" width="99.33203125" style="352" customWidth="1"/>
    <col min="6147" max="6147" width="6.83203125" style="352" customWidth="1"/>
    <col min="6148" max="6148" width="7.33203125" style="352" customWidth="1"/>
    <col min="6149" max="6149" width="9" style="352" customWidth="1"/>
    <col min="6150" max="6150" width="13" style="352" customWidth="1"/>
    <col min="6151" max="6151" width="18" style="352" customWidth="1"/>
    <col min="6152" max="6400" width="9.33203125" style="352"/>
    <col min="6401" max="6401" width="13.5" style="352" customWidth="1"/>
    <col min="6402" max="6402" width="99.33203125" style="352" customWidth="1"/>
    <col min="6403" max="6403" width="6.83203125" style="352" customWidth="1"/>
    <col min="6404" max="6404" width="7.33203125" style="352" customWidth="1"/>
    <col min="6405" max="6405" width="9" style="352" customWidth="1"/>
    <col min="6406" max="6406" width="13" style="352" customWidth="1"/>
    <col min="6407" max="6407" width="18" style="352" customWidth="1"/>
    <col min="6408" max="6656" width="9.33203125" style="352"/>
    <col min="6657" max="6657" width="13.5" style="352" customWidth="1"/>
    <col min="6658" max="6658" width="99.33203125" style="352" customWidth="1"/>
    <col min="6659" max="6659" width="6.83203125" style="352" customWidth="1"/>
    <col min="6660" max="6660" width="7.33203125" style="352" customWidth="1"/>
    <col min="6661" max="6661" width="9" style="352" customWidth="1"/>
    <col min="6662" max="6662" width="13" style="352" customWidth="1"/>
    <col min="6663" max="6663" width="18" style="352" customWidth="1"/>
    <col min="6664" max="6912" width="9.33203125" style="352"/>
    <col min="6913" max="6913" width="13.5" style="352" customWidth="1"/>
    <col min="6914" max="6914" width="99.33203125" style="352" customWidth="1"/>
    <col min="6915" max="6915" width="6.83203125" style="352" customWidth="1"/>
    <col min="6916" max="6916" width="7.33203125" style="352" customWidth="1"/>
    <col min="6917" max="6917" width="9" style="352" customWidth="1"/>
    <col min="6918" max="6918" width="13" style="352" customWidth="1"/>
    <col min="6919" max="6919" width="18" style="352" customWidth="1"/>
    <col min="6920" max="7168" width="9.33203125" style="352"/>
    <col min="7169" max="7169" width="13.5" style="352" customWidth="1"/>
    <col min="7170" max="7170" width="99.33203125" style="352" customWidth="1"/>
    <col min="7171" max="7171" width="6.83203125" style="352" customWidth="1"/>
    <col min="7172" max="7172" width="7.33203125" style="352" customWidth="1"/>
    <col min="7173" max="7173" width="9" style="352" customWidth="1"/>
    <col min="7174" max="7174" width="13" style="352" customWidth="1"/>
    <col min="7175" max="7175" width="18" style="352" customWidth="1"/>
    <col min="7176" max="7424" width="9.33203125" style="352"/>
    <col min="7425" max="7425" width="13.5" style="352" customWidth="1"/>
    <col min="7426" max="7426" width="99.33203125" style="352" customWidth="1"/>
    <col min="7427" max="7427" width="6.83203125" style="352" customWidth="1"/>
    <col min="7428" max="7428" width="7.33203125" style="352" customWidth="1"/>
    <col min="7429" max="7429" width="9" style="352" customWidth="1"/>
    <col min="7430" max="7430" width="13" style="352" customWidth="1"/>
    <col min="7431" max="7431" width="18" style="352" customWidth="1"/>
    <col min="7432" max="7680" width="9.33203125" style="352"/>
    <col min="7681" max="7681" width="13.5" style="352" customWidth="1"/>
    <col min="7682" max="7682" width="99.33203125" style="352" customWidth="1"/>
    <col min="7683" max="7683" width="6.83203125" style="352" customWidth="1"/>
    <col min="7684" max="7684" width="7.33203125" style="352" customWidth="1"/>
    <col min="7685" max="7685" width="9" style="352" customWidth="1"/>
    <col min="7686" max="7686" width="13" style="352" customWidth="1"/>
    <col min="7687" max="7687" width="18" style="352" customWidth="1"/>
    <col min="7688" max="7936" width="9.33203125" style="352"/>
    <col min="7937" max="7937" width="13.5" style="352" customWidth="1"/>
    <col min="7938" max="7938" width="99.33203125" style="352" customWidth="1"/>
    <col min="7939" max="7939" width="6.83203125" style="352" customWidth="1"/>
    <col min="7940" max="7940" width="7.33203125" style="352" customWidth="1"/>
    <col min="7941" max="7941" width="9" style="352" customWidth="1"/>
    <col min="7942" max="7942" width="13" style="352" customWidth="1"/>
    <col min="7943" max="7943" width="18" style="352" customWidth="1"/>
    <col min="7944" max="8192" width="9.33203125" style="352"/>
    <col min="8193" max="8193" width="13.5" style="352" customWidth="1"/>
    <col min="8194" max="8194" width="99.33203125" style="352" customWidth="1"/>
    <col min="8195" max="8195" width="6.83203125" style="352" customWidth="1"/>
    <col min="8196" max="8196" width="7.33203125" style="352" customWidth="1"/>
    <col min="8197" max="8197" width="9" style="352" customWidth="1"/>
    <col min="8198" max="8198" width="13" style="352" customWidth="1"/>
    <col min="8199" max="8199" width="18" style="352" customWidth="1"/>
    <col min="8200" max="8448" width="9.33203125" style="352"/>
    <col min="8449" max="8449" width="13.5" style="352" customWidth="1"/>
    <col min="8450" max="8450" width="99.33203125" style="352" customWidth="1"/>
    <col min="8451" max="8451" width="6.83203125" style="352" customWidth="1"/>
    <col min="8452" max="8452" width="7.33203125" style="352" customWidth="1"/>
    <col min="8453" max="8453" width="9" style="352" customWidth="1"/>
    <col min="8454" max="8454" width="13" style="352" customWidth="1"/>
    <col min="8455" max="8455" width="18" style="352" customWidth="1"/>
    <col min="8456" max="8704" width="9.33203125" style="352"/>
    <col min="8705" max="8705" width="13.5" style="352" customWidth="1"/>
    <col min="8706" max="8706" width="99.33203125" style="352" customWidth="1"/>
    <col min="8707" max="8707" width="6.83203125" style="352" customWidth="1"/>
    <col min="8708" max="8708" width="7.33203125" style="352" customWidth="1"/>
    <col min="8709" max="8709" width="9" style="352" customWidth="1"/>
    <col min="8710" max="8710" width="13" style="352" customWidth="1"/>
    <col min="8711" max="8711" width="18" style="352" customWidth="1"/>
    <col min="8712" max="8960" width="9.33203125" style="352"/>
    <col min="8961" max="8961" width="13.5" style="352" customWidth="1"/>
    <col min="8962" max="8962" width="99.33203125" style="352" customWidth="1"/>
    <col min="8963" max="8963" width="6.83203125" style="352" customWidth="1"/>
    <col min="8964" max="8964" width="7.33203125" style="352" customWidth="1"/>
    <col min="8965" max="8965" width="9" style="352" customWidth="1"/>
    <col min="8966" max="8966" width="13" style="352" customWidth="1"/>
    <col min="8967" max="8967" width="18" style="352" customWidth="1"/>
    <col min="8968" max="9216" width="9.33203125" style="352"/>
    <col min="9217" max="9217" width="13.5" style="352" customWidth="1"/>
    <col min="9218" max="9218" width="99.33203125" style="352" customWidth="1"/>
    <col min="9219" max="9219" width="6.83203125" style="352" customWidth="1"/>
    <col min="9220" max="9220" width="7.33203125" style="352" customWidth="1"/>
    <col min="9221" max="9221" width="9" style="352" customWidth="1"/>
    <col min="9222" max="9222" width="13" style="352" customWidth="1"/>
    <col min="9223" max="9223" width="18" style="352" customWidth="1"/>
    <col min="9224" max="9472" width="9.33203125" style="352"/>
    <col min="9473" max="9473" width="13.5" style="352" customWidth="1"/>
    <col min="9474" max="9474" width="99.33203125" style="352" customWidth="1"/>
    <col min="9475" max="9475" width="6.83203125" style="352" customWidth="1"/>
    <col min="9476" max="9476" width="7.33203125" style="352" customWidth="1"/>
    <col min="9477" max="9477" width="9" style="352" customWidth="1"/>
    <col min="9478" max="9478" width="13" style="352" customWidth="1"/>
    <col min="9479" max="9479" width="18" style="352" customWidth="1"/>
    <col min="9480" max="9728" width="9.33203125" style="352"/>
    <col min="9729" max="9729" width="13.5" style="352" customWidth="1"/>
    <col min="9730" max="9730" width="99.33203125" style="352" customWidth="1"/>
    <col min="9731" max="9731" width="6.83203125" style="352" customWidth="1"/>
    <col min="9732" max="9732" width="7.33203125" style="352" customWidth="1"/>
    <col min="9733" max="9733" width="9" style="352" customWidth="1"/>
    <col min="9734" max="9734" width="13" style="352" customWidth="1"/>
    <col min="9735" max="9735" width="18" style="352" customWidth="1"/>
    <col min="9736" max="9984" width="9.33203125" style="352"/>
    <col min="9985" max="9985" width="13.5" style="352" customWidth="1"/>
    <col min="9986" max="9986" width="99.33203125" style="352" customWidth="1"/>
    <col min="9987" max="9987" width="6.83203125" style="352" customWidth="1"/>
    <col min="9988" max="9988" width="7.33203125" style="352" customWidth="1"/>
    <col min="9989" max="9989" width="9" style="352" customWidth="1"/>
    <col min="9990" max="9990" width="13" style="352" customWidth="1"/>
    <col min="9991" max="9991" width="18" style="352" customWidth="1"/>
    <col min="9992" max="10240" width="9.33203125" style="352"/>
    <col min="10241" max="10241" width="13.5" style="352" customWidth="1"/>
    <col min="10242" max="10242" width="99.33203125" style="352" customWidth="1"/>
    <col min="10243" max="10243" width="6.83203125" style="352" customWidth="1"/>
    <col min="10244" max="10244" width="7.33203125" style="352" customWidth="1"/>
    <col min="10245" max="10245" width="9" style="352" customWidth="1"/>
    <col min="10246" max="10246" width="13" style="352" customWidth="1"/>
    <col min="10247" max="10247" width="18" style="352" customWidth="1"/>
    <col min="10248" max="10496" width="9.33203125" style="352"/>
    <col min="10497" max="10497" width="13.5" style="352" customWidth="1"/>
    <col min="10498" max="10498" width="99.33203125" style="352" customWidth="1"/>
    <col min="10499" max="10499" width="6.83203125" style="352" customWidth="1"/>
    <col min="10500" max="10500" width="7.33203125" style="352" customWidth="1"/>
    <col min="10501" max="10501" width="9" style="352" customWidth="1"/>
    <col min="10502" max="10502" width="13" style="352" customWidth="1"/>
    <col min="10503" max="10503" width="18" style="352" customWidth="1"/>
    <col min="10504" max="10752" width="9.33203125" style="352"/>
    <col min="10753" max="10753" width="13.5" style="352" customWidth="1"/>
    <col min="10754" max="10754" width="99.33203125" style="352" customWidth="1"/>
    <col min="10755" max="10755" width="6.83203125" style="352" customWidth="1"/>
    <col min="10756" max="10756" width="7.33203125" style="352" customWidth="1"/>
    <col min="10757" max="10757" width="9" style="352" customWidth="1"/>
    <col min="10758" max="10758" width="13" style="352" customWidth="1"/>
    <col min="10759" max="10759" width="18" style="352" customWidth="1"/>
    <col min="10760" max="11008" width="9.33203125" style="352"/>
    <col min="11009" max="11009" width="13.5" style="352" customWidth="1"/>
    <col min="11010" max="11010" width="99.33203125" style="352" customWidth="1"/>
    <col min="11011" max="11011" width="6.83203125" style="352" customWidth="1"/>
    <col min="11012" max="11012" width="7.33203125" style="352" customWidth="1"/>
    <col min="11013" max="11013" width="9" style="352" customWidth="1"/>
    <col min="11014" max="11014" width="13" style="352" customWidth="1"/>
    <col min="11015" max="11015" width="18" style="352" customWidth="1"/>
    <col min="11016" max="11264" width="9.33203125" style="352"/>
    <col min="11265" max="11265" width="13.5" style="352" customWidth="1"/>
    <col min="11266" max="11266" width="99.33203125" style="352" customWidth="1"/>
    <col min="11267" max="11267" width="6.83203125" style="352" customWidth="1"/>
    <col min="11268" max="11268" width="7.33203125" style="352" customWidth="1"/>
    <col min="11269" max="11269" width="9" style="352" customWidth="1"/>
    <col min="11270" max="11270" width="13" style="352" customWidth="1"/>
    <col min="11271" max="11271" width="18" style="352" customWidth="1"/>
    <col min="11272" max="11520" width="9.33203125" style="352"/>
    <col min="11521" max="11521" width="13.5" style="352" customWidth="1"/>
    <col min="11522" max="11522" width="99.33203125" style="352" customWidth="1"/>
    <col min="11523" max="11523" width="6.83203125" style="352" customWidth="1"/>
    <col min="11524" max="11524" width="7.33203125" style="352" customWidth="1"/>
    <col min="11525" max="11525" width="9" style="352" customWidth="1"/>
    <col min="11526" max="11526" width="13" style="352" customWidth="1"/>
    <col min="11527" max="11527" width="18" style="352" customWidth="1"/>
    <col min="11528" max="11776" width="9.33203125" style="352"/>
    <col min="11777" max="11777" width="13.5" style="352" customWidth="1"/>
    <col min="11778" max="11778" width="99.33203125" style="352" customWidth="1"/>
    <col min="11779" max="11779" width="6.83203125" style="352" customWidth="1"/>
    <col min="11780" max="11780" width="7.33203125" style="352" customWidth="1"/>
    <col min="11781" max="11781" width="9" style="352" customWidth="1"/>
    <col min="11782" max="11782" width="13" style="352" customWidth="1"/>
    <col min="11783" max="11783" width="18" style="352" customWidth="1"/>
    <col min="11784" max="12032" width="9.33203125" style="352"/>
    <col min="12033" max="12033" width="13.5" style="352" customWidth="1"/>
    <col min="12034" max="12034" width="99.33203125" style="352" customWidth="1"/>
    <col min="12035" max="12035" width="6.83203125" style="352" customWidth="1"/>
    <col min="12036" max="12036" width="7.33203125" style="352" customWidth="1"/>
    <col min="12037" max="12037" width="9" style="352" customWidth="1"/>
    <col min="12038" max="12038" width="13" style="352" customWidth="1"/>
    <col min="12039" max="12039" width="18" style="352" customWidth="1"/>
    <col min="12040" max="12288" width="9.33203125" style="352"/>
    <col min="12289" max="12289" width="13.5" style="352" customWidth="1"/>
    <col min="12290" max="12290" width="99.33203125" style="352" customWidth="1"/>
    <col min="12291" max="12291" width="6.83203125" style="352" customWidth="1"/>
    <col min="12292" max="12292" width="7.33203125" style="352" customWidth="1"/>
    <col min="12293" max="12293" width="9" style="352" customWidth="1"/>
    <col min="12294" max="12294" width="13" style="352" customWidth="1"/>
    <col min="12295" max="12295" width="18" style="352" customWidth="1"/>
    <col min="12296" max="12544" width="9.33203125" style="352"/>
    <col min="12545" max="12545" width="13.5" style="352" customWidth="1"/>
    <col min="12546" max="12546" width="99.33203125" style="352" customWidth="1"/>
    <col min="12547" max="12547" width="6.83203125" style="352" customWidth="1"/>
    <col min="12548" max="12548" width="7.33203125" style="352" customWidth="1"/>
    <col min="12549" max="12549" width="9" style="352" customWidth="1"/>
    <col min="12550" max="12550" width="13" style="352" customWidth="1"/>
    <col min="12551" max="12551" width="18" style="352" customWidth="1"/>
    <col min="12552" max="12800" width="9.33203125" style="352"/>
    <col min="12801" max="12801" width="13.5" style="352" customWidth="1"/>
    <col min="12802" max="12802" width="99.33203125" style="352" customWidth="1"/>
    <col min="12803" max="12803" width="6.83203125" style="352" customWidth="1"/>
    <col min="12804" max="12804" width="7.33203125" style="352" customWidth="1"/>
    <col min="12805" max="12805" width="9" style="352" customWidth="1"/>
    <col min="12806" max="12806" width="13" style="352" customWidth="1"/>
    <col min="12807" max="12807" width="18" style="352" customWidth="1"/>
    <col min="12808" max="13056" width="9.33203125" style="352"/>
    <col min="13057" max="13057" width="13.5" style="352" customWidth="1"/>
    <col min="13058" max="13058" width="99.33203125" style="352" customWidth="1"/>
    <col min="13059" max="13059" width="6.83203125" style="352" customWidth="1"/>
    <col min="13060" max="13060" width="7.33203125" style="352" customWidth="1"/>
    <col min="13061" max="13061" width="9" style="352" customWidth="1"/>
    <col min="13062" max="13062" width="13" style="352" customWidth="1"/>
    <col min="13063" max="13063" width="18" style="352" customWidth="1"/>
    <col min="13064" max="13312" width="9.33203125" style="352"/>
    <col min="13313" max="13313" width="13.5" style="352" customWidth="1"/>
    <col min="13314" max="13314" width="99.33203125" style="352" customWidth="1"/>
    <col min="13315" max="13315" width="6.83203125" style="352" customWidth="1"/>
    <col min="13316" max="13316" width="7.33203125" style="352" customWidth="1"/>
    <col min="13317" max="13317" width="9" style="352" customWidth="1"/>
    <col min="13318" max="13318" width="13" style="352" customWidth="1"/>
    <col min="13319" max="13319" width="18" style="352" customWidth="1"/>
    <col min="13320" max="13568" width="9.33203125" style="352"/>
    <col min="13569" max="13569" width="13.5" style="352" customWidth="1"/>
    <col min="13570" max="13570" width="99.33203125" style="352" customWidth="1"/>
    <col min="13571" max="13571" width="6.83203125" style="352" customWidth="1"/>
    <col min="13572" max="13572" width="7.33203125" style="352" customWidth="1"/>
    <col min="13573" max="13573" width="9" style="352" customWidth="1"/>
    <col min="13574" max="13574" width="13" style="352" customWidth="1"/>
    <col min="13575" max="13575" width="18" style="352" customWidth="1"/>
    <col min="13576" max="13824" width="9.33203125" style="352"/>
    <col min="13825" max="13825" width="13.5" style="352" customWidth="1"/>
    <col min="13826" max="13826" width="99.33203125" style="352" customWidth="1"/>
    <col min="13827" max="13827" width="6.83203125" style="352" customWidth="1"/>
    <col min="13828" max="13828" width="7.33203125" style="352" customWidth="1"/>
    <col min="13829" max="13829" width="9" style="352" customWidth="1"/>
    <col min="13830" max="13830" width="13" style="352" customWidth="1"/>
    <col min="13831" max="13831" width="18" style="352" customWidth="1"/>
    <col min="13832" max="14080" width="9.33203125" style="352"/>
    <col min="14081" max="14081" width="13.5" style="352" customWidth="1"/>
    <col min="14082" max="14082" width="99.33203125" style="352" customWidth="1"/>
    <col min="14083" max="14083" width="6.83203125" style="352" customWidth="1"/>
    <col min="14084" max="14084" width="7.33203125" style="352" customWidth="1"/>
    <col min="14085" max="14085" width="9" style="352" customWidth="1"/>
    <col min="14086" max="14086" width="13" style="352" customWidth="1"/>
    <col min="14087" max="14087" width="18" style="352" customWidth="1"/>
    <col min="14088" max="14336" width="9.33203125" style="352"/>
    <col min="14337" max="14337" width="13.5" style="352" customWidth="1"/>
    <col min="14338" max="14338" width="99.33203125" style="352" customWidth="1"/>
    <col min="14339" max="14339" width="6.83203125" style="352" customWidth="1"/>
    <col min="14340" max="14340" width="7.33203125" style="352" customWidth="1"/>
    <col min="14341" max="14341" width="9" style="352" customWidth="1"/>
    <col min="14342" max="14342" width="13" style="352" customWidth="1"/>
    <col min="14343" max="14343" width="18" style="352" customWidth="1"/>
    <col min="14344" max="14592" width="9.33203125" style="352"/>
    <col min="14593" max="14593" width="13.5" style="352" customWidth="1"/>
    <col min="14594" max="14594" width="99.33203125" style="352" customWidth="1"/>
    <col min="14595" max="14595" width="6.83203125" style="352" customWidth="1"/>
    <col min="14596" max="14596" width="7.33203125" style="352" customWidth="1"/>
    <col min="14597" max="14597" width="9" style="352" customWidth="1"/>
    <col min="14598" max="14598" width="13" style="352" customWidth="1"/>
    <col min="14599" max="14599" width="18" style="352" customWidth="1"/>
    <col min="14600" max="14848" width="9.33203125" style="352"/>
    <col min="14849" max="14849" width="13.5" style="352" customWidth="1"/>
    <col min="14850" max="14850" width="99.33203125" style="352" customWidth="1"/>
    <col min="14851" max="14851" width="6.83203125" style="352" customWidth="1"/>
    <col min="14852" max="14852" width="7.33203125" style="352" customWidth="1"/>
    <col min="14853" max="14853" width="9" style="352" customWidth="1"/>
    <col min="14854" max="14854" width="13" style="352" customWidth="1"/>
    <col min="14855" max="14855" width="18" style="352" customWidth="1"/>
    <col min="14856" max="15104" width="9.33203125" style="352"/>
    <col min="15105" max="15105" width="13.5" style="352" customWidth="1"/>
    <col min="15106" max="15106" width="99.33203125" style="352" customWidth="1"/>
    <col min="15107" max="15107" width="6.83203125" style="352" customWidth="1"/>
    <col min="15108" max="15108" width="7.33203125" style="352" customWidth="1"/>
    <col min="15109" max="15109" width="9" style="352" customWidth="1"/>
    <col min="15110" max="15110" width="13" style="352" customWidth="1"/>
    <col min="15111" max="15111" width="18" style="352" customWidth="1"/>
    <col min="15112" max="15360" width="9.33203125" style="352"/>
    <col min="15361" max="15361" width="13.5" style="352" customWidth="1"/>
    <col min="15362" max="15362" width="99.33203125" style="352" customWidth="1"/>
    <col min="15363" max="15363" width="6.83203125" style="352" customWidth="1"/>
    <col min="15364" max="15364" width="7.33203125" style="352" customWidth="1"/>
    <col min="15365" max="15365" width="9" style="352" customWidth="1"/>
    <col min="15366" max="15366" width="13" style="352" customWidth="1"/>
    <col min="15367" max="15367" width="18" style="352" customWidth="1"/>
    <col min="15368" max="15616" width="9.33203125" style="352"/>
    <col min="15617" max="15617" width="13.5" style="352" customWidth="1"/>
    <col min="15618" max="15618" width="99.33203125" style="352" customWidth="1"/>
    <col min="15619" max="15619" width="6.83203125" style="352" customWidth="1"/>
    <col min="15620" max="15620" width="7.33203125" style="352" customWidth="1"/>
    <col min="15621" max="15621" width="9" style="352" customWidth="1"/>
    <col min="15622" max="15622" width="13" style="352" customWidth="1"/>
    <col min="15623" max="15623" width="18" style="352" customWidth="1"/>
    <col min="15624" max="15872" width="9.33203125" style="352"/>
    <col min="15873" max="15873" width="13.5" style="352" customWidth="1"/>
    <col min="15874" max="15874" width="99.33203125" style="352" customWidth="1"/>
    <col min="15875" max="15875" width="6.83203125" style="352" customWidth="1"/>
    <col min="15876" max="15876" width="7.33203125" style="352" customWidth="1"/>
    <col min="15877" max="15877" width="9" style="352" customWidth="1"/>
    <col min="15878" max="15878" width="13" style="352" customWidth="1"/>
    <col min="15879" max="15879" width="18" style="352" customWidth="1"/>
    <col min="15880" max="16128" width="9.33203125" style="352"/>
    <col min="16129" max="16129" width="13.5" style="352" customWidth="1"/>
    <col min="16130" max="16130" width="99.33203125" style="352" customWidth="1"/>
    <col min="16131" max="16131" width="6.83203125" style="352" customWidth="1"/>
    <col min="16132" max="16132" width="7.33203125" style="352" customWidth="1"/>
    <col min="16133" max="16133" width="9" style="352" customWidth="1"/>
    <col min="16134" max="16134" width="13" style="352" customWidth="1"/>
    <col min="16135" max="16135" width="18" style="352" customWidth="1"/>
    <col min="16136" max="16384" width="9.33203125" style="352"/>
  </cols>
  <sheetData>
    <row r="1" spans="1:7" ht="15">
      <c r="A1" s="351" t="s">
        <v>1106</v>
      </c>
      <c r="B1" s="352" t="s">
        <v>1107</v>
      </c>
      <c r="F1" s="353"/>
      <c r="G1" s="354"/>
    </row>
    <row r="2" spans="1:7">
      <c r="A2" s="351"/>
      <c r="B2" s="352" t="s">
        <v>1108</v>
      </c>
      <c r="F2" s="353"/>
      <c r="G2" s="354"/>
    </row>
    <row r="3" spans="1:7">
      <c r="A3" s="351"/>
      <c r="F3" s="353"/>
      <c r="G3" s="354"/>
    </row>
    <row r="4" spans="1:7">
      <c r="A4" s="355" t="s">
        <v>1049</v>
      </c>
      <c r="B4" s="356" t="s">
        <v>928</v>
      </c>
      <c r="C4" s="356" t="s">
        <v>1064</v>
      </c>
      <c r="D4" s="357" t="s">
        <v>1109</v>
      </c>
      <c r="E4" s="357" t="s">
        <v>1110</v>
      </c>
      <c r="F4" s="358" t="s">
        <v>901</v>
      </c>
      <c r="G4" s="359" t="s">
        <v>1063</v>
      </c>
    </row>
    <row r="5" spans="1:7">
      <c r="A5" s="351"/>
      <c r="D5" s="360"/>
      <c r="E5" s="360"/>
      <c r="F5" s="361"/>
      <c r="G5" s="354" t="s">
        <v>1060</v>
      </c>
    </row>
    <row r="6" spans="1:7">
      <c r="A6" s="351" t="s">
        <v>1111</v>
      </c>
      <c r="B6" s="352" t="s">
        <v>1112</v>
      </c>
      <c r="C6" s="352" t="s">
        <v>430</v>
      </c>
      <c r="D6" s="360">
        <v>1</v>
      </c>
      <c r="E6" s="360">
        <v>1</v>
      </c>
      <c r="F6" s="361">
        <v>0</v>
      </c>
      <c r="G6" s="354">
        <f t="shared" ref="G6:G15" si="0">F6*E6*D6</f>
        <v>0</v>
      </c>
    </row>
    <row r="7" spans="1:7">
      <c r="A7" s="351" t="s">
        <v>1113</v>
      </c>
      <c r="B7" s="352" t="s">
        <v>1114</v>
      </c>
      <c r="C7" s="352" t="s">
        <v>175</v>
      </c>
      <c r="D7" s="360">
        <v>1</v>
      </c>
      <c r="E7" s="360">
        <v>0.5</v>
      </c>
      <c r="F7" s="361">
        <v>0</v>
      </c>
      <c r="G7" s="354">
        <f t="shared" si="0"/>
        <v>0</v>
      </c>
    </row>
    <row r="8" spans="1:7">
      <c r="A8" s="351" t="s">
        <v>1115</v>
      </c>
      <c r="B8" s="352" t="s">
        <v>1116</v>
      </c>
      <c r="C8" s="352" t="s">
        <v>430</v>
      </c>
      <c r="D8" s="360">
        <v>1</v>
      </c>
      <c r="E8" s="360">
        <v>1</v>
      </c>
      <c r="F8" s="361">
        <v>0</v>
      </c>
      <c r="G8" s="354">
        <f t="shared" si="0"/>
        <v>0</v>
      </c>
    </row>
    <row r="9" spans="1:7">
      <c r="A9" s="351" t="s">
        <v>1117</v>
      </c>
      <c r="B9" s="352" t="s">
        <v>1118</v>
      </c>
      <c r="C9" s="352" t="s">
        <v>167</v>
      </c>
      <c r="D9" s="360">
        <v>1</v>
      </c>
      <c r="E9" s="360">
        <v>55</v>
      </c>
      <c r="F9" s="361">
        <v>0</v>
      </c>
      <c r="G9" s="354">
        <f t="shared" si="0"/>
        <v>0</v>
      </c>
    </row>
    <row r="10" spans="1:7">
      <c r="A10" s="351" t="s">
        <v>1119</v>
      </c>
      <c r="B10" s="352" t="s">
        <v>1120</v>
      </c>
      <c r="C10" s="352" t="s">
        <v>167</v>
      </c>
      <c r="D10" s="352">
        <v>1</v>
      </c>
      <c r="E10" s="352">
        <v>55</v>
      </c>
      <c r="F10" s="353">
        <v>0</v>
      </c>
      <c r="G10" s="354">
        <f t="shared" si="0"/>
        <v>0</v>
      </c>
    </row>
    <row r="11" spans="1:7">
      <c r="A11" s="351" t="s">
        <v>1121</v>
      </c>
      <c r="B11" s="352" t="s">
        <v>1122</v>
      </c>
      <c r="C11" s="352" t="s">
        <v>167</v>
      </c>
      <c r="D11" s="352">
        <v>1</v>
      </c>
      <c r="E11" s="352">
        <v>55</v>
      </c>
      <c r="F11" s="353">
        <v>0</v>
      </c>
      <c r="G11" s="354">
        <f t="shared" si="0"/>
        <v>0</v>
      </c>
    </row>
    <row r="12" spans="1:7">
      <c r="A12" s="351" t="s">
        <v>1123</v>
      </c>
      <c r="B12" s="352" t="s">
        <v>1124</v>
      </c>
      <c r="C12" s="352" t="s">
        <v>175</v>
      </c>
      <c r="D12" s="360">
        <v>1</v>
      </c>
      <c r="E12" s="360">
        <v>15.4</v>
      </c>
      <c r="F12" s="361">
        <v>0</v>
      </c>
      <c r="G12" s="354">
        <f t="shared" si="0"/>
        <v>0</v>
      </c>
    </row>
    <row r="13" spans="1:7">
      <c r="A13" s="351" t="s">
        <v>1125</v>
      </c>
      <c r="B13" s="352" t="s">
        <v>1126</v>
      </c>
      <c r="C13" s="352" t="s">
        <v>268</v>
      </c>
      <c r="D13" s="360">
        <v>1</v>
      </c>
      <c r="E13" s="360">
        <v>3.3</v>
      </c>
      <c r="F13" s="361">
        <v>0</v>
      </c>
      <c r="G13" s="354">
        <f t="shared" si="0"/>
        <v>0</v>
      </c>
    </row>
    <row r="14" spans="1:7">
      <c r="A14" s="351" t="s">
        <v>1127</v>
      </c>
      <c r="B14" s="352" t="s">
        <v>1128</v>
      </c>
      <c r="C14" s="352" t="s">
        <v>268</v>
      </c>
      <c r="D14" s="360">
        <v>1</v>
      </c>
      <c r="E14" s="360">
        <v>49.5</v>
      </c>
      <c r="F14" s="361">
        <v>0</v>
      </c>
      <c r="G14" s="354">
        <f t="shared" si="0"/>
        <v>0</v>
      </c>
    </row>
    <row r="15" spans="1:7">
      <c r="A15" s="351" t="s">
        <v>1129</v>
      </c>
      <c r="B15" s="352" t="s">
        <v>1130</v>
      </c>
      <c r="C15" s="352" t="s">
        <v>128</v>
      </c>
      <c r="D15" s="360">
        <v>1</v>
      </c>
      <c r="E15" s="360">
        <v>19.25</v>
      </c>
      <c r="F15" s="361">
        <v>0</v>
      </c>
      <c r="G15" s="354">
        <f t="shared" si="0"/>
        <v>0</v>
      </c>
    </row>
    <row r="16" spans="1:7">
      <c r="A16" s="351"/>
      <c r="D16" s="360"/>
      <c r="E16" s="360"/>
      <c r="F16" s="361"/>
      <c r="G16" s="354" t="s">
        <v>1060</v>
      </c>
    </row>
    <row r="17" spans="1:7">
      <c r="A17" s="351"/>
      <c r="B17" s="362" t="s">
        <v>1131</v>
      </c>
      <c r="C17" s="362"/>
      <c r="D17" s="363"/>
      <c r="E17" s="363"/>
      <c r="F17" s="364"/>
      <c r="G17" s="365">
        <f>SUM(G5:G15)</f>
        <v>0</v>
      </c>
    </row>
    <row r="18" spans="1:7">
      <c r="A18" s="351"/>
      <c r="D18" s="360"/>
      <c r="E18" s="360"/>
      <c r="F18" s="361"/>
      <c r="G18" s="361"/>
    </row>
    <row r="19" spans="1:7">
      <c r="A19" s="351"/>
      <c r="D19" s="360"/>
      <c r="E19" s="360"/>
      <c r="F19" s="361"/>
      <c r="G19" s="361"/>
    </row>
    <row r="20" spans="1:7">
      <c r="A20" s="351"/>
      <c r="D20" s="360"/>
      <c r="E20" s="360"/>
      <c r="F20" s="361"/>
      <c r="G20" s="361"/>
    </row>
  </sheetData>
  <pageMargins left="0.78740157480314965" right="0.78740157480314965" top="0.98425196850393704" bottom="0.98425196850393704" header="0.51181102362204722" footer="0.51181102362204722"/>
  <pageSetup paperSize="9" orientation="landscape" r:id="rId1"/>
  <headerFooter alignWithMargins="0">
    <oddHeader>&amp;RStavební úpravy MK v ulici Potoční, Břilice - změna 2/2018
SO 401a - Veřejné osvětlení - I.etapa</oddHeader>
    <oddFooter>&amp;CStrana &amp;P z &amp;N</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21" customWidth="1"/>
    <col min="2" max="2" width="1.6640625" style="221" customWidth="1"/>
    <col min="3" max="4" width="5" style="221" customWidth="1"/>
    <col min="5" max="5" width="11.6640625" style="221" customWidth="1"/>
    <col min="6" max="6" width="9.1640625" style="221" customWidth="1"/>
    <col min="7" max="7" width="5" style="221" customWidth="1"/>
    <col min="8" max="8" width="77.83203125" style="221" customWidth="1"/>
    <col min="9" max="10" width="20" style="221" customWidth="1"/>
    <col min="11" max="11" width="1.6640625" style="221" customWidth="1"/>
  </cols>
  <sheetData>
    <row r="1" spans="2:11" ht="37.5" customHeight="1"/>
    <row r="2" spans="2:11" ht="7.5" customHeight="1">
      <c r="B2" s="222"/>
      <c r="C2" s="223"/>
      <c r="D2" s="223"/>
      <c r="E2" s="223"/>
      <c r="F2" s="223"/>
      <c r="G2" s="223"/>
      <c r="H2" s="223"/>
      <c r="I2" s="223"/>
      <c r="J2" s="223"/>
      <c r="K2" s="224"/>
    </row>
    <row r="3" spans="2:11" s="14" customFormat="1" ht="45" customHeight="1">
      <c r="B3" s="225"/>
      <c r="C3" s="417" t="s">
        <v>864</v>
      </c>
      <c r="D3" s="417"/>
      <c r="E3" s="417"/>
      <c r="F3" s="417"/>
      <c r="G3" s="417"/>
      <c r="H3" s="417"/>
      <c r="I3" s="417"/>
      <c r="J3" s="417"/>
      <c r="K3" s="226"/>
    </row>
    <row r="4" spans="2:11" ht="25.5" customHeight="1">
      <c r="B4" s="227"/>
      <c r="C4" s="424" t="s">
        <v>865</v>
      </c>
      <c r="D4" s="424"/>
      <c r="E4" s="424"/>
      <c r="F4" s="424"/>
      <c r="G4" s="424"/>
      <c r="H4" s="424"/>
      <c r="I4" s="424"/>
      <c r="J4" s="424"/>
      <c r="K4" s="228"/>
    </row>
    <row r="5" spans="2:11" ht="5.25" customHeight="1">
      <c r="B5" s="227"/>
      <c r="C5" s="229"/>
      <c r="D5" s="229"/>
      <c r="E5" s="229"/>
      <c r="F5" s="229"/>
      <c r="G5" s="229"/>
      <c r="H5" s="229"/>
      <c r="I5" s="229"/>
      <c r="J5" s="229"/>
      <c r="K5" s="228"/>
    </row>
    <row r="6" spans="2:11" ht="15" customHeight="1">
      <c r="B6" s="227"/>
      <c r="C6" s="420" t="s">
        <v>866</v>
      </c>
      <c r="D6" s="420"/>
      <c r="E6" s="420"/>
      <c r="F6" s="420"/>
      <c r="G6" s="420"/>
      <c r="H6" s="420"/>
      <c r="I6" s="420"/>
      <c r="J6" s="420"/>
      <c r="K6" s="228"/>
    </row>
    <row r="7" spans="2:11" ht="15" customHeight="1">
      <c r="B7" s="231"/>
      <c r="C7" s="420" t="s">
        <v>867</v>
      </c>
      <c r="D7" s="420"/>
      <c r="E7" s="420"/>
      <c r="F7" s="420"/>
      <c r="G7" s="420"/>
      <c r="H7" s="420"/>
      <c r="I7" s="420"/>
      <c r="J7" s="420"/>
      <c r="K7" s="228"/>
    </row>
    <row r="8" spans="2:11" ht="12.75" customHeight="1">
      <c r="B8" s="231"/>
      <c r="C8" s="230"/>
      <c r="D8" s="230"/>
      <c r="E8" s="230"/>
      <c r="F8" s="230"/>
      <c r="G8" s="230"/>
      <c r="H8" s="230"/>
      <c r="I8" s="230"/>
      <c r="J8" s="230"/>
      <c r="K8" s="228"/>
    </row>
    <row r="9" spans="2:11" ht="15" customHeight="1">
      <c r="B9" s="231"/>
      <c r="C9" s="420" t="s">
        <v>868</v>
      </c>
      <c r="D9" s="420"/>
      <c r="E9" s="420"/>
      <c r="F9" s="420"/>
      <c r="G9" s="420"/>
      <c r="H9" s="420"/>
      <c r="I9" s="420"/>
      <c r="J9" s="420"/>
      <c r="K9" s="228"/>
    </row>
    <row r="10" spans="2:11" ht="15" customHeight="1">
      <c r="B10" s="231"/>
      <c r="C10" s="230"/>
      <c r="D10" s="420" t="s">
        <v>869</v>
      </c>
      <c r="E10" s="420"/>
      <c r="F10" s="420"/>
      <c r="G10" s="420"/>
      <c r="H10" s="420"/>
      <c r="I10" s="420"/>
      <c r="J10" s="420"/>
      <c r="K10" s="228"/>
    </row>
    <row r="11" spans="2:11" ht="15" customHeight="1">
      <c r="B11" s="231"/>
      <c r="C11" s="232"/>
      <c r="D11" s="420" t="s">
        <v>870</v>
      </c>
      <c r="E11" s="420"/>
      <c r="F11" s="420"/>
      <c r="G11" s="420"/>
      <c r="H11" s="420"/>
      <c r="I11" s="420"/>
      <c r="J11" s="420"/>
      <c r="K11" s="228"/>
    </row>
    <row r="12" spans="2:11" ht="12.75" customHeight="1">
      <c r="B12" s="231"/>
      <c r="C12" s="232"/>
      <c r="D12" s="232"/>
      <c r="E12" s="232"/>
      <c r="F12" s="232"/>
      <c r="G12" s="232"/>
      <c r="H12" s="232"/>
      <c r="I12" s="232"/>
      <c r="J12" s="232"/>
      <c r="K12" s="228"/>
    </row>
    <row r="13" spans="2:11" ht="15" customHeight="1">
      <c r="B13" s="231"/>
      <c r="C13" s="232"/>
      <c r="D13" s="420" t="s">
        <v>871</v>
      </c>
      <c r="E13" s="420"/>
      <c r="F13" s="420"/>
      <c r="G13" s="420"/>
      <c r="H13" s="420"/>
      <c r="I13" s="420"/>
      <c r="J13" s="420"/>
      <c r="K13" s="228"/>
    </row>
    <row r="14" spans="2:11" ht="15" customHeight="1">
      <c r="B14" s="231"/>
      <c r="C14" s="232"/>
      <c r="D14" s="420" t="s">
        <v>872</v>
      </c>
      <c r="E14" s="420"/>
      <c r="F14" s="420"/>
      <c r="G14" s="420"/>
      <c r="H14" s="420"/>
      <c r="I14" s="420"/>
      <c r="J14" s="420"/>
      <c r="K14" s="228"/>
    </row>
    <row r="15" spans="2:11" ht="15" customHeight="1">
      <c r="B15" s="231"/>
      <c r="C15" s="232"/>
      <c r="D15" s="420" t="s">
        <v>873</v>
      </c>
      <c r="E15" s="420"/>
      <c r="F15" s="420"/>
      <c r="G15" s="420"/>
      <c r="H15" s="420"/>
      <c r="I15" s="420"/>
      <c r="J15" s="420"/>
      <c r="K15" s="228"/>
    </row>
    <row r="16" spans="2:11" ht="15" customHeight="1">
      <c r="B16" s="231"/>
      <c r="C16" s="232"/>
      <c r="D16" s="232"/>
      <c r="E16" s="233" t="s">
        <v>78</v>
      </c>
      <c r="F16" s="420" t="s">
        <v>874</v>
      </c>
      <c r="G16" s="420"/>
      <c r="H16" s="420"/>
      <c r="I16" s="420"/>
      <c r="J16" s="420"/>
      <c r="K16" s="228"/>
    </row>
    <row r="17" spans="2:11" ht="15" customHeight="1">
      <c r="B17" s="231"/>
      <c r="C17" s="232"/>
      <c r="D17" s="232"/>
      <c r="E17" s="233" t="s">
        <v>875</v>
      </c>
      <c r="F17" s="420" t="s">
        <v>876</v>
      </c>
      <c r="G17" s="420"/>
      <c r="H17" s="420"/>
      <c r="I17" s="420"/>
      <c r="J17" s="420"/>
      <c r="K17" s="228"/>
    </row>
    <row r="18" spans="2:11" ht="15" customHeight="1">
      <c r="B18" s="231"/>
      <c r="C18" s="232"/>
      <c r="D18" s="232"/>
      <c r="E18" s="233" t="s">
        <v>877</v>
      </c>
      <c r="F18" s="420" t="s">
        <v>878</v>
      </c>
      <c r="G18" s="420"/>
      <c r="H18" s="420"/>
      <c r="I18" s="420"/>
      <c r="J18" s="420"/>
      <c r="K18" s="228"/>
    </row>
    <row r="19" spans="2:11" ht="15" customHeight="1">
      <c r="B19" s="231"/>
      <c r="C19" s="232"/>
      <c r="D19" s="232"/>
      <c r="E19" s="233" t="s">
        <v>879</v>
      </c>
      <c r="F19" s="420" t="s">
        <v>880</v>
      </c>
      <c r="G19" s="420"/>
      <c r="H19" s="420"/>
      <c r="I19" s="420"/>
      <c r="J19" s="420"/>
      <c r="K19" s="228"/>
    </row>
    <row r="20" spans="2:11" ht="15" customHeight="1">
      <c r="B20" s="231"/>
      <c r="C20" s="232"/>
      <c r="D20" s="232"/>
      <c r="E20" s="233" t="s">
        <v>881</v>
      </c>
      <c r="F20" s="420" t="s">
        <v>882</v>
      </c>
      <c r="G20" s="420"/>
      <c r="H20" s="420"/>
      <c r="I20" s="420"/>
      <c r="J20" s="420"/>
      <c r="K20" s="228"/>
    </row>
    <row r="21" spans="2:11" ht="15" customHeight="1">
      <c r="B21" s="231"/>
      <c r="C21" s="232"/>
      <c r="D21" s="232"/>
      <c r="E21" s="233" t="s">
        <v>883</v>
      </c>
      <c r="F21" s="420" t="s">
        <v>884</v>
      </c>
      <c r="G21" s="420"/>
      <c r="H21" s="420"/>
      <c r="I21" s="420"/>
      <c r="J21" s="420"/>
      <c r="K21" s="228"/>
    </row>
    <row r="22" spans="2:11" ht="12.75" customHeight="1">
      <c r="B22" s="231"/>
      <c r="C22" s="232"/>
      <c r="D22" s="232"/>
      <c r="E22" s="232"/>
      <c r="F22" s="232"/>
      <c r="G22" s="232"/>
      <c r="H22" s="232"/>
      <c r="I22" s="232"/>
      <c r="J22" s="232"/>
      <c r="K22" s="228"/>
    </row>
    <row r="23" spans="2:11" ht="15" customHeight="1">
      <c r="B23" s="231"/>
      <c r="C23" s="420" t="s">
        <v>885</v>
      </c>
      <c r="D23" s="420"/>
      <c r="E23" s="420"/>
      <c r="F23" s="420"/>
      <c r="G23" s="420"/>
      <c r="H23" s="420"/>
      <c r="I23" s="420"/>
      <c r="J23" s="420"/>
      <c r="K23" s="228"/>
    </row>
    <row r="24" spans="2:11" ht="15" customHeight="1">
      <c r="B24" s="231"/>
      <c r="C24" s="420" t="s">
        <v>886</v>
      </c>
      <c r="D24" s="420"/>
      <c r="E24" s="420"/>
      <c r="F24" s="420"/>
      <c r="G24" s="420"/>
      <c r="H24" s="420"/>
      <c r="I24" s="420"/>
      <c r="J24" s="420"/>
      <c r="K24" s="228"/>
    </row>
    <row r="25" spans="2:11" ht="15" customHeight="1">
      <c r="B25" s="231"/>
      <c r="C25" s="230"/>
      <c r="D25" s="420" t="s">
        <v>887</v>
      </c>
      <c r="E25" s="420"/>
      <c r="F25" s="420"/>
      <c r="G25" s="420"/>
      <c r="H25" s="420"/>
      <c r="I25" s="420"/>
      <c r="J25" s="420"/>
      <c r="K25" s="228"/>
    </row>
    <row r="26" spans="2:11" ht="15" customHeight="1">
      <c r="B26" s="231"/>
      <c r="C26" s="232"/>
      <c r="D26" s="420" t="s">
        <v>888</v>
      </c>
      <c r="E26" s="420"/>
      <c r="F26" s="420"/>
      <c r="G26" s="420"/>
      <c r="H26" s="420"/>
      <c r="I26" s="420"/>
      <c r="J26" s="420"/>
      <c r="K26" s="228"/>
    </row>
    <row r="27" spans="2:11" ht="12.75" customHeight="1">
      <c r="B27" s="231"/>
      <c r="C27" s="232"/>
      <c r="D27" s="232"/>
      <c r="E27" s="232"/>
      <c r="F27" s="232"/>
      <c r="G27" s="232"/>
      <c r="H27" s="232"/>
      <c r="I27" s="232"/>
      <c r="J27" s="232"/>
      <c r="K27" s="228"/>
    </row>
    <row r="28" spans="2:11" ht="15" customHeight="1">
      <c r="B28" s="231"/>
      <c r="C28" s="232"/>
      <c r="D28" s="420" t="s">
        <v>889</v>
      </c>
      <c r="E28" s="420"/>
      <c r="F28" s="420"/>
      <c r="G28" s="420"/>
      <c r="H28" s="420"/>
      <c r="I28" s="420"/>
      <c r="J28" s="420"/>
      <c r="K28" s="228"/>
    </row>
    <row r="29" spans="2:11" ht="15" customHeight="1">
      <c r="B29" s="231"/>
      <c r="C29" s="232"/>
      <c r="D29" s="420" t="s">
        <v>890</v>
      </c>
      <c r="E29" s="420"/>
      <c r="F29" s="420"/>
      <c r="G29" s="420"/>
      <c r="H29" s="420"/>
      <c r="I29" s="420"/>
      <c r="J29" s="420"/>
      <c r="K29" s="228"/>
    </row>
    <row r="30" spans="2:11" ht="12.75" customHeight="1">
      <c r="B30" s="231"/>
      <c r="C30" s="232"/>
      <c r="D30" s="232"/>
      <c r="E30" s="232"/>
      <c r="F30" s="232"/>
      <c r="G30" s="232"/>
      <c r="H30" s="232"/>
      <c r="I30" s="232"/>
      <c r="J30" s="232"/>
      <c r="K30" s="228"/>
    </row>
    <row r="31" spans="2:11" ht="15" customHeight="1">
      <c r="B31" s="231"/>
      <c r="C31" s="232"/>
      <c r="D31" s="420" t="s">
        <v>891</v>
      </c>
      <c r="E31" s="420"/>
      <c r="F31" s="420"/>
      <c r="G31" s="420"/>
      <c r="H31" s="420"/>
      <c r="I31" s="420"/>
      <c r="J31" s="420"/>
      <c r="K31" s="228"/>
    </row>
    <row r="32" spans="2:11" ht="15" customHeight="1">
      <c r="B32" s="231"/>
      <c r="C32" s="232"/>
      <c r="D32" s="420" t="s">
        <v>892</v>
      </c>
      <c r="E32" s="420"/>
      <c r="F32" s="420"/>
      <c r="G32" s="420"/>
      <c r="H32" s="420"/>
      <c r="I32" s="420"/>
      <c r="J32" s="420"/>
      <c r="K32" s="228"/>
    </row>
    <row r="33" spans="2:11" ht="15" customHeight="1">
      <c r="B33" s="231"/>
      <c r="C33" s="232"/>
      <c r="D33" s="420" t="s">
        <v>893</v>
      </c>
      <c r="E33" s="420"/>
      <c r="F33" s="420"/>
      <c r="G33" s="420"/>
      <c r="H33" s="420"/>
      <c r="I33" s="420"/>
      <c r="J33" s="420"/>
      <c r="K33" s="228"/>
    </row>
    <row r="34" spans="2:11" ht="15" customHeight="1">
      <c r="B34" s="231"/>
      <c r="C34" s="232"/>
      <c r="D34" s="230"/>
      <c r="E34" s="234" t="s">
        <v>108</v>
      </c>
      <c r="F34" s="230"/>
      <c r="G34" s="420" t="s">
        <v>894</v>
      </c>
      <c r="H34" s="420"/>
      <c r="I34" s="420"/>
      <c r="J34" s="420"/>
      <c r="K34" s="228"/>
    </row>
    <row r="35" spans="2:11" ht="30.75" customHeight="1">
      <c r="B35" s="231"/>
      <c r="C35" s="232"/>
      <c r="D35" s="230"/>
      <c r="E35" s="234" t="s">
        <v>895</v>
      </c>
      <c r="F35" s="230"/>
      <c r="G35" s="420" t="s">
        <v>896</v>
      </c>
      <c r="H35" s="420"/>
      <c r="I35" s="420"/>
      <c r="J35" s="420"/>
      <c r="K35" s="228"/>
    </row>
    <row r="36" spans="2:11" ht="15" customHeight="1">
      <c r="B36" s="231"/>
      <c r="C36" s="232"/>
      <c r="D36" s="230"/>
      <c r="E36" s="234" t="s">
        <v>52</v>
      </c>
      <c r="F36" s="230"/>
      <c r="G36" s="420" t="s">
        <v>897</v>
      </c>
      <c r="H36" s="420"/>
      <c r="I36" s="420"/>
      <c r="J36" s="420"/>
      <c r="K36" s="228"/>
    </row>
    <row r="37" spans="2:11" ht="15" customHeight="1">
      <c r="B37" s="231"/>
      <c r="C37" s="232"/>
      <c r="D37" s="230"/>
      <c r="E37" s="234" t="s">
        <v>109</v>
      </c>
      <c r="F37" s="230"/>
      <c r="G37" s="420" t="s">
        <v>898</v>
      </c>
      <c r="H37" s="420"/>
      <c r="I37" s="420"/>
      <c r="J37" s="420"/>
      <c r="K37" s="228"/>
    </row>
    <row r="38" spans="2:11" ht="15" customHeight="1">
      <c r="B38" s="231"/>
      <c r="C38" s="232"/>
      <c r="D38" s="230"/>
      <c r="E38" s="234" t="s">
        <v>110</v>
      </c>
      <c r="F38" s="230"/>
      <c r="G38" s="420" t="s">
        <v>899</v>
      </c>
      <c r="H38" s="420"/>
      <c r="I38" s="420"/>
      <c r="J38" s="420"/>
      <c r="K38" s="228"/>
    </row>
    <row r="39" spans="2:11" ht="15" customHeight="1">
      <c r="B39" s="231"/>
      <c r="C39" s="232"/>
      <c r="D39" s="230"/>
      <c r="E39" s="234" t="s">
        <v>111</v>
      </c>
      <c r="F39" s="230"/>
      <c r="G39" s="420" t="s">
        <v>900</v>
      </c>
      <c r="H39" s="420"/>
      <c r="I39" s="420"/>
      <c r="J39" s="420"/>
      <c r="K39" s="228"/>
    </row>
    <row r="40" spans="2:11" ht="15" customHeight="1">
      <c r="B40" s="231"/>
      <c r="C40" s="232"/>
      <c r="D40" s="230"/>
      <c r="E40" s="234" t="s">
        <v>901</v>
      </c>
      <c r="F40" s="230"/>
      <c r="G40" s="420" t="s">
        <v>902</v>
      </c>
      <c r="H40" s="420"/>
      <c r="I40" s="420"/>
      <c r="J40" s="420"/>
      <c r="K40" s="228"/>
    </row>
    <row r="41" spans="2:11" ht="15" customHeight="1">
      <c r="B41" s="231"/>
      <c r="C41" s="232"/>
      <c r="D41" s="230"/>
      <c r="E41" s="234"/>
      <c r="F41" s="230"/>
      <c r="G41" s="420" t="s">
        <v>903</v>
      </c>
      <c r="H41" s="420"/>
      <c r="I41" s="420"/>
      <c r="J41" s="420"/>
      <c r="K41" s="228"/>
    </row>
    <row r="42" spans="2:11" ht="15" customHeight="1">
      <c r="B42" s="231"/>
      <c r="C42" s="232"/>
      <c r="D42" s="230"/>
      <c r="E42" s="234" t="s">
        <v>904</v>
      </c>
      <c r="F42" s="230"/>
      <c r="G42" s="420" t="s">
        <v>905</v>
      </c>
      <c r="H42" s="420"/>
      <c r="I42" s="420"/>
      <c r="J42" s="420"/>
      <c r="K42" s="228"/>
    </row>
    <row r="43" spans="2:11" ht="15" customHeight="1">
      <c r="B43" s="231"/>
      <c r="C43" s="232"/>
      <c r="D43" s="230"/>
      <c r="E43" s="234" t="s">
        <v>113</v>
      </c>
      <c r="F43" s="230"/>
      <c r="G43" s="420" t="s">
        <v>906</v>
      </c>
      <c r="H43" s="420"/>
      <c r="I43" s="420"/>
      <c r="J43" s="420"/>
      <c r="K43" s="228"/>
    </row>
    <row r="44" spans="2:11" ht="12.75" customHeight="1">
      <c r="B44" s="231"/>
      <c r="C44" s="232"/>
      <c r="D44" s="230"/>
      <c r="E44" s="230"/>
      <c r="F44" s="230"/>
      <c r="G44" s="230"/>
      <c r="H44" s="230"/>
      <c r="I44" s="230"/>
      <c r="J44" s="230"/>
      <c r="K44" s="228"/>
    </row>
    <row r="45" spans="2:11" ht="15" customHeight="1">
      <c r="B45" s="231"/>
      <c r="C45" s="232"/>
      <c r="D45" s="420" t="s">
        <v>907</v>
      </c>
      <c r="E45" s="420"/>
      <c r="F45" s="420"/>
      <c r="G45" s="420"/>
      <c r="H45" s="420"/>
      <c r="I45" s="420"/>
      <c r="J45" s="420"/>
      <c r="K45" s="228"/>
    </row>
    <row r="46" spans="2:11" ht="15" customHeight="1">
      <c r="B46" s="231"/>
      <c r="C46" s="232"/>
      <c r="D46" s="232"/>
      <c r="E46" s="420" t="s">
        <v>908</v>
      </c>
      <c r="F46" s="420"/>
      <c r="G46" s="420"/>
      <c r="H46" s="420"/>
      <c r="I46" s="420"/>
      <c r="J46" s="420"/>
      <c r="K46" s="228"/>
    </row>
    <row r="47" spans="2:11" ht="15" customHeight="1">
      <c r="B47" s="231"/>
      <c r="C47" s="232"/>
      <c r="D47" s="232"/>
      <c r="E47" s="420" t="s">
        <v>909</v>
      </c>
      <c r="F47" s="420"/>
      <c r="G47" s="420"/>
      <c r="H47" s="420"/>
      <c r="I47" s="420"/>
      <c r="J47" s="420"/>
      <c r="K47" s="228"/>
    </row>
    <row r="48" spans="2:11" ht="15" customHeight="1">
      <c r="B48" s="231"/>
      <c r="C48" s="232"/>
      <c r="D48" s="232"/>
      <c r="E48" s="420" t="s">
        <v>910</v>
      </c>
      <c r="F48" s="420"/>
      <c r="G48" s="420"/>
      <c r="H48" s="420"/>
      <c r="I48" s="420"/>
      <c r="J48" s="420"/>
      <c r="K48" s="228"/>
    </row>
    <row r="49" spans="2:11" ht="15" customHeight="1">
      <c r="B49" s="231"/>
      <c r="C49" s="232"/>
      <c r="D49" s="420" t="s">
        <v>911</v>
      </c>
      <c r="E49" s="420"/>
      <c r="F49" s="420"/>
      <c r="G49" s="420"/>
      <c r="H49" s="420"/>
      <c r="I49" s="420"/>
      <c r="J49" s="420"/>
      <c r="K49" s="228"/>
    </row>
    <row r="50" spans="2:11" ht="25.5" customHeight="1">
      <c r="B50" s="227"/>
      <c r="C50" s="424" t="s">
        <v>912</v>
      </c>
      <c r="D50" s="424"/>
      <c r="E50" s="424"/>
      <c r="F50" s="424"/>
      <c r="G50" s="424"/>
      <c r="H50" s="424"/>
      <c r="I50" s="424"/>
      <c r="J50" s="424"/>
      <c r="K50" s="228"/>
    </row>
    <row r="51" spans="2:11" ht="5.25" customHeight="1">
      <c r="B51" s="227"/>
      <c r="C51" s="229"/>
      <c r="D51" s="229"/>
      <c r="E51" s="229"/>
      <c r="F51" s="229"/>
      <c r="G51" s="229"/>
      <c r="H51" s="229"/>
      <c r="I51" s="229"/>
      <c r="J51" s="229"/>
      <c r="K51" s="228"/>
    </row>
    <row r="52" spans="2:11" ht="15" customHeight="1">
      <c r="B52" s="227"/>
      <c r="C52" s="420" t="s">
        <v>913</v>
      </c>
      <c r="D52" s="420"/>
      <c r="E52" s="420"/>
      <c r="F52" s="420"/>
      <c r="G52" s="420"/>
      <c r="H52" s="420"/>
      <c r="I52" s="420"/>
      <c r="J52" s="420"/>
      <c r="K52" s="228"/>
    </row>
    <row r="53" spans="2:11" ht="15" customHeight="1">
      <c r="B53" s="227"/>
      <c r="C53" s="420" t="s">
        <v>914</v>
      </c>
      <c r="D53" s="420"/>
      <c r="E53" s="420"/>
      <c r="F53" s="420"/>
      <c r="G53" s="420"/>
      <c r="H53" s="420"/>
      <c r="I53" s="420"/>
      <c r="J53" s="420"/>
      <c r="K53" s="228"/>
    </row>
    <row r="54" spans="2:11" ht="12.75" customHeight="1">
      <c r="B54" s="227"/>
      <c r="C54" s="230"/>
      <c r="D54" s="230"/>
      <c r="E54" s="230"/>
      <c r="F54" s="230"/>
      <c r="G54" s="230"/>
      <c r="H54" s="230"/>
      <c r="I54" s="230"/>
      <c r="J54" s="230"/>
      <c r="K54" s="228"/>
    </row>
    <row r="55" spans="2:11" ht="15" customHeight="1">
      <c r="B55" s="227"/>
      <c r="C55" s="420" t="s">
        <v>915</v>
      </c>
      <c r="D55" s="420"/>
      <c r="E55" s="420"/>
      <c r="F55" s="420"/>
      <c r="G55" s="420"/>
      <c r="H55" s="420"/>
      <c r="I55" s="420"/>
      <c r="J55" s="420"/>
      <c r="K55" s="228"/>
    </row>
    <row r="56" spans="2:11" ht="15" customHeight="1">
      <c r="B56" s="227"/>
      <c r="C56" s="232"/>
      <c r="D56" s="420" t="s">
        <v>916</v>
      </c>
      <c r="E56" s="420"/>
      <c r="F56" s="420"/>
      <c r="G56" s="420"/>
      <c r="H56" s="420"/>
      <c r="I56" s="420"/>
      <c r="J56" s="420"/>
      <c r="K56" s="228"/>
    </row>
    <row r="57" spans="2:11" ht="15" customHeight="1">
      <c r="B57" s="227"/>
      <c r="C57" s="232"/>
      <c r="D57" s="420" t="s">
        <v>917</v>
      </c>
      <c r="E57" s="420"/>
      <c r="F57" s="420"/>
      <c r="G57" s="420"/>
      <c r="H57" s="420"/>
      <c r="I57" s="420"/>
      <c r="J57" s="420"/>
      <c r="K57" s="228"/>
    </row>
    <row r="58" spans="2:11" ht="15" customHeight="1">
      <c r="B58" s="227"/>
      <c r="C58" s="232"/>
      <c r="D58" s="420" t="s">
        <v>918</v>
      </c>
      <c r="E58" s="420"/>
      <c r="F58" s="420"/>
      <c r="G58" s="420"/>
      <c r="H58" s="420"/>
      <c r="I58" s="420"/>
      <c r="J58" s="420"/>
      <c r="K58" s="228"/>
    </row>
    <row r="59" spans="2:11" ht="15" customHeight="1">
      <c r="B59" s="227"/>
      <c r="C59" s="232"/>
      <c r="D59" s="420" t="s">
        <v>919</v>
      </c>
      <c r="E59" s="420"/>
      <c r="F59" s="420"/>
      <c r="G59" s="420"/>
      <c r="H59" s="420"/>
      <c r="I59" s="420"/>
      <c r="J59" s="420"/>
      <c r="K59" s="228"/>
    </row>
    <row r="60" spans="2:11" ht="15" customHeight="1">
      <c r="B60" s="227"/>
      <c r="C60" s="232"/>
      <c r="D60" s="421" t="s">
        <v>920</v>
      </c>
      <c r="E60" s="421"/>
      <c r="F60" s="421"/>
      <c r="G60" s="421"/>
      <c r="H60" s="421"/>
      <c r="I60" s="421"/>
      <c r="J60" s="421"/>
      <c r="K60" s="228"/>
    </row>
    <row r="61" spans="2:11" ht="15" customHeight="1">
      <c r="B61" s="227"/>
      <c r="C61" s="232"/>
      <c r="D61" s="420" t="s">
        <v>921</v>
      </c>
      <c r="E61" s="420"/>
      <c r="F61" s="420"/>
      <c r="G61" s="420"/>
      <c r="H61" s="420"/>
      <c r="I61" s="420"/>
      <c r="J61" s="420"/>
      <c r="K61" s="228"/>
    </row>
    <row r="62" spans="2:11" ht="12.75" customHeight="1">
      <c r="B62" s="227"/>
      <c r="C62" s="232"/>
      <c r="D62" s="232"/>
      <c r="E62" s="235"/>
      <c r="F62" s="232"/>
      <c r="G62" s="232"/>
      <c r="H62" s="232"/>
      <c r="I62" s="232"/>
      <c r="J62" s="232"/>
      <c r="K62" s="228"/>
    </row>
    <row r="63" spans="2:11" ht="15" customHeight="1">
      <c r="B63" s="227"/>
      <c r="C63" s="232"/>
      <c r="D63" s="420" t="s">
        <v>922</v>
      </c>
      <c r="E63" s="420"/>
      <c r="F63" s="420"/>
      <c r="G63" s="420"/>
      <c r="H63" s="420"/>
      <c r="I63" s="420"/>
      <c r="J63" s="420"/>
      <c r="K63" s="228"/>
    </row>
    <row r="64" spans="2:11" ht="15" customHeight="1">
      <c r="B64" s="227"/>
      <c r="C64" s="232"/>
      <c r="D64" s="421" t="s">
        <v>923</v>
      </c>
      <c r="E64" s="421"/>
      <c r="F64" s="421"/>
      <c r="G64" s="421"/>
      <c r="H64" s="421"/>
      <c r="I64" s="421"/>
      <c r="J64" s="421"/>
      <c r="K64" s="228"/>
    </row>
    <row r="65" spans="2:11" ht="15" customHeight="1">
      <c r="B65" s="227"/>
      <c r="C65" s="232"/>
      <c r="D65" s="420" t="s">
        <v>924</v>
      </c>
      <c r="E65" s="420"/>
      <c r="F65" s="420"/>
      <c r="G65" s="420"/>
      <c r="H65" s="420"/>
      <c r="I65" s="420"/>
      <c r="J65" s="420"/>
      <c r="K65" s="228"/>
    </row>
    <row r="66" spans="2:11" ht="15" customHeight="1">
      <c r="B66" s="227"/>
      <c r="C66" s="232"/>
      <c r="D66" s="420" t="s">
        <v>925</v>
      </c>
      <c r="E66" s="420"/>
      <c r="F66" s="420"/>
      <c r="G66" s="420"/>
      <c r="H66" s="420"/>
      <c r="I66" s="420"/>
      <c r="J66" s="420"/>
      <c r="K66" s="228"/>
    </row>
    <row r="67" spans="2:11" ht="15" customHeight="1">
      <c r="B67" s="227"/>
      <c r="C67" s="232"/>
      <c r="D67" s="420" t="s">
        <v>926</v>
      </c>
      <c r="E67" s="420"/>
      <c r="F67" s="420"/>
      <c r="G67" s="420"/>
      <c r="H67" s="420"/>
      <c r="I67" s="420"/>
      <c r="J67" s="420"/>
      <c r="K67" s="228"/>
    </row>
    <row r="68" spans="2:11" ht="15" customHeight="1">
      <c r="B68" s="227"/>
      <c r="C68" s="232"/>
      <c r="D68" s="420" t="s">
        <v>927</v>
      </c>
      <c r="E68" s="420"/>
      <c r="F68" s="420"/>
      <c r="G68" s="420"/>
      <c r="H68" s="420"/>
      <c r="I68" s="420"/>
      <c r="J68" s="420"/>
      <c r="K68" s="228"/>
    </row>
    <row r="69" spans="2:11" ht="12.75" customHeight="1">
      <c r="B69" s="236"/>
      <c r="C69" s="237"/>
      <c r="D69" s="237"/>
      <c r="E69" s="237"/>
      <c r="F69" s="237"/>
      <c r="G69" s="237"/>
      <c r="H69" s="237"/>
      <c r="I69" s="237"/>
      <c r="J69" s="237"/>
      <c r="K69" s="238"/>
    </row>
    <row r="70" spans="2:11" ht="18.75" customHeight="1">
      <c r="B70" s="239"/>
      <c r="C70" s="239"/>
      <c r="D70" s="239"/>
      <c r="E70" s="239"/>
      <c r="F70" s="239"/>
      <c r="G70" s="239"/>
      <c r="H70" s="239"/>
      <c r="I70" s="239"/>
      <c r="J70" s="239"/>
      <c r="K70" s="240"/>
    </row>
    <row r="71" spans="2:11" ht="18.75" customHeight="1">
      <c r="B71" s="240"/>
      <c r="C71" s="240"/>
      <c r="D71" s="240"/>
      <c r="E71" s="240"/>
      <c r="F71" s="240"/>
      <c r="G71" s="240"/>
      <c r="H71" s="240"/>
      <c r="I71" s="240"/>
      <c r="J71" s="240"/>
      <c r="K71" s="240"/>
    </row>
    <row r="72" spans="2:11" ht="7.5" customHeight="1">
      <c r="B72" s="241"/>
      <c r="C72" s="242"/>
      <c r="D72" s="242"/>
      <c r="E72" s="242"/>
      <c r="F72" s="242"/>
      <c r="G72" s="242"/>
      <c r="H72" s="242"/>
      <c r="I72" s="242"/>
      <c r="J72" s="242"/>
      <c r="K72" s="243"/>
    </row>
    <row r="73" spans="2:11" ht="45" customHeight="1">
      <c r="B73" s="244"/>
      <c r="C73" s="422" t="s">
        <v>86</v>
      </c>
      <c r="D73" s="422"/>
      <c r="E73" s="422"/>
      <c r="F73" s="422"/>
      <c r="G73" s="422"/>
      <c r="H73" s="422"/>
      <c r="I73" s="422"/>
      <c r="J73" s="422"/>
      <c r="K73" s="245"/>
    </row>
    <row r="74" spans="2:11" ht="17.25" customHeight="1">
      <c r="B74" s="244"/>
      <c r="C74" s="246" t="s">
        <v>928</v>
      </c>
      <c r="D74" s="246"/>
      <c r="E74" s="246"/>
      <c r="F74" s="246" t="s">
        <v>929</v>
      </c>
      <c r="G74" s="247"/>
      <c r="H74" s="246" t="s">
        <v>109</v>
      </c>
      <c r="I74" s="246" t="s">
        <v>56</v>
      </c>
      <c r="J74" s="246" t="s">
        <v>930</v>
      </c>
      <c r="K74" s="245"/>
    </row>
    <row r="75" spans="2:11" ht="17.25" customHeight="1">
      <c r="B75" s="244"/>
      <c r="C75" s="248" t="s">
        <v>931</v>
      </c>
      <c r="D75" s="248"/>
      <c r="E75" s="248"/>
      <c r="F75" s="249" t="s">
        <v>932</v>
      </c>
      <c r="G75" s="250"/>
      <c r="H75" s="248"/>
      <c r="I75" s="248"/>
      <c r="J75" s="248" t="s">
        <v>933</v>
      </c>
      <c r="K75" s="245"/>
    </row>
    <row r="76" spans="2:11" ht="5.25" customHeight="1">
      <c r="B76" s="244"/>
      <c r="C76" s="251"/>
      <c r="D76" s="251"/>
      <c r="E76" s="251"/>
      <c r="F76" s="251"/>
      <c r="G76" s="252"/>
      <c r="H76" s="251"/>
      <c r="I76" s="251"/>
      <c r="J76" s="251"/>
      <c r="K76" s="245"/>
    </row>
    <row r="77" spans="2:11" ht="15" customHeight="1">
      <c r="B77" s="244"/>
      <c r="C77" s="234" t="s">
        <v>52</v>
      </c>
      <c r="D77" s="251"/>
      <c r="E77" s="251"/>
      <c r="F77" s="253" t="s">
        <v>934</v>
      </c>
      <c r="G77" s="252"/>
      <c r="H77" s="234" t="s">
        <v>935</v>
      </c>
      <c r="I77" s="234" t="s">
        <v>936</v>
      </c>
      <c r="J77" s="234">
        <v>20</v>
      </c>
      <c r="K77" s="245"/>
    </row>
    <row r="78" spans="2:11" ht="15" customHeight="1">
      <c r="B78" s="244"/>
      <c r="C78" s="234" t="s">
        <v>937</v>
      </c>
      <c r="D78" s="234"/>
      <c r="E78" s="234"/>
      <c r="F78" s="253" t="s">
        <v>934</v>
      </c>
      <c r="G78" s="252"/>
      <c r="H78" s="234" t="s">
        <v>938</v>
      </c>
      <c r="I78" s="234" t="s">
        <v>936</v>
      </c>
      <c r="J78" s="234">
        <v>120</v>
      </c>
      <c r="K78" s="245"/>
    </row>
    <row r="79" spans="2:11" ht="15" customHeight="1">
      <c r="B79" s="254"/>
      <c r="C79" s="234" t="s">
        <v>939</v>
      </c>
      <c r="D79" s="234"/>
      <c r="E79" s="234"/>
      <c r="F79" s="253" t="s">
        <v>940</v>
      </c>
      <c r="G79" s="252"/>
      <c r="H79" s="234" t="s">
        <v>941</v>
      </c>
      <c r="I79" s="234" t="s">
        <v>936</v>
      </c>
      <c r="J79" s="234">
        <v>50</v>
      </c>
      <c r="K79" s="245"/>
    </row>
    <row r="80" spans="2:11" ht="15" customHeight="1">
      <c r="B80" s="254"/>
      <c r="C80" s="234" t="s">
        <v>942</v>
      </c>
      <c r="D80" s="234"/>
      <c r="E80" s="234"/>
      <c r="F80" s="253" t="s">
        <v>934</v>
      </c>
      <c r="G80" s="252"/>
      <c r="H80" s="234" t="s">
        <v>943</v>
      </c>
      <c r="I80" s="234" t="s">
        <v>944</v>
      </c>
      <c r="J80" s="234"/>
      <c r="K80" s="245"/>
    </row>
    <row r="81" spans="2:11" ht="15" customHeight="1">
      <c r="B81" s="254"/>
      <c r="C81" s="255" t="s">
        <v>945</v>
      </c>
      <c r="D81" s="255"/>
      <c r="E81" s="255"/>
      <c r="F81" s="256" t="s">
        <v>940</v>
      </c>
      <c r="G81" s="255"/>
      <c r="H81" s="255" t="s">
        <v>946</v>
      </c>
      <c r="I81" s="255" t="s">
        <v>936</v>
      </c>
      <c r="J81" s="255">
        <v>15</v>
      </c>
      <c r="K81" s="245"/>
    </row>
    <row r="82" spans="2:11" ht="15" customHeight="1">
      <c r="B82" s="254"/>
      <c r="C82" s="255" t="s">
        <v>947</v>
      </c>
      <c r="D82" s="255"/>
      <c r="E82" s="255"/>
      <c r="F82" s="256" t="s">
        <v>940</v>
      </c>
      <c r="G82" s="255"/>
      <c r="H82" s="255" t="s">
        <v>948</v>
      </c>
      <c r="I82" s="255" t="s">
        <v>936</v>
      </c>
      <c r="J82" s="255">
        <v>15</v>
      </c>
      <c r="K82" s="245"/>
    </row>
    <row r="83" spans="2:11" ht="15" customHeight="1">
      <c r="B83" s="254"/>
      <c r="C83" s="255" t="s">
        <v>949</v>
      </c>
      <c r="D83" s="255"/>
      <c r="E83" s="255"/>
      <c r="F83" s="256" t="s">
        <v>940</v>
      </c>
      <c r="G83" s="255"/>
      <c r="H83" s="255" t="s">
        <v>950</v>
      </c>
      <c r="I83" s="255" t="s">
        <v>936</v>
      </c>
      <c r="J83" s="255">
        <v>20</v>
      </c>
      <c r="K83" s="245"/>
    </row>
    <row r="84" spans="2:11" ht="15" customHeight="1">
      <c r="B84" s="254"/>
      <c r="C84" s="255" t="s">
        <v>951</v>
      </c>
      <c r="D84" s="255"/>
      <c r="E84" s="255"/>
      <c r="F84" s="256" t="s">
        <v>940</v>
      </c>
      <c r="G84" s="255"/>
      <c r="H84" s="255" t="s">
        <v>952</v>
      </c>
      <c r="I84" s="255" t="s">
        <v>936</v>
      </c>
      <c r="J84" s="255">
        <v>20</v>
      </c>
      <c r="K84" s="245"/>
    </row>
    <row r="85" spans="2:11" ht="15" customHeight="1">
      <c r="B85" s="254"/>
      <c r="C85" s="234" t="s">
        <v>953</v>
      </c>
      <c r="D85" s="234"/>
      <c r="E85" s="234"/>
      <c r="F85" s="253" t="s">
        <v>940</v>
      </c>
      <c r="G85" s="252"/>
      <c r="H85" s="234" t="s">
        <v>954</v>
      </c>
      <c r="I85" s="234" t="s">
        <v>936</v>
      </c>
      <c r="J85" s="234">
        <v>50</v>
      </c>
      <c r="K85" s="245"/>
    </row>
    <row r="86" spans="2:11" ht="15" customHeight="1">
      <c r="B86" s="254"/>
      <c r="C86" s="234" t="s">
        <v>955</v>
      </c>
      <c r="D86" s="234"/>
      <c r="E86" s="234"/>
      <c r="F86" s="253" t="s">
        <v>940</v>
      </c>
      <c r="G86" s="252"/>
      <c r="H86" s="234" t="s">
        <v>956</v>
      </c>
      <c r="I86" s="234" t="s">
        <v>936</v>
      </c>
      <c r="J86" s="234">
        <v>20</v>
      </c>
      <c r="K86" s="245"/>
    </row>
    <row r="87" spans="2:11" ht="15" customHeight="1">
      <c r="B87" s="254"/>
      <c r="C87" s="234" t="s">
        <v>957</v>
      </c>
      <c r="D87" s="234"/>
      <c r="E87" s="234"/>
      <c r="F87" s="253" t="s">
        <v>940</v>
      </c>
      <c r="G87" s="252"/>
      <c r="H87" s="234" t="s">
        <v>958</v>
      </c>
      <c r="I87" s="234" t="s">
        <v>936</v>
      </c>
      <c r="J87" s="234">
        <v>20</v>
      </c>
      <c r="K87" s="245"/>
    </row>
    <row r="88" spans="2:11" ht="15" customHeight="1">
      <c r="B88" s="254"/>
      <c r="C88" s="234" t="s">
        <v>959</v>
      </c>
      <c r="D88" s="234"/>
      <c r="E88" s="234"/>
      <c r="F88" s="253" t="s">
        <v>940</v>
      </c>
      <c r="G88" s="252"/>
      <c r="H88" s="234" t="s">
        <v>960</v>
      </c>
      <c r="I88" s="234" t="s">
        <v>936</v>
      </c>
      <c r="J88" s="234">
        <v>50</v>
      </c>
      <c r="K88" s="245"/>
    </row>
    <row r="89" spans="2:11" ht="15" customHeight="1">
      <c r="B89" s="254"/>
      <c r="C89" s="234" t="s">
        <v>961</v>
      </c>
      <c r="D89" s="234"/>
      <c r="E89" s="234"/>
      <c r="F89" s="253" t="s">
        <v>940</v>
      </c>
      <c r="G89" s="252"/>
      <c r="H89" s="234" t="s">
        <v>961</v>
      </c>
      <c r="I89" s="234" t="s">
        <v>936</v>
      </c>
      <c r="J89" s="234">
        <v>50</v>
      </c>
      <c r="K89" s="245"/>
    </row>
    <row r="90" spans="2:11" ht="15" customHeight="1">
      <c r="B90" s="254"/>
      <c r="C90" s="234" t="s">
        <v>114</v>
      </c>
      <c r="D90" s="234"/>
      <c r="E90" s="234"/>
      <c r="F90" s="253" t="s">
        <v>940</v>
      </c>
      <c r="G90" s="252"/>
      <c r="H90" s="234" t="s">
        <v>962</v>
      </c>
      <c r="I90" s="234" t="s">
        <v>936</v>
      </c>
      <c r="J90" s="234">
        <v>255</v>
      </c>
      <c r="K90" s="245"/>
    </row>
    <row r="91" spans="2:11" ht="15" customHeight="1">
      <c r="B91" s="254"/>
      <c r="C91" s="234" t="s">
        <v>963</v>
      </c>
      <c r="D91" s="234"/>
      <c r="E91" s="234"/>
      <c r="F91" s="253" t="s">
        <v>934</v>
      </c>
      <c r="G91" s="252"/>
      <c r="H91" s="234" t="s">
        <v>964</v>
      </c>
      <c r="I91" s="234" t="s">
        <v>965</v>
      </c>
      <c r="J91" s="234"/>
      <c r="K91" s="245"/>
    </row>
    <row r="92" spans="2:11" ht="15" customHeight="1">
      <c r="B92" s="254"/>
      <c r="C92" s="234" t="s">
        <v>966</v>
      </c>
      <c r="D92" s="234"/>
      <c r="E92" s="234"/>
      <c r="F92" s="253" t="s">
        <v>934</v>
      </c>
      <c r="G92" s="252"/>
      <c r="H92" s="234" t="s">
        <v>967</v>
      </c>
      <c r="I92" s="234" t="s">
        <v>968</v>
      </c>
      <c r="J92" s="234"/>
      <c r="K92" s="245"/>
    </row>
    <row r="93" spans="2:11" ht="15" customHeight="1">
      <c r="B93" s="254"/>
      <c r="C93" s="234" t="s">
        <v>969</v>
      </c>
      <c r="D93" s="234"/>
      <c r="E93" s="234"/>
      <c r="F93" s="253" t="s">
        <v>934</v>
      </c>
      <c r="G93" s="252"/>
      <c r="H93" s="234" t="s">
        <v>969</v>
      </c>
      <c r="I93" s="234" t="s">
        <v>968</v>
      </c>
      <c r="J93" s="234"/>
      <c r="K93" s="245"/>
    </row>
    <row r="94" spans="2:11" ht="15" customHeight="1">
      <c r="B94" s="254"/>
      <c r="C94" s="234" t="s">
        <v>37</v>
      </c>
      <c r="D94" s="234"/>
      <c r="E94" s="234"/>
      <c r="F94" s="253" t="s">
        <v>934</v>
      </c>
      <c r="G94" s="252"/>
      <c r="H94" s="234" t="s">
        <v>970</v>
      </c>
      <c r="I94" s="234" t="s">
        <v>968</v>
      </c>
      <c r="J94" s="234"/>
      <c r="K94" s="245"/>
    </row>
    <row r="95" spans="2:11" ht="15" customHeight="1">
      <c r="B95" s="254"/>
      <c r="C95" s="234" t="s">
        <v>47</v>
      </c>
      <c r="D95" s="234"/>
      <c r="E95" s="234"/>
      <c r="F95" s="253" t="s">
        <v>934</v>
      </c>
      <c r="G95" s="252"/>
      <c r="H95" s="234" t="s">
        <v>971</v>
      </c>
      <c r="I95" s="234" t="s">
        <v>968</v>
      </c>
      <c r="J95" s="234"/>
      <c r="K95" s="245"/>
    </row>
    <row r="96" spans="2:11" ht="15" customHeight="1">
      <c r="B96" s="257"/>
      <c r="C96" s="258"/>
      <c r="D96" s="258"/>
      <c r="E96" s="258"/>
      <c r="F96" s="258"/>
      <c r="G96" s="258"/>
      <c r="H96" s="258"/>
      <c r="I96" s="258"/>
      <c r="J96" s="258"/>
      <c r="K96" s="259"/>
    </row>
    <row r="97" spans="2:11" ht="18.75" customHeight="1">
      <c r="B97" s="260"/>
      <c r="C97" s="261"/>
      <c r="D97" s="261"/>
      <c r="E97" s="261"/>
      <c r="F97" s="261"/>
      <c r="G97" s="261"/>
      <c r="H97" s="261"/>
      <c r="I97" s="261"/>
      <c r="J97" s="261"/>
      <c r="K97" s="260"/>
    </row>
    <row r="98" spans="2:11" ht="18.75" customHeight="1">
      <c r="B98" s="240"/>
      <c r="C98" s="240"/>
      <c r="D98" s="240"/>
      <c r="E98" s="240"/>
      <c r="F98" s="240"/>
      <c r="G98" s="240"/>
      <c r="H98" s="240"/>
      <c r="I98" s="240"/>
      <c r="J98" s="240"/>
      <c r="K98" s="240"/>
    </row>
    <row r="99" spans="2:11" ht="7.5" customHeight="1">
      <c r="B99" s="241"/>
      <c r="C99" s="242"/>
      <c r="D99" s="242"/>
      <c r="E99" s="242"/>
      <c r="F99" s="242"/>
      <c r="G99" s="242"/>
      <c r="H99" s="242"/>
      <c r="I99" s="242"/>
      <c r="J99" s="242"/>
      <c r="K99" s="243"/>
    </row>
    <row r="100" spans="2:11" ht="45" customHeight="1">
      <c r="B100" s="244"/>
      <c r="C100" s="422" t="s">
        <v>972</v>
      </c>
      <c r="D100" s="422"/>
      <c r="E100" s="422"/>
      <c r="F100" s="422"/>
      <c r="G100" s="422"/>
      <c r="H100" s="422"/>
      <c r="I100" s="422"/>
      <c r="J100" s="422"/>
      <c r="K100" s="245"/>
    </row>
    <row r="101" spans="2:11" ht="17.25" customHeight="1">
      <c r="B101" s="244"/>
      <c r="C101" s="246" t="s">
        <v>928</v>
      </c>
      <c r="D101" s="246"/>
      <c r="E101" s="246"/>
      <c r="F101" s="246" t="s">
        <v>929</v>
      </c>
      <c r="G101" s="247"/>
      <c r="H101" s="246" t="s">
        <v>109</v>
      </c>
      <c r="I101" s="246" t="s">
        <v>56</v>
      </c>
      <c r="J101" s="246" t="s">
        <v>930</v>
      </c>
      <c r="K101" s="245"/>
    </row>
    <row r="102" spans="2:11" ht="17.25" customHeight="1">
      <c r="B102" s="244"/>
      <c r="C102" s="248" t="s">
        <v>931</v>
      </c>
      <c r="D102" s="248"/>
      <c r="E102" s="248"/>
      <c r="F102" s="249" t="s">
        <v>932</v>
      </c>
      <c r="G102" s="250"/>
      <c r="H102" s="248"/>
      <c r="I102" s="248"/>
      <c r="J102" s="248" t="s">
        <v>933</v>
      </c>
      <c r="K102" s="245"/>
    </row>
    <row r="103" spans="2:11" ht="5.25" customHeight="1">
      <c r="B103" s="244"/>
      <c r="C103" s="246"/>
      <c r="D103" s="246"/>
      <c r="E103" s="246"/>
      <c r="F103" s="246"/>
      <c r="G103" s="262"/>
      <c r="H103" s="246"/>
      <c r="I103" s="246"/>
      <c r="J103" s="246"/>
      <c r="K103" s="245"/>
    </row>
    <row r="104" spans="2:11" ht="15" customHeight="1">
      <c r="B104" s="244"/>
      <c r="C104" s="234" t="s">
        <v>52</v>
      </c>
      <c r="D104" s="251"/>
      <c r="E104" s="251"/>
      <c r="F104" s="253" t="s">
        <v>934</v>
      </c>
      <c r="G104" s="262"/>
      <c r="H104" s="234" t="s">
        <v>973</v>
      </c>
      <c r="I104" s="234" t="s">
        <v>936</v>
      </c>
      <c r="J104" s="234">
        <v>20</v>
      </c>
      <c r="K104" s="245"/>
    </row>
    <row r="105" spans="2:11" ht="15" customHeight="1">
      <c r="B105" s="244"/>
      <c r="C105" s="234" t="s">
        <v>937</v>
      </c>
      <c r="D105" s="234"/>
      <c r="E105" s="234"/>
      <c r="F105" s="253" t="s">
        <v>934</v>
      </c>
      <c r="G105" s="234"/>
      <c r="H105" s="234" t="s">
        <v>973</v>
      </c>
      <c r="I105" s="234" t="s">
        <v>936</v>
      </c>
      <c r="J105" s="234">
        <v>120</v>
      </c>
      <c r="K105" s="245"/>
    </row>
    <row r="106" spans="2:11" ht="15" customHeight="1">
      <c r="B106" s="254"/>
      <c r="C106" s="234" t="s">
        <v>939</v>
      </c>
      <c r="D106" s="234"/>
      <c r="E106" s="234"/>
      <c r="F106" s="253" t="s">
        <v>940</v>
      </c>
      <c r="G106" s="234"/>
      <c r="H106" s="234" t="s">
        <v>973</v>
      </c>
      <c r="I106" s="234" t="s">
        <v>936</v>
      </c>
      <c r="J106" s="234">
        <v>50</v>
      </c>
      <c r="K106" s="245"/>
    </row>
    <row r="107" spans="2:11" ht="15" customHeight="1">
      <c r="B107" s="254"/>
      <c r="C107" s="234" t="s">
        <v>942</v>
      </c>
      <c r="D107" s="234"/>
      <c r="E107" s="234"/>
      <c r="F107" s="253" t="s">
        <v>934</v>
      </c>
      <c r="G107" s="234"/>
      <c r="H107" s="234" t="s">
        <v>973</v>
      </c>
      <c r="I107" s="234" t="s">
        <v>944</v>
      </c>
      <c r="J107" s="234"/>
      <c r="K107" s="245"/>
    </row>
    <row r="108" spans="2:11" ht="15" customHeight="1">
      <c r="B108" s="254"/>
      <c r="C108" s="234" t="s">
        <v>953</v>
      </c>
      <c r="D108" s="234"/>
      <c r="E108" s="234"/>
      <c r="F108" s="253" t="s">
        <v>940</v>
      </c>
      <c r="G108" s="234"/>
      <c r="H108" s="234" t="s">
        <v>973</v>
      </c>
      <c r="I108" s="234" t="s">
        <v>936</v>
      </c>
      <c r="J108" s="234">
        <v>50</v>
      </c>
      <c r="K108" s="245"/>
    </row>
    <row r="109" spans="2:11" ht="15" customHeight="1">
      <c r="B109" s="254"/>
      <c r="C109" s="234" t="s">
        <v>961</v>
      </c>
      <c r="D109" s="234"/>
      <c r="E109" s="234"/>
      <c r="F109" s="253" t="s">
        <v>940</v>
      </c>
      <c r="G109" s="234"/>
      <c r="H109" s="234" t="s">
        <v>973</v>
      </c>
      <c r="I109" s="234" t="s">
        <v>936</v>
      </c>
      <c r="J109" s="234">
        <v>50</v>
      </c>
      <c r="K109" s="245"/>
    </row>
    <row r="110" spans="2:11" ht="15" customHeight="1">
      <c r="B110" s="254"/>
      <c r="C110" s="234" t="s">
        <v>959</v>
      </c>
      <c r="D110" s="234"/>
      <c r="E110" s="234"/>
      <c r="F110" s="253" t="s">
        <v>940</v>
      </c>
      <c r="G110" s="234"/>
      <c r="H110" s="234" t="s">
        <v>973</v>
      </c>
      <c r="I110" s="234" t="s">
        <v>936</v>
      </c>
      <c r="J110" s="234">
        <v>50</v>
      </c>
      <c r="K110" s="245"/>
    </row>
    <row r="111" spans="2:11" ht="15" customHeight="1">
      <c r="B111" s="254"/>
      <c r="C111" s="234" t="s">
        <v>52</v>
      </c>
      <c r="D111" s="234"/>
      <c r="E111" s="234"/>
      <c r="F111" s="253" t="s">
        <v>934</v>
      </c>
      <c r="G111" s="234"/>
      <c r="H111" s="234" t="s">
        <v>974</v>
      </c>
      <c r="I111" s="234" t="s">
        <v>936</v>
      </c>
      <c r="J111" s="234">
        <v>20</v>
      </c>
      <c r="K111" s="245"/>
    </row>
    <row r="112" spans="2:11" ht="15" customHeight="1">
      <c r="B112" s="254"/>
      <c r="C112" s="234" t="s">
        <v>975</v>
      </c>
      <c r="D112" s="234"/>
      <c r="E112" s="234"/>
      <c r="F112" s="253" t="s">
        <v>934</v>
      </c>
      <c r="G112" s="234"/>
      <c r="H112" s="234" t="s">
        <v>976</v>
      </c>
      <c r="I112" s="234" t="s">
        <v>936</v>
      </c>
      <c r="J112" s="234">
        <v>120</v>
      </c>
      <c r="K112" s="245"/>
    </row>
    <row r="113" spans="2:11" ht="15" customHeight="1">
      <c r="B113" s="254"/>
      <c r="C113" s="234" t="s">
        <v>37</v>
      </c>
      <c r="D113" s="234"/>
      <c r="E113" s="234"/>
      <c r="F113" s="253" t="s">
        <v>934</v>
      </c>
      <c r="G113" s="234"/>
      <c r="H113" s="234" t="s">
        <v>977</v>
      </c>
      <c r="I113" s="234" t="s">
        <v>968</v>
      </c>
      <c r="J113" s="234"/>
      <c r="K113" s="245"/>
    </row>
    <row r="114" spans="2:11" ht="15" customHeight="1">
      <c r="B114" s="254"/>
      <c r="C114" s="234" t="s">
        <v>47</v>
      </c>
      <c r="D114" s="234"/>
      <c r="E114" s="234"/>
      <c r="F114" s="253" t="s">
        <v>934</v>
      </c>
      <c r="G114" s="234"/>
      <c r="H114" s="234" t="s">
        <v>978</v>
      </c>
      <c r="I114" s="234" t="s">
        <v>968</v>
      </c>
      <c r="J114" s="234"/>
      <c r="K114" s="245"/>
    </row>
    <row r="115" spans="2:11" ht="15" customHeight="1">
      <c r="B115" s="254"/>
      <c r="C115" s="234" t="s">
        <v>56</v>
      </c>
      <c r="D115" s="234"/>
      <c r="E115" s="234"/>
      <c r="F115" s="253" t="s">
        <v>934</v>
      </c>
      <c r="G115" s="234"/>
      <c r="H115" s="234" t="s">
        <v>979</v>
      </c>
      <c r="I115" s="234" t="s">
        <v>980</v>
      </c>
      <c r="J115" s="234"/>
      <c r="K115" s="245"/>
    </row>
    <row r="116" spans="2:11" ht="15" customHeight="1">
      <c r="B116" s="257"/>
      <c r="C116" s="263"/>
      <c r="D116" s="263"/>
      <c r="E116" s="263"/>
      <c r="F116" s="263"/>
      <c r="G116" s="263"/>
      <c r="H116" s="263"/>
      <c r="I116" s="263"/>
      <c r="J116" s="263"/>
      <c r="K116" s="259"/>
    </row>
    <row r="117" spans="2:11" ht="18.75" customHeight="1">
      <c r="B117" s="264"/>
      <c r="C117" s="230"/>
      <c r="D117" s="230"/>
      <c r="E117" s="230"/>
      <c r="F117" s="265"/>
      <c r="G117" s="230"/>
      <c r="H117" s="230"/>
      <c r="I117" s="230"/>
      <c r="J117" s="230"/>
      <c r="K117" s="264"/>
    </row>
    <row r="118" spans="2:11" ht="18.75" customHeight="1">
      <c r="B118" s="240"/>
      <c r="C118" s="240"/>
      <c r="D118" s="240"/>
      <c r="E118" s="240"/>
      <c r="F118" s="240"/>
      <c r="G118" s="240"/>
      <c r="H118" s="240"/>
      <c r="I118" s="240"/>
      <c r="J118" s="240"/>
      <c r="K118" s="240"/>
    </row>
    <row r="119" spans="2:11" ht="7.5" customHeight="1">
      <c r="B119" s="266"/>
      <c r="C119" s="267"/>
      <c r="D119" s="267"/>
      <c r="E119" s="267"/>
      <c r="F119" s="267"/>
      <c r="G119" s="267"/>
      <c r="H119" s="267"/>
      <c r="I119" s="267"/>
      <c r="J119" s="267"/>
      <c r="K119" s="268"/>
    </row>
    <row r="120" spans="2:11" ht="45" customHeight="1">
      <c r="B120" s="269"/>
      <c r="C120" s="417" t="s">
        <v>981</v>
      </c>
      <c r="D120" s="417"/>
      <c r="E120" s="417"/>
      <c r="F120" s="417"/>
      <c r="G120" s="417"/>
      <c r="H120" s="417"/>
      <c r="I120" s="417"/>
      <c r="J120" s="417"/>
      <c r="K120" s="270"/>
    </row>
    <row r="121" spans="2:11" ht="17.25" customHeight="1">
      <c r="B121" s="271"/>
      <c r="C121" s="246" t="s">
        <v>928</v>
      </c>
      <c r="D121" s="246"/>
      <c r="E121" s="246"/>
      <c r="F121" s="246" t="s">
        <v>929</v>
      </c>
      <c r="G121" s="247"/>
      <c r="H121" s="246" t="s">
        <v>109</v>
      </c>
      <c r="I121" s="246" t="s">
        <v>56</v>
      </c>
      <c r="J121" s="246" t="s">
        <v>930</v>
      </c>
      <c r="K121" s="272"/>
    </row>
    <row r="122" spans="2:11" ht="17.25" customHeight="1">
      <c r="B122" s="271"/>
      <c r="C122" s="248" t="s">
        <v>931</v>
      </c>
      <c r="D122" s="248"/>
      <c r="E122" s="248"/>
      <c r="F122" s="249" t="s">
        <v>932</v>
      </c>
      <c r="G122" s="250"/>
      <c r="H122" s="248"/>
      <c r="I122" s="248"/>
      <c r="J122" s="248" t="s">
        <v>933</v>
      </c>
      <c r="K122" s="272"/>
    </row>
    <row r="123" spans="2:11" ht="5.25" customHeight="1">
      <c r="B123" s="273"/>
      <c r="C123" s="251"/>
      <c r="D123" s="251"/>
      <c r="E123" s="251"/>
      <c r="F123" s="251"/>
      <c r="G123" s="234"/>
      <c r="H123" s="251"/>
      <c r="I123" s="251"/>
      <c r="J123" s="251"/>
      <c r="K123" s="274"/>
    </row>
    <row r="124" spans="2:11" ht="15" customHeight="1">
      <c r="B124" s="273"/>
      <c r="C124" s="234" t="s">
        <v>937</v>
      </c>
      <c r="D124" s="251"/>
      <c r="E124" s="251"/>
      <c r="F124" s="253" t="s">
        <v>934</v>
      </c>
      <c r="G124" s="234"/>
      <c r="H124" s="234" t="s">
        <v>973</v>
      </c>
      <c r="I124" s="234" t="s">
        <v>936</v>
      </c>
      <c r="J124" s="234">
        <v>120</v>
      </c>
      <c r="K124" s="275"/>
    </row>
    <row r="125" spans="2:11" ht="15" customHeight="1">
      <c r="B125" s="273"/>
      <c r="C125" s="234" t="s">
        <v>982</v>
      </c>
      <c r="D125" s="234"/>
      <c r="E125" s="234"/>
      <c r="F125" s="253" t="s">
        <v>934</v>
      </c>
      <c r="G125" s="234"/>
      <c r="H125" s="234" t="s">
        <v>983</v>
      </c>
      <c r="I125" s="234" t="s">
        <v>936</v>
      </c>
      <c r="J125" s="234" t="s">
        <v>984</v>
      </c>
      <c r="K125" s="275"/>
    </row>
    <row r="126" spans="2:11" ht="15" customHeight="1">
      <c r="B126" s="273"/>
      <c r="C126" s="234" t="s">
        <v>883</v>
      </c>
      <c r="D126" s="234"/>
      <c r="E126" s="234"/>
      <c r="F126" s="253" t="s">
        <v>934</v>
      </c>
      <c r="G126" s="234"/>
      <c r="H126" s="234" t="s">
        <v>985</v>
      </c>
      <c r="I126" s="234" t="s">
        <v>936</v>
      </c>
      <c r="J126" s="234" t="s">
        <v>984</v>
      </c>
      <c r="K126" s="275"/>
    </row>
    <row r="127" spans="2:11" ht="15" customHeight="1">
      <c r="B127" s="273"/>
      <c r="C127" s="234" t="s">
        <v>945</v>
      </c>
      <c r="D127" s="234"/>
      <c r="E127" s="234"/>
      <c r="F127" s="253" t="s">
        <v>940</v>
      </c>
      <c r="G127" s="234"/>
      <c r="H127" s="234" t="s">
        <v>946</v>
      </c>
      <c r="I127" s="234" t="s">
        <v>936</v>
      </c>
      <c r="J127" s="234">
        <v>15</v>
      </c>
      <c r="K127" s="275"/>
    </row>
    <row r="128" spans="2:11" ht="15" customHeight="1">
      <c r="B128" s="273"/>
      <c r="C128" s="255" t="s">
        <v>947</v>
      </c>
      <c r="D128" s="255"/>
      <c r="E128" s="255"/>
      <c r="F128" s="256" t="s">
        <v>940</v>
      </c>
      <c r="G128" s="255"/>
      <c r="H128" s="255" t="s">
        <v>948</v>
      </c>
      <c r="I128" s="255" t="s">
        <v>936</v>
      </c>
      <c r="J128" s="255">
        <v>15</v>
      </c>
      <c r="K128" s="275"/>
    </row>
    <row r="129" spans="2:11" ht="15" customHeight="1">
      <c r="B129" s="273"/>
      <c r="C129" s="255" t="s">
        <v>949</v>
      </c>
      <c r="D129" s="255"/>
      <c r="E129" s="255"/>
      <c r="F129" s="256" t="s">
        <v>940</v>
      </c>
      <c r="G129" s="255"/>
      <c r="H129" s="255" t="s">
        <v>950</v>
      </c>
      <c r="I129" s="255" t="s">
        <v>936</v>
      </c>
      <c r="J129" s="255">
        <v>20</v>
      </c>
      <c r="K129" s="275"/>
    </row>
    <row r="130" spans="2:11" ht="15" customHeight="1">
      <c r="B130" s="273"/>
      <c r="C130" s="255" t="s">
        <v>951</v>
      </c>
      <c r="D130" s="255"/>
      <c r="E130" s="255"/>
      <c r="F130" s="256" t="s">
        <v>940</v>
      </c>
      <c r="G130" s="255"/>
      <c r="H130" s="255" t="s">
        <v>952</v>
      </c>
      <c r="I130" s="255" t="s">
        <v>936</v>
      </c>
      <c r="J130" s="255">
        <v>20</v>
      </c>
      <c r="K130" s="275"/>
    </row>
    <row r="131" spans="2:11" ht="15" customHeight="1">
      <c r="B131" s="273"/>
      <c r="C131" s="234" t="s">
        <v>939</v>
      </c>
      <c r="D131" s="234"/>
      <c r="E131" s="234"/>
      <c r="F131" s="253" t="s">
        <v>940</v>
      </c>
      <c r="G131" s="234"/>
      <c r="H131" s="234" t="s">
        <v>973</v>
      </c>
      <c r="I131" s="234" t="s">
        <v>936</v>
      </c>
      <c r="J131" s="234">
        <v>50</v>
      </c>
      <c r="K131" s="275"/>
    </row>
    <row r="132" spans="2:11" ht="15" customHeight="1">
      <c r="B132" s="273"/>
      <c r="C132" s="234" t="s">
        <v>953</v>
      </c>
      <c r="D132" s="234"/>
      <c r="E132" s="234"/>
      <c r="F132" s="253" t="s">
        <v>940</v>
      </c>
      <c r="G132" s="234"/>
      <c r="H132" s="234" t="s">
        <v>973</v>
      </c>
      <c r="I132" s="234" t="s">
        <v>936</v>
      </c>
      <c r="J132" s="234">
        <v>50</v>
      </c>
      <c r="K132" s="275"/>
    </row>
    <row r="133" spans="2:11" ht="15" customHeight="1">
      <c r="B133" s="273"/>
      <c r="C133" s="234" t="s">
        <v>959</v>
      </c>
      <c r="D133" s="234"/>
      <c r="E133" s="234"/>
      <c r="F133" s="253" t="s">
        <v>940</v>
      </c>
      <c r="G133" s="234"/>
      <c r="H133" s="234" t="s">
        <v>973</v>
      </c>
      <c r="I133" s="234" t="s">
        <v>936</v>
      </c>
      <c r="J133" s="234">
        <v>50</v>
      </c>
      <c r="K133" s="275"/>
    </row>
    <row r="134" spans="2:11" ht="15" customHeight="1">
      <c r="B134" s="273"/>
      <c r="C134" s="234" t="s">
        <v>961</v>
      </c>
      <c r="D134" s="234"/>
      <c r="E134" s="234"/>
      <c r="F134" s="253" t="s">
        <v>940</v>
      </c>
      <c r="G134" s="234"/>
      <c r="H134" s="234" t="s">
        <v>973</v>
      </c>
      <c r="I134" s="234" t="s">
        <v>936</v>
      </c>
      <c r="J134" s="234">
        <v>50</v>
      </c>
      <c r="K134" s="275"/>
    </row>
    <row r="135" spans="2:11" ht="15" customHeight="1">
      <c r="B135" s="273"/>
      <c r="C135" s="234" t="s">
        <v>114</v>
      </c>
      <c r="D135" s="234"/>
      <c r="E135" s="234"/>
      <c r="F135" s="253" t="s">
        <v>940</v>
      </c>
      <c r="G135" s="234"/>
      <c r="H135" s="234" t="s">
        <v>986</v>
      </c>
      <c r="I135" s="234" t="s">
        <v>936</v>
      </c>
      <c r="J135" s="234">
        <v>255</v>
      </c>
      <c r="K135" s="275"/>
    </row>
    <row r="136" spans="2:11" ht="15" customHeight="1">
      <c r="B136" s="273"/>
      <c r="C136" s="234" t="s">
        <v>963</v>
      </c>
      <c r="D136" s="234"/>
      <c r="E136" s="234"/>
      <c r="F136" s="253" t="s">
        <v>934</v>
      </c>
      <c r="G136" s="234"/>
      <c r="H136" s="234" t="s">
        <v>987</v>
      </c>
      <c r="I136" s="234" t="s">
        <v>965</v>
      </c>
      <c r="J136" s="234"/>
      <c r="K136" s="275"/>
    </row>
    <row r="137" spans="2:11" ht="15" customHeight="1">
      <c r="B137" s="273"/>
      <c r="C137" s="234" t="s">
        <v>966</v>
      </c>
      <c r="D137" s="234"/>
      <c r="E137" s="234"/>
      <c r="F137" s="253" t="s">
        <v>934</v>
      </c>
      <c r="G137" s="234"/>
      <c r="H137" s="234" t="s">
        <v>988</v>
      </c>
      <c r="I137" s="234" t="s">
        <v>968</v>
      </c>
      <c r="J137" s="234"/>
      <c r="K137" s="275"/>
    </row>
    <row r="138" spans="2:11" ht="15" customHeight="1">
      <c r="B138" s="273"/>
      <c r="C138" s="234" t="s">
        <v>969</v>
      </c>
      <c r="D138" s="234"/>
      <c r="E138" s="234"/>
      <c r="F138" s="253" t="s">
        <v>934</v>
      </c>
      <c r="G138" s="234"/>
      <c r="H138" s="234" t="s">
        <v>969</v>
      </c>
      <c r="I138" s="234" t="s">
        <v>968</v>
      </c>
      <c r="J138" s="234"/>
      <c r="K138" s="275"/>
    </row>
    <row r="139" spans="2:11" ht="15" customHeight="1">
      <c r="B139" s="273"/>
      <c r="C139" s="234" t="s">
        <v>37</v>
      </c>
      <c r="D139" s="234"/>
      <c r="E139" s="234"/>
      <c r="F139" s="253" t="s">
        <v>934</v>
      </c>
      <c r="G139" s="234"/>
      <c r="H139" s="234" t="s">
        <v>989</v>
      </c>
      <c r="I139" s="234" t="s">
        <v>968</v>
      </c>
      <c r="J139" s="234"/>
      <c r="K139" s="275"/>
    </row>
    <row r="140" spans="2:11" ht="15" customHeight="1">
      <c r="B140" s="273"/>
      <c r="C140" s="234" t="s">
        <v>990</v>
      </c>
      <c r="D140" s="234"/>
      <c r="E140" s="234"/>
      <c r="F140" s="253" t="s">
        <v>934</v>
      </c>
      <c r="G140" s="234"/>
      <c r="H140" s="234" t="s">
        <v>991</v>
      </c>
      <c r="I140" s="234" t="s">
        <v>968</v>
      </c>
      <c r="J140" s="234"/>
      <c r="K140" s="275"/>
    </row>
    <row r="141" spans="2:11" ht="15" customHeight="1">
      <c r="B141" s="276"/>
      <c r="C141" s="277"/>
      <c r="D141" s="277"/>
      <c r="E141" s="277"/>
      <c r="F141" s="277"/>
      <c r="G141" s="277"/>
      <c r="H141" s="277"/>
      <c r="I141" s="277"/>
      <c r="J141" s="277"/>
      <c r="K141" s="278"/>
    </row>
    <row r="142" spans="2:11" ht="18.75" customHeight="1">
      <c r="B142" s="230"/>
      <c r="C142" s="230"/>
      <c r="D142" s="230"/>
      <c r="E142" s="230"/>
      <c r="F142" s="265"/>
      <c r="G142" s="230"/>
      <c r="H142" s="230"/>
      <c r="I142" s="230"/>
      <c r="J142" s="230"/>
      <c r="K142" s="230"/>
    </row>
    <row r="143" spans="2:11" ht="18.75" customHeight="1">
      <c r="B143" s="240"/>
      <c r="C143" s="240"/>
      <c r="D143" s="240"/>
      <c r="E143" s="240"/>
      <c r="F143" s="240"/>
      <c r="G143" s="240"/>
      <c r="H143" s="240"/>
      <c r="I143" s="240"/>
      <c r="J143" s="240"/>
      <c r="K143" s="240"/>
    </row>
    <row r="144" spans="2:11" ht="7.5" customHeight="1">
      <c r="B144" s="241"/>
      <c r="C144" s="242"/>
      <c r="D144" s="242"/>
      <c r="E144" s="242"/>
      <c r="F144" s="242"/>
      <c r="G144" s="242"/>
      <c r="H144" s="242"/>
      <c r="I144" s="242"/>
      <c r="J144" s="242"/>
      <c r="K144" s="243"/>
    </row>
    <row r="145" spans="2:11" ht="45" customHeight="1">
      <c r="B145" s="244"/>
      <c r="C145" s="422" t="s">
        <v>992</v>
      </c>
      <c r="D145" s="422"/>
      <c r="E145" s="422"/>
      <c r="F145" s="422"/>
      <c r="G145" s="422"/>
      <c r="H145" s="422"/>
      <c r="I145" s="422"/>
      <c r="J145" s="422"/>
      <c r="K145" s="245"/>
    </row>
    <row r="146" spans="2:11" ht="17.25" customHeight="1">
      <c r="B146" s="244"/>
      <c r="C146" s="246" t="s">
        <v>928</v>
      </c>
      <c r="D146" s="246"/>
      <c r="E146" s="246"/>
      <c r="F146" s="246" t="s">
        <v>929</v>
      </c>
      <c r="G146" s="247"/>
      <c r="H146" s="246" t="s">
        <v>109</v>
      </c>
      <c r="I146" s="246" t="s">
        <v>56</v>
      </c>
      <c r="J146" s="246" t="s">
        <v>930</v>
      </c>
      <c r="K146" s="245"/>
    </row>
    <row r="147" spans="2:11" ht="17.25" customHeight="1">
      <c r="B147" s="244"/>
      <c r="C147" s="248" t="s">
        <v>931</v>
      </c>
      <c r="D147" s="248"/>
      <c r="E147" s="248"/>
      <c r="F147" s="249" t="s">
        <v>932</v>
      </c>
      <c r="G147" s="250"/>
      <c r="H147" s="248"/>
      <c r="I147" s="248"/>
      <c r="J147" s="248" t="s">
        <v>933</v>
      </c>
      <c r="K147" s="245"/>
    </row>
    <row r="148" spans="2:11" ht="5.25" customHeight="1">
      <c r="B148" s="254"/>
      <c r="C148" s="251"/>
      <c r="D148" s="251"/>
      <c r="E148" s="251"/>
      <c r="F148" s="251"/>
      <c r="G148" s="252"/>
      <c r="H148" s="251"/>
      <c r="I148" s="251"/>
      <c r="J148" s="251"/>
      <c r="K148" s="275"/>
    </row>
    <row r="149" spans="2:11" ht="15" customHeight="1">
      <c r="B149" s="254"/>
      <c r="C149" s="279" t="s">
        <v>937</v>
      </c>
      <c r="D149" s="234"/>
      <c r="E149" s="234"/>
      <c r="F149" s="280" t="s">
        <v>934</v>
      </c>
      <c r="G149" s="234"/>
      <c r="H149" s="279" t="s">
        <v>973</v>
      </c>
      <c r="I149" s="279" t="s">
        <v>936</v>
      </c>
      <c r="J149" s="279">
        <v>120</v>
      </c>
      <c r="K149" s="275"/>
    </row>
    <row r="150" spans="2:11" ht="15" customHeight="1">
      <c r="B150" s="254"/>
      <c r="C150" s="279" t="s">
        <v>982</v>
      </c>
      <c r="D150" s="234"/>
      <c r="E150" s="234"/>
      <c r="F150" s="280" t="s">
        <v>934</v>
      </c>
      <c r="G150" s="234"/>
      <c r="H150" s="279" t="s">
        <v>993</v>
      </c>
      <c r="I150" s="279" t="s">
        <v>936</v>
      </c>
      <c r="J150" s="279" t="s">
        <v>984</v>
      </c>
      <c r="K150" s="275"/>
    </row>
    <row r="151" spans="2:11" ht="15" customHeight="1">
      <c r="B151" s="254"/>
      <c r="C151" s="279" t="s">
        <v>883</v>
      </c>
      <c r="D151" s="234"/>
      <c r="E151" s="234"/>
      <c r="F151" s="280" t="s">
        <v>934</v>
      </c>
      <c r="G151" s="234"/>
      <c r="H151" s="279" t="s">
        <v>994</v>
      </c>
      <c r="I151" s="279" t="s">
        <v>936</v>
      </c>
      <c r="J151" s="279" t="s">
        <v>984</v>
      </c>
      <c r="K151" s="275"/>
    </row>
    <row r="152" spans="2:11" ht="15" customHeight="1">
      <c r="B152" s="254"/>
      <c r="C152" s="279" t="s">
        <v>939</v>
      </c>
      <c r="D152" s="234"/>
      <c r="E152" s="234"/>
      <c r="F152" s="280" t="s">
        <v>940</v>
      </c>
      <c r="G152" s="234"/>
      <c r="H152" s="279" t="s">
        <v>973</v>
      </c>
      <c r="I152" s="279" t="s">
        <v>936</v>
      </c>
      <c r="J152" s="279">
        <v>50</v>
      </c>
      <c r="K152" s="275"/>
    </row>
    <row r="153" spans="2:11" ht="15" customHeight="1">
      <c r="B153" s="254"/>
      <c r="C153" s="279" t="s">
        <v>942</v>
      </c>
      <c r="D153" s="234"/>
      <c r="E153" s="234"/>
      <c r="F153" s="280" t="s">
        <v>934</v>
      </c>
      <c r="G153" s="234"/>
      <c r="H153" s="279" t="s">
        <v>973</v>
      </c>
      <c r="I153" s="279" t="s">
        <v>944</v>
      </c>
      <c r="J153" s="279"/>
      <c r="K153" s="275"/>
    </row>
    <row r="154" spans="2:11" ht="15" customHeight="1">
      <c r="B154" s="254"/>
      <c r="C154" s="279" t="s">
        <v>953</v>
      </c>
      <c r="D154" s="234"/>
      <c r="E154" s="234"/>
      <c r="F154" s="280" t="s">
        <v>940</v>
      </c>
      <c r="G154" s="234"/>
      <c r="H154" s="279" t="s">
        <v>973</v>
      </c>
      <c r="I154" s="279" t="s">
        <v>936</v>
      </c>
      <c r="J154" s="279">
        <v>50</v>
      </c>
      <c r="K154" s="275"/>
    </row>
    <row r="155" spans="2:11" ht="15" customHeight="1">
      <c r="B155" s="254"/>
      <c r="C155" s="279" t="s">
        <v>961</v>
      </c>
      <c r="D155" s="234"/>
      <c r="E155" s="234"/>
      <c r="F155" s="280" t="s">
        <v>940</v>
      </c>
      <c r="G155" s="234"/>
      <c r="H155" s="279" t="s">
        <v>973</v>
      </c>
      <c r="I155" s="279" t="s">
        <v>936</v>
      </c>
      <c r="J155" s="279">
        <v>50</v>
      </c>
      <c r="K155" s="275"/>
    </row>
    <row r="156" spans="2:11" ht="15" customHeight="1">
      <c r="B156" s="254"/>
      <c r="C156" s="279" t="s">
        <v>959</v>
      </c>
      <c r="D156" s="234"/>
      <c r="E156" s="234"/>
      <c r="F156" s="280" t="s">
        <v>940</v>
      </c>
      <c r="G156" s="234"/>
      <c r="H156" s="279" t="s">
        <v>973</v>
      </c>
      <c r="I156" s="279" t="s">
        <v>936</v>
      </c>
      <c r="J156" s="279">
        <v>50</v>
      </c>
      <c r="K156" s="275"/>
    </row>
    <row r="157" spans="2:11" ht="15" customHeight="1">
      <c r="B157" s="254"/>
      <c r="C157" s="279" t="s">
        <v>93</v>
      </c>
      <c r="D157" s="234"/>
      <c r="E157" s="234"/>
      <c r="F157" s="280" t="s">
        <v>934</v>
      </c>
      <c r="G157" s="234"/>
      <c r="H157" s="279" t="s">
        <v>995</v>
      </c>
      <c r="I157" s="279" t="s">
        <v>936</v>
      </c>
      <c r="J157" s="279" t="s">
        <v>996</v>
      </c>
      <c r="K157" s="275"/>
    </row>
    <row r="158" spans="2:11" ht="15" customHeight="1">
      <c r="B158" s="254"/>
      <c r="C158" s="279" t="s">
        <v>997</v>
      </c>
      <c r="D158" s="234"/>
      <c r="E158" s="234"/>
      <c r="F158" s="280" t="s">
        <v>934</v>
      </c>
      <c r="G158" s="234"/>
      <c r="H158" s="279" t="s">
        <v>998</v>
      </c>
      <c r="I158" s="279" t="s">
        <v>968</v>
      </c>
      <c r="J158" s="279"/>
      <c r="K158" s="275"/>
    </row>
    <row r="159" spans="2:11" ht="15" customHeight="1">
      <c r="B159" s="281"/>
      <c r="C159" s="263"/>
      <c r="D159" s="263"/>
      <c r="E159" s="263"/>
      <c r="F159" s="263"/>
      <c r="G159" s="263"/>
      <c r="H159" s="263"/>
      <c r="I159" s="263"/>
      <c r="J159" s="263"/>
      <c r="K159" s="282"/>
    </row>
    <row r="160" spans="2:11" ht="18.75" customHeight="1">
      <c r="B160" s="230"/>
      <c r="C160" s="234"/>
      <c r="D160" s="234"/>
      <c r="E160" s="234"/>
      <c r="F160" s="253"/>
      <c r="G160" s="234"/>
      <c r="H160" s="234"/>
      <c r="I160" s="234"/>
      <c r="J160" s="234"/>
      <c r="K160" s="230"/>
    </row>
    <row r="161" spans="2:11" ht="18.75" customHeight="1">
      <c r="B161" s="240"/>
      <c r="C161" s="240"/>
      <c r="D161" s="240"/>
      <c r="E161" s="240"/>
      <c r="F161" s="240"/>
      <c r="G161" s="240"/>
      <c r="H161" s="240"/>
      <c r="I161" s="240"/>
      <c r="J161" s="240"/>
      <c r="K161" s="240"/>
    </row>
    <row r="162" spans="2:11" ht="7.5" customHeight="1">
      <c r="B162" s="222"/>
      <c r="C162" s="223"/>
      <c r="D162" s="223"/>
      <c r="E162" s="223"/>
      <c r="F162" s="223"/>
      <c r="G162" s="223"/>
      <c r="H162" s="223"/>
      <c r="I162" s="223"/>
      <c r="J162" s="223"/>
      <c r="K162" s="224"/>
    </row>
    <row r="163" spans="2:11" ht="45" customHeight="1">
      <c r="B163" s="225"/>
      <c r="C163" s="417" t="s">
        <v>999</v>
      </c>
      <c r="D163" s="417"/>
      <c r="E163" s="417"/>
      <c r="F163" s="417"/>
      <c r="G163" s="417"/>
      <c r="H163" s="417"/>
      <c r="I163" s="417"/>
      <c r="J163" s="417"/>
      <c r="K163" s="226"/>
    </row>
    <row r="164" spans="2:11" ht="17.25" customHeight="1">
      <c r="B164" s="225"/>
      <c r="C164" s="246" t="s">
        <v>928</v>
      </c>
      <c r="D164" s="246"/>
      <c r="E164" s="246"/>
      <c r="F164" s="246" t="s">
        <v>929</v>
      </c>
      <c r="G164" s="283"/>
      <c r="H164" s="284" t="s">
        <v>109</v>
      </c>
      <c r="I164" s="284" t="s">
        <v>56</v>
      </c>
      <c r="J164" s="246" t="s">
        <v>930</v>
      </c>
      <c r="K164" s="226"/>
    </row>
    <row r="165" spans="2:11" ht="17.25" customHeight="1">
      <c r="B165" s="227"/>
      <c r="C165" s="248" t="s">
        <v>931</v>
      </c>
      <c r="D165" s="248"/>
      <c r="E165" s="248"/>
      <c r="F165" s="249" t="s">
        <v>932</v>
      </c>
      <c r="G165" s="285"/>
      <c r="H165" s="286"/>
      <c r="I165" s="286"/>
      <c r="J165" s="248" t="s">
        <v>933</v>
      </c>
      <c r="K165" s="228"/>
    </row>
    <row r="166" spans="2:11" ht="5.25" customHeight="1">
      <c r="B166" s="254"/>
      <c r="C166" s="251"/>
      <c r="D166" s="251"/>
      <c r="E166" s="251"/>
      <c r="F166" s="251"/>
      <c r="G166" s="252"/>
      <c r="H166" s="251"/>
      <c r="I166" s="251"/>
      <c r="J166" s="251"/>
      <c r="K166" s="275"/>
    </row>
    <row r="167" spans="2:11" ht="15" customHeight="1">
      <c r="B167" s="254"/>
      <c r="C167" s="234" t="s">
        <v>937</v>
      </c>
      <c r="D167" s="234"/>
      <c r="E167" s="234"/>
      <c r="F167" s="253" t="s">
        <v>934</v>
      </c>
      <c r="G167" s="234"/>
      <c r="H167" s="234" t="s">
        <v>973</v>
      </c>
      <c r="I167" s="234" t="s">
        <v>936</v>
      </c>
      <c r="J167" s="234">
        <v>120</v>
      </c>
      <c r="K167" s="275"/>
    </row>
    <row r="168" spans="2:11" ht="15" customHeight="1">
      <c r="B168" s="254"/>
      <c r="C168" s="234" t="s">
        <v>982</v>
      </c>
      <c r="D168" s="234"/>
      <c r="E168" s="234"/>
      <c r="F168" s="253" t="s">
        <v>934</v>
      </c>
      <c r="G168" s="234"/>
      <c r="H168" s="234" t="s">
        <v>983</v>
      </c>
      <c r="I168" s="234" t="s">
        <v>936</v>
      </c>
      <c r="J168" s="234" t="s">
        <v>984</v>
      </c>
      <c r="K168" s="275"/>
    </row>
    <row r="169" spans="2:11" ht="15" customHeight="1">
      <c r="B169" s="254"/>
      <c r="C169" s="234" t="s">
        <v>883</v>
      </c>
      <c r="D169" s="234"/>
      <c r="E169" s="234"/>
      <c r="F169" s="253" t="s">
        <v>934</v>
      </c>
      <c r="G169" s="234"/>
      <c r="H169" s="234" t="s">
        <v>1000</v>
      </c>
      <c r="I169" s="234" t="s">
        <v>936</v>
      </c>
      <c r="J169" s="234" t="s">
        <v>984</v>
      </c>
      <c r="K169" s="275"/>
    </row>
    <row r="170" spans="2:11" ht="15" customHeight="1">
      <c r="B170" s="254"/>
      <c r="C170" s="234" t="s">
        <v>939</v>
      </c>
      <c r="D170" s="234"/>
      <c r="E170" s="234"/>
      <c r="F170" s="253" t="s">
        <v>940</v>
      </c>
      <c r="G170" s="234"/>
      <c r="H170" s="234" t="s">
        <v>1000</v>
      </c>
      <c r="I170" s="234" t="s">
        <v>936</v>
      </c>
      <c r="J170" s="234">
        <v>50</v>
      </c>
      <c r="K170" s="275"/>
    </row>
    <row r="171" spans="2:11" ht="15" customHeight="1">
      <c r="B171" s="254"/>
      <c r="C171" s="234" t="s">
        <v>942</v>
      </c>
      <c r="D171" s="234"/>
      <c r="E171" s="234"/>
      <c r="F171" s="253" t="s">
        <v>934</v>
      </c>
      <c r="G171" s="234"/>
      <c r="H171" s="234" t="s">
        <v>1000</v>
      </c>
      <c r="I171" s="234" t="s">
        <v>944</v>
      </c>
      <c r="J171" s="234"/>
      <c r="K171" s="275"/>
    </row>
    <row r="172" spans="2:11" ht="15" customHeight="1">
      <c r="B172" s="254"/>
      <c r="C172" s="234" t="s">
        <v>953</v>
      </c>
      <c r="D172" s="234"/>
      <c r="E172" s="234"/>
      <c r="F172" s="253" t="s">
        <v>940</v>
      </c>
      <c r="G172" s="234"/>
      <c r="H172" s="234" t="s">
        <v>1000</v>
      </c>
      <c r="I172" s="234" t="s">
        <v>936</v>
      </c>
      <c r="J172" s="234">
        <v>50</v>
      </c>
      <c r="K172" s="275"/>
    </row>
    <row r="173" spans="2:11" ht="15" customHeight="1">
      <c r="B173" s="254"/>
      <c r="C173" s="234" t="s">
        <v>961</v>
      </c>
      <c r="D173" s="234"/>
      <c r="E173" s="234"/>
      <c r="F173" s="253" t="s">
        <v>940</v>
      </c>
      <c r="G173" s="234"/>
      <c r="H173" s="234" t="s">
        <v>1000</v>
      </c>
      <c r="I173" s="234" t="s">
        <v>936</v>
      </c>
      <c r="J173" s="234">
        <v>50</v>
      </c>
      <c r="K173" s="275"/>
    </row>
    <row r="174" spans="2:11" ht="15" customHeight="1">
      <c r="B174" s="254"/>
      <c r="C174" s="234" t="s">
        <v>959</v>
      </c>
      <c r="D174" s="234"/>
      <c r="E174" s="234"/>
      <c r="F174" s="253" t="s">
        <v>940</v>
      </c>
      <c r="G174" s="234"/>
      <c r="H174" s="234" t="s">
        <v>1000</v>
      </c>
      <c r="I174" s="234" t="s">
        <v>936</v>
      </c>
      <c r="J174" s="234">
        <v>50</v>
      </c>
      <c r="K174" s="275"/>
    </row>
    <row r="175" spans="2:11" ht="15" customHeight="1">
      <c r="B175" s="254"/>
      <c r="C175" s="234" t="s">
        <v>108</v>
      </c>
      <c r="D175" s="234"/>
      <c r="E175" s="234"/>
      <c r="F175" s="253" t="s">
        <v>934</v>
      </c>
      <c r="G175" s="234"/>
      <c r="H175" s="234" t="s">
        <v>1001</v>
      </c>
      <c r="I175" s="234" t="s">
        <v>1002</v>
      </c>
      <c r="J175" s="234"/>
      <c r="K175" s="275"/>
    </row>
    <row r="176" spans="2:11" ht="15" customHeight="1">
      <c r="B176" s="254"/>
      <c r="C176" s="234" t="s">
        <v>56</v>
      </c>
      <c r="D176" s="234"/>
      <c r="E176" s="234"/>
      <c r="F176" s="253" t="s">
        <v>934</v>
      </c>
      <c r="G176" s="234"/>
      <c r="H176" s="234" t="s">
        <v>1003</v>
      </c>
      <c r="I176" s="234" t="s">
        <v>1004</v>
      </c>
      <c r="J176" s="234">
        <v>1</v>
      </c>
      <c r="K176" s="275"/>
    </row>
    <row r="177" spans="2:11" ht="15" customHeight="1">
      <c r="B177" s="254"/>
      <c r="C177" s="234" t="s">
        <v>52</v>
      </c>
      <c r="D177" s="234"/>
      <c r="E177" s="234"/>
      <c r="F177" s="253" t="s">
        <v>934</v>
      </c>
      <c r="G177" s="234"/>
      <c r="H177" s="234" t="s">
        <v>1005</v>
      </c>
      <c r="I177" s="234" t="s">
        <v>936</v>
      </c>
      <c r="J177" s="234">
        <v>20</v>
      </c>
      <c r="K177" s="275"/>
    </row>
    <row r="178" spans="2:11" ht="15" customHeight="1">
      <c r="B178" s="254"/>
      <c r="C178" s="234" t="s">
        <v>109</v>
      </c>
      <c r="D178" s="234"/>
      <c r="E178" s="234"/>
      <c r="F178" s="253" t="s">
        <v>934</v>
      </c>
      <c r="G178" s="234"/>
      <c r="H178" s="234" t="s">
        <v>1006</v>
      </c>
      <c r="I178" s="234" t="s">
        <v>936</v>
      </c>
      <c r="J178" s="234">
        <v>255</v>
      </c>
      <c r="K178" s="275"/>
    </row>
    <row r="179" spans="2:11" ht="15" customHeight="1">
      <c r="B179" s="254"/>
      <c r="C179" s="234" t="s">
        <v>110</v>
      </c>
      <c r="D179" s="234"/>
      <c r="E179" s="234"/>
      <c r="F179" s="253" t="s">
        <v>934</v>
      </c>
      <c r="G179" s="234"/>
      <c r="H179" s="234" t="s">
        <v>899</v>
      </c>
      <c r="I179" s="234" t="s">
        <v>936</v>
      </c>
      <c r="J179" s="234">
        <v>10</v>
      </c>
      <c r="K179" s="275"/>
    </row>
    <row r="180" spans="2:11" ht="15" customHeight="1">
      <c r="B180" s="254"/>
      <c r="C180" s="234" t="s">
        <v>111</v>
      </c>
      <c r="D180" s="234"/>
      <c r="E180" s="234"/>
      <c r="F180" s="253" t="s">
        <v>934</v>
      </c>
      <c r="G180" s="234"/>
      <c r="H180" s="234" t="s">
        <v>1007</v>
      </c>
      <c r="I180" s="234" t="s">
        <v>968</v>
      </c>
      <c r="J180" s="234"/>
      <c r="K180" s="275"/>
    </row>
    <row r="181" spans="2:11" ht="15" customHeight="1">
      <c r="B181" s="254"/>
      <c r="C181" s="234" t="s">
        <v>1008</v>
      </c>
      <c r="D181" s="234"/>
      <c r="E181" s="234"/>
      <c r="F181" s="253" t="s">
        <v>934</v>
      </c>
      <c r="G181" s="234"/>
      <c r="H181" s="234" t="s">
        <v>1009</v>
      </c>
      <c r="I181" s="234" t="s">
        <v>968</v>
      </c>
      <c r="J181" s="234"/>
      <c r="K181" s="275"/>
    </row>
    <row r="182" spans="2:11" ht="15" customHeight="1">
      <c r="B182" s="254"/>
      <c r="C182" s="234" t="s">
        <v>997</v>
      </c>
      <c r="D182" s="234"/>
      <c r="E182" s="234"/>
      <c r="F182" s="253" t="s">
        <v>934</v>
      </c>
      <c r="G182" s="234"/>
      <c r="H182" s="234" t="s">
        <v>1010</v>
      </c>
      <c r="I182" s="234" t="s">
        <v>968</v>
      </c>
      <c r="J182" s="234"/>
      <c r="K182" s="275"/>
    </row>
    <row r="183" spans="2:11" ht="15" customHeight="1">
      <c r="B183" s="254"/>
      <c r="C183" s="234" t="s">
        <v>113</v>
      </c>
      <c r="D183" s="234"/>
      <c r="E183" s="234"/>
      <c r="F183" s="253" t="s">
        <v>940</v>
      </c>
      <c r="G183" s="234"/>
      <c r="H183" s="234" t="s">
        <v>1011</v>
      </c>
      <c r="I183" s="234" t="s">
        <v>936</v>
      </c>
      <c r="J183" s="234">
        <v>50</v>
      </c>
      <c r="K183" s="275"/>
    </row>
    <row r="184" spans="2:11" ht="15" customHeight="1">
      <c r="B184" s="254"/>
      <c r="C184" s="234" t="s">
        <v>1012</v>
      </c>
      <c r="D184" s="234"/>
      <c r="E184" s="234"/>
      <c r="F184" s="253" t="s">
        <v>940</v>
      </c>
      <c r="G184" s="234"/>
      <c r="H184" s="234" t="s">
        <v>1013</v>
      </c>
      <c r="I184" s="234" t="s">
        <v>1014</v>
      </c>
      <c r="J184" s="234"/>
      <c r="K184" s="275"/>
    </row>
    <row r="185" spans="2:11" ht="15" customHeight="1">
      <c r="B185" s="254"/>
      <c r="C185" s="234" t="s">
        <v>1015</v>
      </c>
      <c r="D185" s="234"/>
      <c r="E185" s="234"/>
      <c r="F185" s="253" t="s">
        <v>940</v>
      </c>
      <c r="G185" s="234"/>
      <c r="H185" s="234" t="s">
        <v>1016</v>
      </c>
      <c r="I185" s="234" t="s">
        <v>1014</v>
      </c>
      <c r="J185" s="234"/>
      <c r="K185" s="275"/>
    </row>
    <row r="186" spans="2:11" ht="15" customHeight="1">
      <c r="B186" s="254"/>
      <c r="C186" s="234" t="s">
        <v>1017</v>
      </c>
      <c r="D186" s="234"/>
      <c r="E186" s="234"/>
      <c r="F186" s="253" t="s">
        <v>940</v>
      </c>
      <c r="G186" s="234"/>
      <c r="H186" s="234" t="s">
        <v>1018</v>
      </c>
      <c r="I186" s="234" t="s">
        <v>1014</v>
      </c>
      <c r="J186" s="234"/>
      <c r="K186" s="275"/>
    </row>
    <row r="187" spans="2:11" ht="15" customHeight="1">
      <c r="B187" s="254"/>
      <c r="C187" s="287" t="s">
        <v>1019</v>
      </c>
      <c r="D187" s="234"/>
      <c r="E187" s="234"/>
      <c r="F187" s="253" t="s">
        <v>940</v>
      </c>
      <c r="G187" s="234"/>
      <c r="H187" s="234" t="s">
        <v>1020</v>
      </c>
      <c r="I187" s="234" t="s">
        <v>1021</v>
      </c>
      <c r="J187" s="288" t="s">
        <v>1022</v>
      </c>
      <c r="K187" s="275"/>
    </row>
    <row r="188" spans="2:11" ht="15" customHeight="1">
      <c r="B188" s="254"/>
      <c r="C188" s="239" t="s">
        <v>41</v>
      </c>
      <c r="D188" s="234"/>
      <c r="E188" s="234"/>
      <c r="F188" s="253" t="s">
        <v>934</v>
      </c>
      <c r="G188" s="234"/>
      <c r="H188" s="230" t="s">
        <v>1023</v>
      </c>
      <c r="I188" s="234" t="s">
        <v>1024</v>
      </c>
      <c r="J188" s="234"/>
      <c r="K188" s="275"/>
    </row>
    <row r="189" spans="2:11" ht="15" customHeight="1">
      <c r="B189" s="254"/>
      <c r="C189" s="239" t="s">
        <v>1025</v>
      </c>
      <c r="D189" s="234"/>
      <c r="E189" s="234"/>
      <c r="F189" s="253" t="s">
        <v>934</v>
      </c>
      <c r="G189" s="234"/>
      <c r="H189" s="234" t="s">
        <v>1026</v>
      </c>
      <c r="I189" s="234" t="s">
        <v>968</v>
      </c>
      <c r="J189" s="234"/>
      <c r="K189" s="275"/>
    </row>
    <row r="190" spans="2:11" ht="15" customHeight="1">
      <c r="B190" s="254"/>
      <c r="C190" s="239" t="s">
        <v>1027</v>
      </c>
      <c r="D190" s="234"/>
      <c r="E190" s="234"/>
      <c r="F190" s="253" t="s">
        <v>934</v>
      </c>
      <c r="G190" s="234"/>
      <c r="H190" s="234" t="s">
        <v>1028</v>
      </c>
      <c r="I190" s="234" t="s">
        <v>968</v>
      </c>
      <c r="J190" s="234"/>
      <c r="K190" s="275"/>
    </row>
    <row r="191" spans="2:11" ht="15" customHeight="1">
      <c r="B191" s="254"/>
      <c r="C191" s="239" t="s">
        <v>1029</v>
      </c>
      <c r="D191" s="234"/>
      <c r="E191" s="234"/>
      <c r="F191" s="253" t="s">
        <v>940</v>
      </c>
      <c r="G191" s="234"/>
      <c r="H191" s="234" t="s">
        <v>1030</v>
      </c>
      <c r="I191" s="234" t="s">
        <v>968</v>
      </c>
      <c r="J191" s="234"/>
      <c r="K191" s="275"/>
    </row>
    <row r="192" spans="2:11" ht="15" customHeight="1">
      <c r="B192" s="281"/>
      <c r="C192" s="289"/>
      <c r="D192" s="263"/>
      <c r="E192" s="263"/>
      <c r="F192" s="263"/>
      <c r="G192" s="263"/>
      <c r="H192" s="263"/>
      <c r="I192" s="263"/>
      <c r="J192" s="263"/>
      <c r="K192" s="282"/>
    </row>
    <row r="193" spans="2:11" ht="18.75" customHeight="1">
      <c r="B193" s="230"/>
      <c r="C193" s="234"/>
      <c r="D193" s="234"/>
      <c r="E193" s="234"/>
      <c r="F193" s="253"/>
      <c r="G193" s="234"/>
      <c r="H193" s="234"/>
      <c r="I193" s="234"/>
      <c r="J193" s="234"/>
      <c r="K193" s="230"/>
    </row>
    <row r="194" spans="2:11" ht="18.75" customHeight="1">
      <c r="B194" s="230"/>
      <c r="C194" s="234"/>
      <c r="D194" s="234"/>
      <c r="E194" s="234"/>
      <c r="F194" s="253"/>
      <c r="G194" s="234"/>
      <c r="H194" s="234"/>
      <c r="I194" s="234"/>
      <c r="J194" s="234"/>
      <c r="K194" s="230"/>
    </row>
    <row r="195" spans="2:11" ht="18.75" customHeight="1">
      <c r="B195" s="240"/>
      <c r="C195" s="240"/>
      <c r="D195" s="240"/>
      <c r="E195" s="240"/>
      <c r="F195" s="240"/>
      <c r="G195" s="240"/>
      <c r="H195" s="240"/>
      <c r="I195" s="240"/>
      <c r="J195" s="240"/>
      <c r="K195" s="240"/>
    </row>
    <row r="196" spans="2:11">
      <c r="B196" s="222"/>
      <c r="C196" s="223"/>
      <c r="D196" s="223"/>
      <c r="E196" s="223"/>
      <c r="F196" s="223"/>
      <c r="G196" s="223"/>
      <c r="H196" s="223"/>
      <c r="I196" s="223"/>
      <c r="J196" s="223"/>
      <c r="K196" s="224"/>
    </row>
    <row r="197" spans="2:11" ht="21">
      <c r="B197" s="225"/>
      <c r="C197" s="417" t="s">
        <v>1031</v>
      </c>
      <c r="D197" s="417"/>
      <c r="E197" s="417"/>
      <c r="F197" s="417"/>
      <c r="G197" s="417"/>
      <c r="H197" s="417"/>
      <c r="I197" s="417"/>
      <c r="J197" s="417"/>
      <c r="K197" s="226"/>
    </row>
    <row r="198" spans="2:11" ht="25.5" customHeight="1">
      <c r="B198" s="225"/>
      <c r="C198" s="290" t="s">
        <v>1032</v>
      </c>
      <c r="D198" s="290"/>
      <c r="E198" s="290"/>
      <c r="F198" s="290" t="s">
        <v>1033</v>
      </c>
      <c r="G198" s="291"/>
      <c r="H198" s="423" t="s">
        <v>1034</v>
      </c>
      <c r="I198" s="423"/>
      <c r="J198" s="423"/>
      <c r="K198" s="226"/>
    </row>
    <row r="199" spans="2:11" ht="5.25" customHeight="1">
      <c r="B199" s="254"/>
      <c r="C199" s="251"/>
      <c r="D199" s="251"/>
      <c r="E199" s="251"/>
      <c r="F199" s="251"/>
      <c r="G199" s="234"/>
      <c r="H199" s="251"/>
      <c r="I199" s="251"/>
      <c r="J199" s="251"/>
      <c r="K199" s="275"/>
    </row>
    <row r="200" spans="2:11" ht="15" customHeight="1">
      <c r="B200" s="254"/>
      <c r="C200" s="234" t="s">
        <v>1024</v>
      </c>
      <c r="D200" s="234"/>
      <c r="E200" s="234"/>
      <c r="F200" s="253" t="s">
        <v>42</v>
      </c>
      <c r="G200" s="234"/>
      <c r="H200" s="419" t="s">
        <v>1035</v>
      </c>
      <c r="I200" s="419"/>
      <c r="J200" s="419"/>
      <c r="K200" s="275"/>
    </row>
    <row r="201" spans="2:11" ht="15" customHeight="1">
      <c r="B201" s="254"/>
      <c r="C201" s="260"/>
      <c r="D201" s="234"/>
      <c r="E201" s="234"/>
      <c r="F201" s="253" t="s">
        <v>43</v>
      </c>
      <c r="G201" s="234"/>
      <c r="H201" s="419" t="s">
        <v>1036</v>
      </c>
      <c r="I201" s="419"/>
      <c r="J201" s="419"/>
      <c r="K201" s="275"/>
    </row>
    <row r="202" spans="2:11" ht="15" customHeight="1">
      <c r="B202" s="254"/>
      <c r="C202" s="260"/>
      <c r="D202" s="234"/>
      <c r="E202" s="234"/>
      <c r="F202" s="253" t="s">
        <v>46</v>
      </c>
      <c r="G202" s="234"/>
      <c r="H202" s="419" t="s">
        <v>1037</v>
      </c>
      <c r="I202" s="419"/>
      <c r="J202" s="419"/>
      <c r="K202" s="275"/>
    </row>
    <row r="203" spans="2:11" ht="15" customHeight="1">
      <c r="B203" s="254"/>
      <c r="C203" s="234"/>
      <c r="D203" s="234"/>
      <c r="E203" s="234"/>
      <c r="F203" s="253" t="s">
        <v>44</v>
      </c>
      <c r="G203" s="234"/>
      <c r="H203" s="419" t="s">
        <v>1038</v>
      </c>
      <c r="I203" s="419"/>
      <c r="J203" s="419"/>
      <c r="K203" s="275"/>
    </row>
    <row r="204" spans="2:11" ht="15" customHeight="1">
      <c r="B204" s="254"/>
      <c r="C204" s="234"/>
      <c r="D204" s="234"/>
      <c r="E204" s="234"/>
      <c r="F204" s="253" t="s">
        <v>45</v>
      </c>
      <c r="G204" s="234"/>
      <c r="H204" s="419" t="s">
        <v>1039</v>
      </c>
      <c r="I204" s="419"/>
      <c r="J204" s="419"/>
      <c r="K204" s="275"/>
    </row>
    <row r="205" spans="2:11" ht="15" customHeight="1">
      <c r="B205" s="254"/>
      <c r="C205" s="234"/>
      <c r="D205" s="234"/>
      <c r="E205" s="234"/>
      <c r="F205" s="253"/>
      <c r="G205" s="234"/>
      <c r="H205" s="234"/>
      <c r="I205" s="234"/>
      <c r="J205" s="234"/>
      <c r="K205" s="275"/>
    </row>
    <row r="206" spans="2:11" ht="15" customHeight="1">
      <c r="B206" s="254"/>
      <c r="C206" s="234" t="s">
        <v>980</v>
      </c>
      <c r="D206" s="234"/>
      <c r="E206" s="234"/>
      <c r="F206" s="253" t="s">
        <v>78</v>
      </c>
      <c r="G206" s="234"/>
      <c r="H206" s="419" t="s">
        <v>1040</v>
      </c>
      <c r="I206" s="419"/>
      <c r="J206" s="419"/>
      <c r="K206" s="275"/>
    </row>
    <row r="207" spans="2:11" ht="15" customHeight="1">
      <c r="B207" s="254"/>
      <c r="C207" s="260"/>
      <c r="D207" s="234"/>
      <c r="E207" s="234"/>
      <c r="F207" s="253" t="s">
        <v>877</v>
      </c>
      <c r="G207" s="234"/>
      <c r="H207" s="419" t="s">
        <v>878</v>
      </c>
      <c r="I207" s="419"/>
      <c r="J207" s="419"/>
      <c r="K207" s="275"/>
    </row>
    <row r="208" spans="2:11" ht="15" customHeight="1">
      <c r="B208" s="254"/>
      <c r="C208" s="234"/>
      <c r="D208" s="234"/>
      <c r="E208" s="234"/>
      <c r="F208" s="253" t="s">
        <v>875</v>
      </c>
      <c r="G208" s="234"/>
      <c r="H208" s="419" t="s">
        <v>1041</v>
      </c>
      <c r="I208" s="419"/>
      <c r="J208" s="419"/>
      <c r="K208" s="275"/>
    </row>
    <row r="209" spans="2:11" ht="15" customHeight="1">
      <c r="B209" s="292"/>
      <c r="C209" s="260"/>
      <c r="D209" s="260"/>
      <c r="E209" s="260"/>
      <c r="F209" s="253" t="s">
        <v>879</v>
      </c>
      <c r="G209" s="239"/>
      <c r="H209" s="418" t="s">
        <v>880</v>
      </c>
      <c r="I209" s="418"/>
      <c r="J209" s="418"/>
      <c r="K209" s="293"/>
    </row>
    <row r="210" spans="2:11" ht="15" customHeight="1">
      <c r="B210" s="292"/>
      <c r="C210" s="260"/>
      <c r="D210" s="260"/>
      <c r="E210" s="260"/>
      <c r="F210" s="253" t="s">
        <v>881</v>
      </c>
      <c r="G210" s="239"/>
      <c r="H210" s="418" t="s">
        <v>1042</v>
      </c>
      <c r="I210" s="418"/>
      <c r="J210" s="418"/>
      <c r="K210" s="293"/>
    </row>
    <row r="211" spans="2:11" ht="15" customHeight="1">
      <c r="B211" s="292"/>
      <c r="C211" s="260"/>
      <c r="D211" s="260"/>
      <c r="E211" s="260"/>
      <c r="F211" s="294"/>
      <c r="G211" s="239"/>
      <c r="H211" s="295"/>
      <c r="I211" s="295"/>
      <c r="J211" s="295"/>
      <c r="K211" s="293"/>
    </row>
    <row r="212" spans="2:11" ht="15" customHeight="1">
      <c r="B212" s="292"/>
      <c r="C212" s="234" t="s">
        <v>1004</v>
      </c>
      <c r="D212" s="260"/>
      <c r="E212" s="260"/>
      <c r="F212" s="253">
        <v>1</v>
      </c>
      <c r="G212" s="239"/>
      <c r="H212" s="418" t="s">
        <v>1043</v>
      </c>
      <c r="I212" s="418"/>
      <c r="J212" s="418"/>
      <c r="K212" s="293"/>
    </row>
    <row r="213" spans="2:11" ht="15" customHeight="1">
      <c r="B213" s="292"/>
      <c r="C213" s="260"/>
      <c r="D213" s="260"/>
      <c r="E213" s="260"/>
      <c r="F213" s="253">
        <v>2</v>
      </c>
      <c r="G213" s="239"/>
      <c r="H213" s="418" t="s">
        <v>1044</v>
      </c>
      <c r="I213" s="418"/>
      <c r="J213" s="418"/>
      <c r="K213" s="293"/>
    </row>
    <row r="214" spans="2:11" ht="15" customHeight="1">
      <c r="B214" s="292"/>
      <c r="C214" s="260"/>
      <c r="D214" s="260"/>
      <c r="E214" s="260"/>
      <c r="F214" s="253">
        <v>3</v>
      </c>
      <c r="G214" s="239"/>
      <c r="H214" s="418" t="s">
        <v>1045</v>
      </c>
      <c r="I214" s="418"/>
      <c r="J214" s="418"/>
      <c r="K214" s="293"/>
    </row>
    <row r="215" spans="2:11" ht="15" customHeight="1">
      <c r="B215" s="292"/>
      <c r="C215" s="260"/>
      <c r="D215" s="260"/>
      <c r="E215" s="260"/>
      <c r="F215" s="253">
        <v>4</v>
      </c>
      <c r="G215" s="239"/>
      <c r="H215" s="418" t="s">
        <v>1046</v>
      </c>
      <c r="I215" s="418"/>
      <c r="J215" s="418"/>
      <c r="K215" s="293"/>
    </row>
    <row r="216" spans="2:11" ht="12.75" customHeight="1">
      <c r="B216" s="296"/>
      <c r="C216" s="297"/>
      <c r="D216" s="297"/>
      <c r="E216" s="297"/>
      <c r="F216" s="297"/>
      <c r="G216" s="297"/>
      <c r="H216" s="297"/>
      <c r="I216" s="297"/>
      <c r="J216" s="297"/>
      <c r="K216" s="298"/>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9</vt:i4>
      </vt:variant>
    </vt:vector>
  </HeadingPairs>
  <TitlesOfParts>
    <vt:vector size="16" baseType="lpstr">
      <vt:lpstr>Rekapitulace stavby</vt:lpstr>
      <vt:lpstr>101a - Vozovka - I.etapa</vt:lpstr>
      <vt:lpstr>306 - Vodovod - I.etapa, ...</vt:lpstr>
      <vt:lpstr>401-rek</vt:lpstr>
      <vt:lpstr>401 - El</vt:lpstr>
      <vt:lpstr>401 - Zp</vt:lpstr>
      <vt:lpstr>Pokyny pro vyplnění</vt:lpstr>
      <vt:lpstr>'101a - Vozovka - I.etapa'!Názvy_tisku</vt:lpstr>
      <vt:lpstr>'306 - Vodovod - I.etapa, ...'!Názvy_tisku</vt:lpstr>
      <vt:lpstr>'Rekapitulace stavby'!Názvy_tisku</vt:lpstr>
      <vt:lpstr>'101a - Vozovka - I.etapa'!Oblast_tisku</vt:lpstr>
      <vt:lpstr>'306 - Vodovod - I.etapa, ...'!Oblast_tisku</vt:lpstr>
      <vt:lpstr>'401 - Zp'!Oblast_tisku</vt:lpstr>
      <vt:lpstr>'401-rek'!Oblast_tisku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Z400-PC\Z400</dc:creator>
  <cp:lastModifiedBy>Z400</cp:lastModifiedBy>
  <dcterms:created xsi:type="dcterms:W3CDTF">2018-04-18T06:00:28Z</dcterms:created>
  <dcterms:modified xsi:type="dcterms:W3CDTF">2018-06-04T08:00:05Z</dcterms:modified>
</cp:coreProperties>
</file>