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75" activeTab="1"/>
  </bookViews>
  <sheets>
    <sheet name="Rekapitulace stavby" sheetId="1" r:id="rId1"/>
    <sheet name="N0082 - Oprava zpevněných..." sheetId="2" r:id="rId2"/>
  </sheets>
  <definedNames>
    <definedName name="_xlnm.Print_Area" localSheetId="1">'N0082 - Oprava zpevněných...'!$C$4:$Q$70,'N0082 - Oprava zpevněných...'!$C$76:$Q$114,'N0082 - Oprava zpevněných...'!$C$120:$Q$269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'N0082 - Oprava zpevněných...'!$129:$129</definedName>
  </definedNames>
  <calcPr calcId="152511"/>
</workbook>
</file>

<file path=xl/sharedStrings.xml><?xml version="1.0" encoding="utf-8"?>
<sst xmlns="http://schemas.openxmlformats.org/spreadsheetml/2006/main" count="1714" uniqueCount="399">
  <si>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</si>
  <si>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</si>
  <si>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</si>
  <si>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</si>
  <si>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</si>
  <si>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</si>
  <si>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</si>
  <si>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</si>
  <si>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</si>
  <si>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</si>
  <si>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</si>
  <si>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</si>
  <si>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</si>
  <si>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</si>
  <si>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</si>
  <si>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</si>
  <si>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</si>
  <si>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N0082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</si>
  <si>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</si>
  <si>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</si>
  <si>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JKSO:</t>
  </si>
  <si>
    <t>CC-CZ:</t>
  </si>
  <si>
    <t>Místo:</t>
  </si>
  <si>
    <t xml:space="preserve"> </t>
  </si>
  <si>
    <t>Datum:</t>
  </si>
  <si>
    <t>17. 8. 2018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</si>
  <si>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</si>
  <si>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</si>
  <si>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</si>
  <si>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</si>
  <si>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</si>
  <si>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</si>
  <si>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</si>
  <si>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</si>
  <si>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</si>
  <si>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</si>
  <si>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</si>
  <si>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</si>
  <si>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</si>
  <si>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</si>
  <si>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</si>
  <si>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</si>
  <si>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</si>
  <si>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</si>
  <si>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</si>
  <si>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</si>
  <si>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</si>
  <si>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</si>
  <si>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</si>
  <si>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</si>
  <si>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</si>
  <si>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</si>
  <si>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</si>
  <si>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</si>
  <si>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</si>
  <si>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</si>
  <si>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</si>
  <si>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</si>
  <si>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</si>
  <si>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</si>
  <si>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</si>
  <si>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</si>
  <si>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</si>
  <si>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</si>
  <si>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</si>
  <si>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</si>
  <si>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</si>
  <si>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</si>
  <si>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</si>
  <si>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</si>
  <si>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</si>
  <si>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</si>
  <si>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</si>
  <si>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</si>
  <si>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</si>
  <si>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</si>
  <si>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{aee98207-1109-4304-beb6-be71ba2e3910}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</si>
  <si>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</si>
  <si>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</si>
  <si>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</si>
  <si>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</si>
  <si>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</si>
  <si>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</si>
  <si>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</si>
  <si>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</si>
  <si>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</si>
  <si>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</si>
  <si>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</si>
  <si>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</si>
  <si>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</si>
  <si>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</si>
  <si>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</si>
  <si>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</si>
  <si>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</si>
  <si>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</si>
  <si>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</si>
  <si>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</si>
  <si>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</si>
  <si>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</si>
  <si>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</si>
  <si>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</si>
  <si>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</si>
  <si>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</si>
  <si>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</si>
  <si>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</si>
  <si>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</si>
  <si>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</si>
  <si>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</si>
  <si>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</si>
  <si>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</si>
  <si>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</si>
  <si>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</si>
  <si>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</si>
  <si>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</si>
  <si>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</si>
  <si>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</si>
  <si>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</si>
  <si>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</si>
  <si>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</si>
  <si>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</si>
  <si>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</si>
  <si>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</si>
  <si>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</si>
  <si>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</si>
  <si>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</si>
  <si>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</si>
  <si>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</si>
  <si>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</si>
  <si>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</si>
  <si>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</si>
  <si>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</si>
  <si>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</si>
  <si>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</si>
  <si>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</si>
  <si>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</si>
  <si>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</si>
  <si>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</si>
  <si>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</si>
  <si>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</si>
  <si>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</si>
  <si>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</si>
  <si>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</si>
  <si>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</si>
  <si>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</si>
  <si>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</si>
  <si>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z betonových nebo kamenných dlaždic komunikací pro pěší ručně</t>
  </si>
  <si>
    <t>m2</t>
  </si>
  <si>
    <t>4</t>
  </si>
  <si>
    <t>631348467</t>
  </si>
  <si>
    <t>rozebrání okapový chodník</t>
  </si>
  <si>
    <t>VV</t>
  </si>
  <si>
    <t>(74+27,1)*0,65</t>
  </si>
  <si>
    <t>Součet</t>
  </si>
  <si>
    <t>113106122</t>
  </si>
  <si>
    <t>Rozebrání dlažeb z kamenných dlaždic komunikací pro pěší ručně</t>
  </si>
  <si>
    <t>298088115</t>
  </si>
  <si>
    <t>3,2</t>
  </si>
  <si>
    <t>3</t>
  </si>
  <si>
    <t>113106123</t>
  </si>
  <si>
    <t>Rozebrání dlažeb ze zámkových dlaždic komunikací pro pěší ručně</t>
  </si>
  <si>
    <t>-760729156</t>
  </si>
  <si>
    <t>61,6+36,2+8</t>
  </si>
  <si>
    <t>113107043</t>
  </si>
  <si>
    <t>Odstranění podkladu živičných tl 150 mm při překopech ručně</t>
  </si>
  <si>
    <t>-1596334542</t>
  </si>
  <si>
    <t>217,93</t>
  </si>
  <si>
    <t>5</t>
  </si>
  <si>
    <t>113107130</t>
  </si>
  <si>
    <t>Odstranění podkladu z betonu prostého tl 100 mm ručně</t>
  </si>
  <si>
    <t>2030071530</t>
  </si>
  <si>
    <t>6</t>
  </si>
  <si>
    <t>113201111</t>
  </si>
  <si>
    <t>Vytrhání obrub</t>
  </si>
  <si>
    <t>m</t>
  </si>
  <si>
    <t>522041484</t>
  </si>
  <si>
    <t>154</t>
  </si>
  <si>
    <t>769</t>
  </si>
  <si>
    <t>7</t>
  </si>
  <si>
    <t>181111111</t>
  </si>
  <si>
    <t>Plošná úprava terénu do 500 m2 zemina tř 1 až 4 nerovnosti do 100 mm v rovinně a svahu do 1:5</t>
  </si>
  <si>
    <t>86736342</t>
  </si>
  <si>
    <t>2030</t>
  </si>
  <si>
    <t>8</t>
  </si>
  <si>
    <t>M</t>
  </si>
  <si>
    <t>10364101</t>
  </si>
  <si>
    <t>zemina pro terénní úpravy - ornice</t>
  </si>
  <si>
    <t>t</t>
  </si>
  <si>
    <t>-1217087113</t>
  </si>
  <si>
    <t>162*1,9</t>
  </si>
  <si>
    <t>9</t>
  </si>
  <si>
    <t>181411131</t>
  </si>
  <si>
    <t>Založení parkového trávníku výsevem plochy do 1000 m2 v rovině a ve svahu do 1:5</t>
  </si>
  <si>
    <t>-151739326</t>
  </si>
  <si>
    <t>10</t>
  </si>
  <si>
    <t>00572410</t>
  </si>
  <si>
    <t>osivo směs travní parková</t>
  </si>
  <si>
    <t>kg</t>
  </si>
  <si>
    <t>-1190817718</t>
  </si>
  <si>
    <t>11</t>
  </si>
  <si>
    <t>3413116.A</t>
  </si>
  <si>
    <t>Dobetonování stávajících opěrných stěn betonem C 16/20</t>
  </si>
  <si>
    <t>m3</t>
  </si>
  <si>
    <t>1039574792</t>
  </si>
  <si>
    <t>0,86</t>
  </si>
  <si>
    <t>12</t>
  </si>
  <si>
    <t>5.001</t>
  </si>
  <si>
    <t>V místě vstupu do bloku E odstr. sávajících schodů a vybudování nové rampy s povrchem ze zámk. dlažby. U vstupu do objektu budou po hranicích rampy osazeny kamen. palisády z krajníků ks 3 na výšku z hranou 6 cm nad navrženou výšku zámk. dlažby  - ozn P7</t>
  </si>
  <si>
    <t>kpl</t>
  </si>
  <si>
    <t>1142523766</t>
  </si>
  <si>
    <t>13</t>
  </si>
  <si>
    <t>564751111</t>
  </si>
  <si>
    <t>Podklad z kameniva hrubého drceného vel. 32-63 mm tl 150 mm</t>
  </si>
  <si>
    <t>-1616775384</t>
  </si>
  <si>
    <t>14</t>
  </si>
  <si>
    <t>564871116</t>
  </si>
  <si>
    <t>Podklad ze štěrkodrtě ŠD tl. 300 mm vč. hutnění</t>
  </si>
  <si>
    <t>-1907886486</t>
  </si>
  <si>
    <t>5671221.A</t>
  </si>
  <si>
    <t>Podklad z kameniva KSC tl. 100 mm</t>
  </si>
  <si>
    <t>-195161724</t>
  </si>
  <si>
    <t>16</t>
  </si>
  <si>
    <t>596212213</t>
  </si>
  <si>
    <t>Kladení zámkové dlažby pozemních komunikací tl 80 mm skupiny A pl přes 300 m2</t>
  </si>
  <si>
    <t>1814972821</t>
  </si>
  <si>
    <t>3334,76</t>
  </si>
  <si>
    <t>překládání stávající dlažby</t>
  </si>
  <si>
    <t>36,2</t>
  </si>
  <si>
    <t>17</t>
  </si>
  <si>
    <t>59245030</t>
  </si>
  <si>
    <t>dlažba skladebná betonová 20x20x8 cm přírodní</t>
  </si>
  <si>
    <t>-2020148944</t>
  </si>
  <si>
    <t>2305,4</t>
  </si>
  <si>
    <t>18</t>
  </si>
  <si>
    <t>59245004</t>
  </si>
  <si>
    <t>dlažba skladebná betonová 20x20x8 cm barevná</t>
  </si>
  <si>
    <t>1713460227</t>
  </si>
  <si>
    <t>1206,82*1,1</t>
  </si>
  <si>
    <t>19</t>
  </si>
  <si>
    <t>592.001</t>
  </si>
  <si>
    <t>dlažba 20x20x8 s reliefním povrchem</t>
  </si>
  <si>
    <t>-257642201</t>
  </si>
  <si>
    <t>32,12*1,1</t>
  </si>
  <si>
    <t>20</t>
  </si>
  <si>
    <t>596212214</t>
  </si>
  <si>
    <t>Příplatek za kombinaci dvou barev u betonových dlažeb pozemních komunikací tl 80 mm skupiny A</t>
  </si>
  <si>
    <t>56212526</t>
  </si>
  <si>
    <t>3370,96</t>
  </si>
  <si>
    <t>596811221</t>
  </si>
  <si>
    <t>Kladení betonové dlažby komunikací pro pěší do lože z kameniva vel do 0,25 m2 plochy do 100 m2</t>
  </si>
  <si>
    <t>-1553697842</t>
  </si>
  <si>
    <t>61,6</t>
  </si>
  <si>
    <t>přeskládání kamenné dlažby</t>
  </si>
  <si>
    <t>okapový chodník - přeskládání stávající dlažby</t>
  </si>
  <si>
    <t>22</t>
  </si>
  <si>
    <t>59246000</t>
  </si>
  <si>
    <t>dlažba betonová terasová 50x25x5</t>
  </si>
  <si>
    <t>-1462630181</t>
  </si>
  <si>
    <t>23</t>
  </si>
  <si>
    <t>59245018</t>
  </si>
  <si>
    <t>dlažba skladebná betonová - výměna dlažby na doplnění okapového chondíku</t>
  </si>
  <si>
    <t>1262042334</t>
  </si>
  <si>
    <t>9,62</t>
  </si>
  <si>
    <t>24</t>
  </si>
  <si>
    <t>622131121</t>
  </si>
  <si>
    <t>Penetrační disperzní nátěr vnějších stěn nanášený ručně</t>
  </si>
  <si>
    <t>2061254589</t>
  </si>
  <si>
    <t>25</t>
  </si>
  <si>
    <t>622142001</t>
  </si>
  <si>
    <t>Potažení vnějších stěn sklovláknitým pletivem vtlačeným do tenkovrstvé hmoty</t>
  </si>
  <si>
    <t>1683151564</t>
  </si>
  <si>
    <t>26</t>
  </si>
  <si>
    <t>622511111</t>
  </si>
  <si>
    <t>Tenkovrstvá akrylátová mozaiková střednězrnná omítka včetně penetrace vnějších stěn</t>
  </si>
  <si>
    <t>-449750339</t>
  </si>
  <si>
    <t>1*9*2</t>
  </si>
  <si>
    <t>27</t>
  </si>
  <si>
    <t>916231113</t>
  </si>
  <si>
    <t>Osazení chodníkového obrubníku betonového ležatého s boční opěrou do lože z betonu prostého</t>
  </si>
  <si>
    <t>616797231</t>
  </si>
  <si>
    <t>28</t>
  </si>
  <si>
    <t>59217017</t>
  </si>
  <si>
    <t>obrubník betonový chodníkový</t>
  </si>
  <si>
    <t>490965418</t>
  </si>
  <si>
    <t>29</t>
  </si>
  <si>
    <t>916241113</t>
  </si>
  <si>
    <t>Osazení obrubníku kamenného ležatého s boční opěrou do lože z betonu prostého</t>
  </si>
  <si>
    <t>-2015670731</t>
  </si>
  <si>
    <t>10% budou nové kamenné obrubníky</t>
  </si>
  <si>
    <t>30</t>
  </si>
  <si>
    <t>58380002</t>
  </si>
  <si>
    <t>obrubník kamenný</t>
  </si>
  <si>
    <t>1039896703</t>
  </si>
  <si>
    <t>31</t>
  </si>
  <si>
    <t>916991121</t>
  </si>
  <si>
    <t>Lože pod obrubníky, krajníky nebo obruby z dlažebních kostek z betonu prostého</t>
  </si>
  <si>
    <t>-1645128509</t>
  </si>
  <si>
    <t>(0,3*0,35)*(154+769)</t>
  </si>
  <si>
    <t>32</t>
  </si>
  <si>
    <t>919735113</t>
  </si>
  <si>
    <t>Řezání stávajícího živičného krytu hl do 150 mm</t>
  </si>
  <si>
    <t>295850541</t>
  </si>
  <si>
    <t>kanalizace</t>
  </si>
  <si>
    <t>244,6*2</t>
  </si>
  <si>
    <t>kolem kamenných obrubníků</t>
  </si>
  <si>
    <t>33</t>
  </si>
  <si>
    <t>997002611</t>
  </si>
  <si>
    <t>Nakládání suti a vybouraných hmot</t>
  </si>
  <si>
    <t>-1137561</t>
  </si>
  <si>
    <t>34</t>
  </si>
  <si>
    <t>997013501</t>
  </si>
  <si>
    <t>Odvoz suti a vybouraných hmot na skládku nebo meziskládku do 1 km se složením</t>
  </si>
  <si>
    <t>238538677</t>
  </si>
  <si>
    <t>35</t>
  </si>
  <si>
    <t>997013509</t>
  </si>
  <si>
    <t>Příplatek k odvozu suti a vybouraných hmot na skládku ZKD 1 km přes 1 km</t>
  </si>
  <si>
    <t>1006231526</t>
  </si>
  <si>
    <t>351,565*19</t>
  </si>
  <si>
    <t>36</t>
  </si>
  <si>
    <t>997013.A</t>
  </si>
  <si>
    <t>Poplatek za uložení suti na skládce</t>
  </si>
  <si>
    <t>107182946</t>
  </si>
  <si>
    <t>351,565-68,866</t>
  </si>
  <si>
    <t>37</t>
  </si>
  <si>
    <t>9972238.A</t>
  </si>
  <si>
    <t>Poplatek za uložení suti na skládce - asfalt</t>
  </si>
  <si>
    <t>1702911529</t>
  </si>
  <si>
    <t>68,866</t>
  </si>
  <si>
    <t>38</t>
  </si>
  <si>
    <t>998223011</t>
  </si>
  <si>
    <t>Přesun hmot pro pozemní komunikace s krytem dlážděným</t>
  </si>
  <si>
    <t>1184601374</t>
  </si>
  <si>
    <t>39</t>
  </si>
  <si>
    <t>741.001</t>
  </si>
  <si>
    <t>D+M chráničky kopoflex DN 80</t>
  </si>
  <si>
    <t>1110056687</t>
  </si>
  <si>
    <t>40</t>
  </si>
  <si>
    <t>998741201</t>
  </si>
  <si>
    <t>Přesun hmot procentní pro silnoproud v objektech v do 6 m</t>
  </si>
  <si>
    <t>%</t>
  </si>
  <si>
    <t>1754703882</t>
  </si>
  <si>
    <t>41</t>
  </si>
  <si>
    <t>767.001</t>
  </si>
  <si>
    <t>D+M nerezového zábradlí - ozn. Z1</t>
  </si>
  <si>
    <t>-1399747380</t>
  </si>
  <si>
    <t>42</t>
  </si>
  <si>
    <t>767.002</t>
  </si>
  <si>
    <t>D+M čistící zóny ozn P4</t>
  </si>
  <si>
    <t>kus</t>
  </si>
  <si>
    <t>-230987462</t>
  </si>
  <si>
    <t>43</t>
  </si>
  <si>
    <t>767.003</t>
  </si>
  <si>
    <t>Osazení L profilu 80x80x10 dl 930 mm</t>
  </si>
  <si>
    <t>-977382026</t>
  </si>
  <si>
    <t>44</t>
  </si>
  <si>
    <t>767.004</t>
  </si>
  <si>
    <t>Demontáž, přemístění a montáž stávající kuřárny</t>
  </si>
  <si>
    <t>217006641</t>
  </si>
  <si>
    <t>45</t>
  </si>
  <si>
    <t>767.005</t>
  </si>
  <si>
    <t>D+M nové kuřárny</t>
  </si>
  <si>
    <t>-1269307007</t>
  </si>
  <si>
    <t>46</t>
  </si>
  <si>
    <t>767.006</t>
  </si>
  <si>
    <t>D+M nového kolostavu</t>
  </si>
  <si>
    <t>-355029706</t>
  </si>
  <si>
    <t>47</t>
  </si>
  <si>
    <t>767.007</t>
  </si>
  <si>
    <t>D+M poklopu k reteční vsakovací nádrži</t>
  </si>
  <si>
    <t>340672083</t>
  </si>
  <si>
    <t>48</t>
  </si>
  <si>
    <t>998767201</t>
  </si>
  <si>
    <t>Přesun hmot procentní pro zámečnické konstrukce v objektech v do 6 m</t>
  </si>
  <si>
    <t>-342335826</t>
  </si>
  <si>
    <t>49</t>
  </si>
  <si>
    <t>012002000</t>
  </si>
  <si>
    <t>Geodetické práce</t>
  </si>
  <si>
    <t>1024</t>
  </si>
  <si>
    <t>191648340</t>
  </si>
  <si>
    <t>50</t>
  </si>
  <si>
    <t>013254000</t>
  </si>
  <si>
    <t>Dokumentace skutečného provedení stavby</t>
  </si>
  <si>
    <t>-1569003004</t>
  </si>
  <si>
    <t>51</t>
  </si>
  <si>
    <t>030001000</t>
  </si>
  <si>
    <t>-699018831</t>
  </si>
  <si>
    <t>52</t>
  </si>
  <si>
    <t>033203000</t>
  </si>
  <si>
    <t>Energie pro zařízení staveniště</t>
  </si>
  <si>
    <t>-10914301</t>
  </si>
  <si>
    <t>53</t>
  </si>
  <si>
    <t>045002000</t>
  </si>
  <si>
    <t>Kompletační a koordinační činnost</t>
  </si>
  <si>
    <t>329133406</t>
  </si>
  <si>
    <t>VP - Vícepráce</t>
  </si>
  <si>
    <t>PN</t>
  </si>
  <si>
    <t>Oprava zpevněných ploch - jižní kolonáda   lázní Aurora</t>
  </si>
  <si>
    <t>Oprava zpevněných ploch -jižní kolonáda lázní  Aurora</t>
  </si>
  <si>
    <t>Oprava zpevněných ploch - lázní  Aurora</t>
  </si>
  <si>
    <t>Rezerva investora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</si>
</sst>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>
      <alignment vertical="center"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4" fontId="27" fillId="5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15" fillId="2" borderId="0" xfId="20" applyFont="1" applyFill="1" applyAlignment="1" applyProtection="1">
      <alignment horizontal="center" vertical="center"/>
      <protection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6" fillId="0" borderId="24" xfId="0" applyFont="1" applyBorder="1" applyAlignment="1" applyProtection="1">
      <alignment horizontal="left" vertical="center" wrapText="1"/>
      <protection locked="0"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105" activePane="bottomLeft" state="frozen"/>
      <selection pane="bottomLeft" activeCell="AE90" sqref="AE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30" t="s">
        <v>7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R2" s="199" t="s">
        <v>8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03" t="s">
        <v>12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6"/>
      <c r="AS4" s="20" t="s">
        <v>13</v>
      </c>
      <c r="BE4" s="27" t="s">
        <v>14</v>
      </c>
      <c r="BS4" s="21" t="s">
        <v>15</v>
      </c>
    </row>
    <row r="5" spans="2:71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34" t="s">
        <v>17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8"/>
      <c r="AQ5" s="26"/>
      <c r="BE5" s="232" t="s">
        <v>18</v>
      </c>
      <c r="BS5" s="21" t="s">
        <v>9</v>
      </c>
    </row>
    <row r="6" spans="2:71" ht="36.95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36" t="s">
        <v>395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8"/>
      <c r="AQ6" s="26"/>
      <c r="BE6" s="233"/>
      <c r="BS6" s="21" t="s">
        <v>9</v>
      </c>
    </row>
    <row r="7" spans="2:71" ht="14.45" customHeight="1">
      <c r="B7" s="25"/>
      <c r="C7" s="28"/>
      <c r="D7" s="32" t="s">
        <v>20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5</v>
      </c>
      <c r="AO7" s="28"/>
      <c r="AP7" s="28"/>
      <c r="AQ7" s="26"/>
      <c r="BE7" s="233"/>
      <c r="BS7" s="21" t="s">
        <v>9</v>
      </c>
    </row>
    <row r="8" spans="2:71" ht="14.45" customHeight="1">
      <c r="B8" s="25"/>
      <c r="C8" s="28"/>
      <c r="D8" s="32" t="s">
        <v>22</v>
      </c>
      <c r="E8" s="28"/>
      <c r="F8" s="28"/>
      <c r="G8" s="28"/>
      <c r="H8" s="28"/>
      <c r="I8" s="28"/>
      <c r="J8" s="28"/>
      <c r="K8" s="30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24</v>
      </c>
      <c r="AL8" s="28"/>
      <c r="AM8" s="28"/>
      <c r="AN8" s="33" t="s">
        <v>25</v>
      </c>
      <c r="AO8" s="28"/>
      <c r="AP8" s="28"/>
      <c r="AQ8" s="26"/>
      <c r="BE8" s="233"/>
      <c r="BS8" s="21" t="s">
        <v>9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33"/>
      <c r="BS9" s="21" t="s">
        <v>9</v>
      </c>
    </row>
    <row r="10" spans="2:71" ht="14.45" customHeight="1">
      <c r="B10" s="25"/>
      <c r="C10" s="28"/>
      <c r="D10" s="32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27</v>
      </c>
      <c r="AL10" s="28"/>
      <c r="AM10" s="28"/>
      <c r="AN10" s="30" t="s">
        <v>5</v>
      </c>
      <c r="AO10" s="28"/>
      <c r="AP10" s="28"/>
      <c r="AQ10" s="26"/>
      <c r="BE10" s="233"/>
      <c r="BS10" s="21" t="s">
        <v>9</v>
      </c>
    </row>
    <row r="11" spans="2:71" ht="18.4" customHeight="1">
      <c r="B11" s="25"/>
      <c r="C11" s="28"/>
      <c r="D11" s="28"/>
      <c r="E11" s="30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28</v>
      </c>
      <c r="AL11" s="28"/>
      <c r="AM11" s="28"/>
      <c r="AN11" s="30" t="s">
        <v>5</v>
      </c>
      <c r="AO11" s="28"/>
      <c r="AP11" s="28"/>
      <c r="AQ11" s="26"/>
      <c r="BE11" s="233"/>
      <c r="BS11" s="21" t="s">
        <v>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33"/>
      <c r="BS12" s="21" t="s">
        <v>9</v>
      </c>
    </row>
    <row r="13" spans="2:71" ht="14.45" customHeight="1">
      <c r="B13" s="25"/>
      <c r="C13" s="28"/>
      <c r="D13" s="32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27</v>
      </c>
      <c r="AL13" s="28"/>
      <c r="AM13" s="28"/>
      <c r="AN13" s="34" t="s">
        <v>30</v>
      </c>
      <c r="AO13" s="28"/>
      <c r="AP13" s="28"/>
      <c r="AQ13" s="26"/>
      <c r="BE13" s="233"/>
      <c r="BS13" s="21" t="s">
        <v>9</v>
      </c>
    </row>
    <row r="14" spans="2:71" ht="15">
      <c r="B14" s="25"/>
      <c r="C14" s="28"/>
      <c r="D14" s="28"/>
      <c r="E14" s="237" t="s">
        <v>30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32" t="s">
        <v>28</v>
      </c>
      <c r="AL14" s="28"/>
      <c r="AM14" s="28"/>
      <c r="AN14" s="34" t="s">
        <v>30</v>
      </c>
      <c r="AO14" s="28"/>
      <c r="AP14" s="28"/>
      <c r="AQ14" s="26"/>
      <c r="BE14" s="233"/>
      <c r="BS14" s="21" t="s">
        <v>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33"/>
      <c r="BS15" s="21" t="s">
        <v>6</v>
      </c>
    </row>
    <row r="16" spans="2:71" ht="14.45" customHeight="1">
      <c r="B16" s="25"/>
      <c r="C16" s="28"/>
      <c r="D16" s="32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27</v>
      </c>
      <c r="AL16" s="28"/>
      <c r="AM16" s="28"/>
      <c r="AN16" s="30" t="s">
        <v>5</v>
      </c>
      <c r="AO16" s="28"/>
      <c r="AP16" s="28"/>
      <c r="AQ16" s="26"/>
      <c r="BE16" s="233"/>
      <c r="BS16" s="21" t="s">
        <v>6</v>
      </c>
    </row>
    <row r="17" spans="2:71" ht="18.4" customHeight="1">
      <c r="B17" s="25"/>
      <c r="C17" s="28"/>
      <c r="D17" s="28"/>
      <c r="E17" s="30" t="s">
        <v>23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28</v>
      </c>
      <c r="AL17" s="28"/>
      <c r="AM17" s="28"/>
      <c r="AN17" s="30" t="s">
        <v>5</v>
      </c>
      <c r="AO17" s="28"/>
      <c r="AP17" s="28"/>
      <c r="AQ17" s="26"/>
      <c r="BE17" s="233"/>
      <c r="BS17" s="21" t="s">
        <v>32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33"/>
      <c r="BS18" s="21" t="s">
        <v>9</v>
      </c>
    </row>
    <row r="19" spans="2:71" ht="14.45" customHeight="1">
      <c r="B19" s="25"/>
      <c r="C19" s="28"/>
      <c r="D19" s="32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27</v>
      </c>
      <c r="AL19" s="28"/>
      <c r="AM19" s="28"/>
      <c r="AN19" s="30" t="s">
        <v>5</v>
      </c>
      <c r="AO19" s="28"/>
      <c r="AP19" s="28"/>
      <c r="AQ19" s="26"/>
      <c r="BE19" s="233"/>
      <c r="BS19" s="21" t="s">
        <v>9</v>
      </c>
    </row>
    <row r="20" spans="2:57" ht="18.4" customHeight="1">
      <c r="B20" s="25"/>
      <c r="C20" s="28"/>
      <c r="D20" s="28"/>
      <c r="E20" s="30" t="s">
        <v>23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28</v>
      </c>
      <c r="AL20" s="28"/>
      <c r="AM20" s="28"/>
      <c r="AN20" s="30" t="s">
        <v>5</v>
      </c>
      <c r="AO20" s="28"/>
      <c r="AP20" s="28"/>
      <c r="AQ20" s="26"/>
      <c r="BE20" s="233"/>
    </row>
    <row r="21" spans="2:57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33"/>
    </row>
    <row r="22" spans="2:57" ht="15">
      <c r="B22" s="25"/>
      <c r="C22" s="28"/>
      <c r="D22" s="32" t="s">
        <v>34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33"/>
    </row>
    <row r="23" spans="2:57" ht="16.5" customHeight="1">
      <c r="B23" s="25"/>
      <c r="C23" s="28"/>
      <c r="D23" s="28"/>
      <c r="E23" s="239" t="s">
        <v>5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8"/>
      <c r="AP23" s="28"/>
      <c r="AQ23" s="26"/>
      <c r="BE23" s="233"/>
    </row>
    <row r="24" spans="2:57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33"/>
    </row>
    <row r="25" spans="2:57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33"/>
    </row>
    <row r="26" spans="2:57" ht="14.45" customHeight="1">
      <c r="B26" s="25"/>
      <c r="C26" s="28"/>
      <c r="D26" s="36" t="s">
        <v>35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0">
        <f>ROUND(AG87,2)</f>
        <v>0</v>
      </c>
      <c r="AL26" s="235"/>
      <c r="AM26" s="235"/>
      <c r="AN26" s="235"/>
      <c r="AO26" s="235"/>
      <c r="AP26" s="28"/>
      <c r="AQ26" s="26"/>
      <c r="BE26" s="233"/>
    </row>
    <row r="27" spans="2:57" ht="14.45" customHeight="1">
      <c r="B27" s="25"/>
      <c r="C27" s="28"/>
      <c r="D27" s="36" t="s">
        <v>36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0">
        <f>ROUND(AG90,2)</f>
        <v>0</v>
      </c>
      <c r="AL27" s="240"/>
      <c r="AM27" s="240"/>
      <c r="AN27" s="240"/>
      <c r="AO27" s="240"/>
      <c r="AP27" s="28"/>
      <c r="AQ27" s="26"/>
      <c r="BE27" s="233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33"/>
    </row>
    <row r="29" spans="2:57" s="1" customFormat="1" ht="25.9" customHeight="1">
      <c r="B29" s="37"/>
      <c r="C29" s="38"/>
      <c r="D29" s="40" t="s">
        <v>37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41">
        <f>ROUND(AK26+AK27,2)</f>
        <v>0</v>
      </c>
      <c r="AL29" s="242"/>
      <c r="AM29" s="242"/>
      <c r="AN29" s="242"/>
      <c r="AO29" s="242"/>
      <c r="AP29" s="38"/>
      <c r="AQ29" s="39"/>
      <c r="BE29" s="233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33"/>
    </row>
    <row r="31" spans="2:57" s="2" customFormat="1" ht="14.45" customHeight="1">
      <c r="B31" s="42"/>
      <c r="C31" s="43"/>
      <c r="D31" s="44" t="s">
        <v>38</v>
      </c>
      <c r="E31" s="43"/>
      <c r="F31" s="44" t="s">
        <v>39</v>
      </c>
      <c r="G31" s="43"/>
      <c r="H31" s="43"/>
      <c r="I31" s="43"/>
      <c r="J31" s="43"/>
      <c r="K31" s="43"/>
      <c r="L31" s="212">
        <v>0.21</v>
      </c>
      <c r="M31" s="213"/>
      <c r="N31" s="213"/>
      <c r="O31" s="213"/>
      <c r="P31" s="43"/>
      <c r="Q31" s="43"/>
      <c r="R31" s="43"/>
      <c r="S31" s="43"/>
      <c r="T31" s="46" t="s">
        <v>40</v>
      </c>
      <c r="U31" s="43"/>
      <c r="V31" s="43"/>
      <c r="W31" s="214">
        <f>ROUND(AZ87+SUM(CD91:CD95),2)</f>
        <v>0</v>
      </c>
      <c r="X31" s="213"/>
      <c r="Y31" s="213"/>
      <c r="Z31" s="213"/>
      <c r="AA31" s="213"/>
      <c r="AB31" s="213"/>
      <c r="AC31" s="213"/>
      <c r="AD31" s="213"/>
      <c r="AE31" s="213"/>
      <c r="AF31" s="43"/>
      <c r="AG31" s="43"/>
      <c r="AH31" s="43"/>
      <c r="AI31" s="43"/>
      <c r="AJ31" s="43"/>
      <c r="AK31" s="214">
        <f>ROUND(AV87+SUM(BY91:BY95),2)</f>
        <v>0</v>
      </c>
      <c r="AL31" s="213"/>
      <c r="AM31" s="213"/>
      <c r="AN31" s="213"/>
      <c r="AO31" s="213"/>
      <c r="AP31" s="43"/>
      <c r="AQ31" s="47"/>
      <c r="BE31" s="233"/>
    </row>
    <row r="32" spans="2:57" s="2" customFormat="1" ht="14.45" customHeight="1">
      <c r="B32" s="42"/>
      <c r="C32" s="43"/>
      <c r="D32" s="43"/>
      <c r="E32" s="43"/>
      <c r="F32" s="44" t="s">
        <v>41</v>
      </c>
      <c r="G32" s="43"/>
      <c r="H32" s="43"/>
      <c r="I32" s="43"/>
      <c r="J32" s="43"/>
      <c r="K32" s="43"/>
      <c r="L32" s="212">
        <v>0.15</v>
      </c>
      <c r="M32" s="213"/>
      <c r="N32" s="213"/>
      <c r="O32" s="213"/>
      <c r="P32" s="43"/>
      <c r="Q32" s="43"/>
      <c r="R32" s="43"/>
      <c r="S32" s="43"/>
      <c r="T32" s="46" t="s">
        <v>40</v>
      </c>
      <c r="U32" s="43"/>
      <c r="V32" s="43"/>
      <c r="W32" s="214">
        <f>ROUND(BA87+SUM(CE91:CE95),2)</f>
        <v>0</v>
      </c>
      <c r="X32" s="213"/>
      <c r="Y32" s="213"/>
      <c r="Z32" s="213"/>
      <c r="AA32" s="213"/>
      <c r="AB32" s="213"/>
      <c r="AC32" s="213"/>
      <c r="AD32" s="213"/>
      <c r="AE32" s="213"/>
      <c r="AF32" s="43"/>
      <c r="AG32" s="43"/>
      <c r="AH32" s="43"/>
      <c r="AI32" s="43"/>
      <c r="AJ32" s="43"/>
      <c r="AK32" s="214">
        <f>ROUND(AW87+SUM(BZ91:BZ95),2)</f>
        <v>0</v>
      </c>
      <c r="AL32" s="213"/>
      <c r="AM32" s="213"/>
      <c r="AN32" s="213"/>
      <c r="AO32" s="213"/>
      <c r="AP32" s="43"/>
      <c r="AQ32" s="47"/>
      <c r="BE32" s="233"/>
    </row>
    <row r="33" spans="2:57" s="2" customFormat="1" ht="14.45" customHeight="1" hidden="1">
      <c r="B33" s="42"/>
      <c r="C33" s="43"/>
      <c r="D33" s="43"/>
      <c r="E33" s="43"/>
      <c r="F33" s="44" t="s">
        <v>42</v>
      </c>
      <c r="G33" s="43"/>
      <c r="H33" s="43"/>
      <c r="I33" s="43"/>
      <c r="J33" s="43"/>
      <c r="K33" s="43"/>
      <c r="L33" s="212">
        <v>0.21</v>
      </c>
      <c r="M33" s="213"/>
      <c r="N33" s="213"/>
      <c r="O33" s="213"/>
      <c r="P33" s="43"/>
      <c r="Q33" s="43"/>
      <c r="R33" s="43"/>
      <c r="S33" s="43"/>
      <c r="T33" s="46" t="s">
        <v>40</v>
      </c>
      <c r="U33" s="43"/>
      <c r="V33" s="43"/>
      <c r="W33" s="214">
        <f>ROUND(BB87+SUM(CF91:CF95),2)</f>
        <v>0</v>
      </c>
      <c r="X33" s="213"/>
      <c r="Y33" s="213"/>
      <c r="Z33" s="213"/>
      <c r="AA33" s="213"/>
      <c r="AB33" s="213"/>
      <c r="AC33" s="213"/>
      <c r="AD33" s="213"/>
      <c r="AE33" s="213"/>
      <c r="AF33" s="43"/>
      <c r="AG33" s="43"/>
      <c r="AH33" s="43"/>
      <c r="AI33" s="43"/>
      <c r="AJ33" s="43"/>
      <c r="AK33" s="214">
        <v>0</v>
      </c>
      <c r="AL33" s="213"/>
      <c r="AM33" s="213"/>
      <c r="AN33" s="213"/>
      <c r="AO33" s="213"/>
      <c r="AP33" s="43"/>
      <c r="AQ33" s="47"/>
      <c r="BE33" s="233"/>
    </row>
    <row r="34" spans="2:57" s="2" customFormat="1" ht="14.45" customHeight="1" hidden="1">
      <c r="B34" s="42"/>
      <c r="C34" s="43"/>
      <c r="D34" s="43"/>
      <c r="E34" s="43"/>
      <c r="F34" s="44" t="s">
        <v>43</v>
      </c>
      <c r="G34" s="43"/>
      <c r="H34" s="43"/>
      <c r="I34" s="43"/>
      <c r="J34" s="43"/>
      <c r="K34" s="43"/>
      <c r="L34" s="212">
        <v>0.15</v>
      </c>
      <c r="M34" s="213"/>
      <c r="N34" s="213"/>
      <c r="O34" s="213"/>
      <c r="P34" s="43"/>
      <c r="Q34" s="43"/>
      <c r="R34" s="43"/>
      <c r="S34" s="43"/>
      <c r="T34" s="46" t="s">
        <v>40</v>
      </c>
      <c r="U34" s="43"/>
      <c r="V34" s="43"/>
      <c r="W34" s="214">
        <f>ROUND(BC87+SUM(CG91:CG95),2)</f>
        <v>0</v>
      </c>
      <c r="X34" s="213"/>
      <c r="Y34" s="213"/>
      <c r="Z34" s="213"/>
      <c r="AA34" s="213"/>
      <c r="AB34" s="213"/>
      <c r="AC34" s="213"/>
      <c r="AD34" s="213"/>
      <c r="AE34" s="213"/>
      <c r="AF34" s="43"/>
      <c r="AG34" s="43"/>
      <c r="AH34" s="43"/>
      <c r="AI34" s="43"/>
      <c r="AJ34" s="43"/>
      <c r="AK34" s="214">
        <v>0</v>
      </c>
      <c r="AL34" s="213"/>
      <c r="AM34" s="213"/>
      <c r="AN34" s="213"/>
      <c r="AO34" s="213"/>
      <c r="AP34" s="43"/>
      <c r="AQ34" s="47"/>
      <c r="BE34" s="233"/>
    </row>
    <row r="35" spans="2:43" s="2" customFormat="1" ht="14.45" customHeight="1" hidden="1">
      <c r="B35" s="42"/>
      <c r="C35" s="43"/>
      <c r="D35" s="43"/>
      <c r="E35" s="43"/>
      <c r="F35" s="44" t="s">
        <v>44</v>
      </c>
      <c r="G35" s="43"/>
      <c r="H35" s="43"/>
      <c r="I35" s="43"/>
      <c r="J35" s="43"/>
      <c r="K35" s="43"/>
      <c r="L35" s="212">
        <v>0</v>
      </c>
      <c r="M35" s="213"/>
      <c r="N35" s="213"/>
      <c r="O35" s="213"/>
      <c r="P35" s="43"/>
      <c r="Q35" s="43"/>
      <c r="R35" s="43"/>
      <c r="S35" s="43"/>
      <c r="T35" s="46" t="s">
        <v>40</v>
      </c>
      <c r="U35" s="43"/>
      <c r="V35" s="43"/>
      <c r="W35" s="214">
        <f>ROUND(BD87+SUM(CH91:CH95),2)</f>
        <v>0</v>
      </c>
      <c r="X35" s="213"/>
      <c r="Y35" s="213"/>
      <c r="Z35" s="213"/>
      <c r="AA35" s="213"/>
      <c r="AB35" s="213"/>
      <c r="AC35" s="213"/>
      <c r="AD35" s="213"/>
      <c r="AE35" s="213"/>
      <c r="AF35" s="43"/>
      <c r="AG35" s="43"/>
      <c r="AH35" s="43"/>
      <c r="AI35" s="43"/>
      <c r="AJ35" s="43"/>
      <c r="AK35" s="214">
        <v>0</v>
      </c>
      <c r="AL35" s="213"/>
      <c r="AM35" s="213"/>
      <c r="AN35" s="213"/>
      <c r="AO35" s="213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45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46</v>
      </c>
      <c r="U37" s="50"/>
      <c r="V37" s="50"/>
      <c r="W37" s="50"/>
      <c r="X37" s="215" t="s">
        <v>47</v>
      </c>
      <c r="Y37" s="216"/>
      <c r="Z37" s="216"/>
      <c r="AA37" s="216"/>
      <c r="AB37" s="216"/>
      <c r="AC37" s="50"/>
      <c r="AD37" s="50"/>
      <c r="AE37" s="50"/>
      <c r="AF37" s="50"/>
      <c r="AG37" s="50"/>
      <c r="AH37" s="50"/>
      <c r="AI37" s="50"/>
      <c r="AJ37" s="50"/>
      <c r="AK37" s="228">
        <f>SUM(AK29:AK35)</f>
        <v>0</v>
      </c>
      <c r="AL37" s="216"/>
      <c r="AM37" s="216"/>
      <c r="AN37" s="216"/>
      <c r="AO37" s="229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7"/>
      <c r="C49" s="38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49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5">
      <c r="B58" s="37"/>
      <c r="C58" s="38"/>
      <c r="D58" s="57" t="s">
        <v>50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51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50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51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7"/>
      <c r="C60" s="38"/>
      <c r="D60" s="52" t="s">
        <v>52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53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5">
      <c r="B69" s="37"/>
      <c r="C69" s="38"/>
      <c r="D69" s="57" t="s">
        <v>50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51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50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51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03" t="s">
        <v>54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N0082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05" t="str">
        <f>K6</f>
        <v>Oprava zpevněných ploch - jižní kolonáda   lázní Aurora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22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24</v>
      </c>
      <c r="AJ80" s="38"/>
      <c r="AK80" s="38"/>
      <c r="AL80" s="38"/>
      <c r="AM80" s="75" t="str">
        <f>IF(AN8="","",AN8)</f>
        <v>17. 8. 2018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5">
      <c r="B82" s="37"/>
      <c r="C82" s="32" t="s">
        <v>26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 xml:space="preserve"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31</v>
      </c>
      <c r="AJ82" s="38"/>
      <c r="AK82" s="38"/>
      <c r="AL82" s="38"/>
      <c r="AM82" s="207" t="str">
        <f>IF(E17="","",E17)</f>
        <v xml:space="preserve"> </v>
      </c>
      <c r="AN82" s="207"/>
      <c r="AO82" s="207"/>
      <c r="AP82" s="207"/>
      <c r="AQ82" s="39"/>
      <c r="AS82" s="208" t="s">
        <v>55</v>
      </c>
      <c r="AT82" s="209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2:56" s="1" customFormat="1" ht="15">
      <c r="B83" s="37"/>
      <c r="C83" s="32" t="s">
        <v>29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33</v>
      </c>
      <c r="AJ83" s="38"/>
      <c r="AK83" s="38"/>
      <c r="AL83" s="38"/>
      <c r="AM83" s="207" t="str">
        <f>IF(E20="","",E20)</f>
        <v xml:space="preserve"> </v>
      </c>
      <c r="AN83" s="207"/>
      <c r="AO83" s="207"/>
      <c r="AP83" s="207"/>
      <c r="AQ83" s="39"/>
      <c r="AS83" s="210"/>
      <c r="AT83" s="211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10"/>
      <c r="AT84" s="211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2:56" s="1" customFormat="1" ht="29.25" customHeight="1">
      <c r="B85" s="37"/>
      <c r="C85" s="219" t="s">
        <v>56</v>
      </c>
      <c r="D85" s="220"/>
      <c r="E85" s="220"/>
      <c r="F85" s="220"/>
      <c r="G85" s="220"/>
      <c r="H85" s="77"/>
      <c r="I85" s="221" t="s">
        <v>57</v>
      </c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1" t="s">
        <v>58</v>
      </c>
      <c r="AH85" s="220"/>
      <c r="AI85" s="220"/>
      <c r="AJ85" s="220"/>
      <c r="AK85" s="220"/>
      <c r="AL85" s="220"/>
      <c r="AM85" s="220"/>
      <c r="AN85" s="221" t="s">
        <v>59</v>
      </c>
      <c r="AO85" s="220"/>
      <c r="AP85" s="222"/>
      <c r="AQ85" s="39"/>
      <c r="AS85" s="78" t="s">
        <v>60</v>
      </c>
      <c r="AT85" s="79" t="s">
        <v>61</v>
      </c>
      <c r="AU85" s="79" t="s">
        <v>62</v>
      </c>
      <c r="AV85" s="79" t="s">
        <v>63</v>
      </c>
      <c r="AW85" s="79" t="s">
        <v>64</v>
      </c>
      <c r="AX85" s="79" t="s">
        <v>65</v>
      </c>
      <c r="AY85" s="79" t="s">
        <v>66</v>
      </c>
      <c r="AZ85" s="79" t="s">
        <v>67</v>
      </c>
      <c r="BA85" s="79" t="s">
        <v>68</v>
      </c>
      <c r="BB85" s="79" t="s">
        <v>69</v>
      </c>
      <c r="BC85" s="79" t="s">
        <v>70</v>
      </c>
      <c r="BD85" s="80" t="s">
        <v>71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2" t="s">
        <v>72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26">
        <f>ROUND(AG88,2)</f>
        <v>0</v>
      </c>
      <c r="AH87" s="226"/>
      <c r="AI87" s="226"/>
      <c r="AJ87" s="226"/>
      <c r="AK87" s="226"/>
      <c r="AL87" s="226"/>
      <c r="AM87" s="226"/>
      <c r="AN87" s="227">
        <f>SUM(AG87,AT87)</f>
        <v>0</v>
      </c>
      <c r="AO87" s="227"/>
      <c r="AP87" s="227"/>
      <c r="AQ87" s="73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73</v>
      </c>
      <c r="BT87" s="88" t="s">
        <v>74</v>
      </c>
      <c r="BV87" s="88" t="s">
        <v>75</v>
      </c>
      <c r="BW87" s="88" t="s">
        <v>76</v>
      </c>
      <c r="BX87" s="88" t="s">
        <v>77</v>
      </c>
    </row>
    <row r="88" spans="1:76" s="5" customFormat="1" ht="31.5" customHeight="1">
      <c r="A88" s="89" t="s">
        <v>78</v>
      </c>
      <c r="B88" s="90"/>
      <c r="C88" s="91"/>
      <c r="D88" s="225" t="s">
        <v>17</v>
      </c>
      <c r="E88" s="225"/>
      <c r="F88" s="225"/>
      <c r="G88" s="225"/>
      <c r="H88" s="225"/>
      <c r="I88" s="92"/>
      <c r="J88" s="225" t="s">
        <v>397</v>
      </c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3">
        <f>'N0082 - Oprava zpevněných...'!M29</f>
        <v>0</v>
      </c>
      <c r="AH88" s="224"/>
      <c r="AI88" s="224"/>
      <c r="AJ88" s="224"/>
      <c r="AK88" s="224"/>
      <c r="AL88" s="224"/>
      <c r="AM88" s="224"/>
      <c r="AN88" s="223">
        <f>SUM(AG88,AT88)</f>
        <v>0</v>
      </c>
      <c r="AO88" s="224"/>
      <c r="AP88" s="224"/>
      <c r="AQ88" s="93"/>
      <c r="AS88" s="94">
        <f>'N0082 - Oprava zpevněných...'!M27</f>
        <v>0</v>
      </c>
      <c r="AT88" s="95">
        <f>ROUND(SUM(AV88:AW88),2)</f>
        <v>0</v>
      </c>
      <c r="AU88" s="96">
        <f>'N0082 - Oprava zpevněných...'!W130</f>
        <v>0</v>
      </c>
      <c r="AV88" s="95">
        <f>'N0082 - Oprava zpevněných...'!M31</f>
        <v>0</v>
      </c>
      <c r="AW88" s="95">
        <f>'N0082 - Oprava zpevněných...'!M32</f>
        <v>0</v>
      </c>
      <c r="AX88" s="95">
        <f>'N0082 - Oprava zpevněných...'!M33</f>
        <v>0</v>
      </c>
      <c r="AY88" s="95">
        <f>'N0082 - Oprava zpevněných...'!M34</f>
        <v>0</v>
      </c>
      <c r="AZ88" s="95">
        <f>'N0082 - Oprava zpevněných...'!H31</f>
        <v>0</v>
      </c>
      <c r="BA88" s="95">
        <f>'N0082 - Oprava zpevněných...'!H32</f>
        <v>0</v>
      </c>
      <c r="BB88" s="95">
        <f>'N0082 - Oprava zpevněných...'!H33</f>
        <v>0</v>
      </c>
      <c r="BC88" s="95">
        <f>'N0082 - Oprava zpevněných...'!H34</f>
        <v>0</v>
      </c>
      <c r="BD88" s="97">
        <f>'N0082 - Oprava zpevněných...'!H35</f>
        <v>0</v>
      </c>
      <c r="BT88" s="98" t="s">
        <v>79</v>
      </c>
      <c r="BU88" s="98" t="s">
        <v>80</v>
      </c>
      <c r="BV88" s="98" t="s">
        <v>75</v>
      </c>
      <c r="BW88" s="98" t="s">
        <v>76</v>
      </c>
      <c r="BX88" s="98" t="s">
        <v>77</v>
      </c>
    </row>
    <row r="89" spans="2:43" ht="13.5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2" t="s">
        <v>81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27">
        <f>ROUND(SUM(AG91:AG94),2)</f>
        <v>0</v>
      </c>
      <c r="AH90" s="227"/>
      <c r="AI90" s="227"/>
      <c r="AJ90" s="227"/>
      <c r="AK90" s="227"/>
      <c r="AL90" s="227"/>
      <c r="AM90" s="227"/>
      <c r="AN90" s="227">
        <f>ROUND(SUM(AN91:AN94),2)</f>
        <v>0</v>
      </c>
      <c r="AO90" s="227"/>
      <c r="AP90" s="227"/>
      <c r="AQ90" s="39"/>
      <c r="AS90" s="78" t="s">
        <v>82</v>
      </c>
      <c r="AT90" s="79" t="s">
        <v>83</v>
      </c>
      <c r="AU90" s="79" t="s">
        <v>38</v>
      </c>
      <c r="AV90" s="80" t="s">
        <v>61</v>
      </c>
    </row>
    <row r="91" spans="2:89" s="1" customFormat="1" ht="19.9" customHeight="1">
      <c r="B91" s="37"/>
      <c r="C91" s="38"/>
      <c r="D91" s="99" t="s">
        <v>84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01">
        <f>ROUND(AG87*AS91,2)</f>
        <v>0</v>
      </c>
      <c r="AH91" s="202"/>
      <c r="AI91" s="202"/>
      <c r="AJ91" s="202"/>
      <c r="AK91" s="202"/>
      <c r="AL91" s="202"/>
      <c r="AM91" s="202"/>
      <c r="AN91" s="202">
        <f>ROUND(AG91+AV91,2)</f>
        <v>0</v>
      </c>
      <c r="AO91" s="202"/>
      <c r="AP91" s="202"/>
      <c r="AQ91" s="39"/>
      <c r="AS91" s="100">
        <v>0</v>
      </c>
      <c r="AT91" s="101" t="s">
        <v>85</v>
      </c>
      <c r="AU91" s="101" t="s">
        <v>39</v>
      </c>
      <c r="AV91" s="102">
        <f>ROUND(IF(AU91="základní",AG91*L31,IF(AU91="snížená",AG91*L32,0)),2)</f>
        <v>0</v>
      </c>
      <c r="BV91" s="21" t="s">
        <v>86</v>
      </c>
      <c r="BY91" s="103">
        <f>IF(AU91="základní",AV91,0)</f>
        <v>0</v>
      </c>
      <c r="BZ91" s="103">
        <f>IF(AU91="snížená",AV91,0)</f>
        <v>0</v>
      </c>
      <c r="CA91" s="103">
        <v>0</v>
      </c>
      <c r="CB91" s="103">
        <v>0</v>
      </c>
      <c r="CC91" s="103">
        <v>0</v>
      </c>
      <c r="CD91" s="103">
        <f>IF(AU91="základní",AG91,0)</f>
        <v>0</v>
      </c>
      <c r="CE91" s="103">
        <f>IF(AU91="snížená",AG91,0)</f>
        <v>0</v>
      </c>
      <c r="CF91" s="103">
        <f>IF(AU91="zákl. přenesená",AG91,0)</f>
        <v>0</v>
      </c>
      <c r="CG91" s="103">
        <f>IF(AU91="sníž. přenesená",AG91,0)</f>
        <v>0</v>
      </c>
      <c r="CH91" s="103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" customHeight="1">
      <c r="B92" s="37"/>
      <c r="C92" s="38"/>
      <c r="D92" s="217" t="s">
        <v>87</v>
      </c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38"/>
      <c r="AD92" s="38"/>
      <c r="AE92" s="38"/>
      <c r="AF92" s="38"/>
      <c r="AG92" s="201">
        <f>AG87*AS92</f>
        <v>0</v>
      </c>
      <c r="AH92" s="202"/>
      <c r="AI92" s="202"/>
      <c r="AJ92" s="202"/>
      <c r="AK92" s="202"/>
      <c r="AL92" s="202"/>
      <c r="AM92" s="202"/>
      <c r="AN92" s="202">
        <f>AG92+AV92</f>
        <v>0</v>
      </c>
      <c r="AO92" s="202"/>
      <c r="AP92" s="202"/>
      <c r="AQ92" s="39"/>
      <c r="AS92" s="104">
        <v>0</v>
      </c>
      <c r="AT92" s="105" t="s">
        <v>85</v>
      </c>
      <c r="AU92" s="105" t="s">
        <v>39</v>
      </c>
      <c r="AV92" s="106">
        <f>ROUND(IF(AU92="nulová",0,IF(OR(AU92="základní",AU92="zákl. přenesená"),AG92*L31,AG92*L32)),2)</f>
        <v>0</v>
      </c>
      <c r="BV92" s="21" t="s">
        <v>88</v>
      </c>
      <c r="BY92" s="103">
        <f>IF(AU92="základní",AV92,0)</f>
        <v>0</v>
      </c>
      <c r="BZ92" s="103">
        <f>IF(AU92="snížená",AV92,0)</f>
        <v>0</v>
      </c>
      <c r="CA92" s="103">
        <f>IF(AU92="zákl. přenesená",AV92,0)</f>
        <v>0</v>
      </c>
      <c r="CB92" s="103">
        <f>IF(AU92="sníž. přenesená",AV92,0)</f>
        <v>0</v>
      </c>
      <c r="CC92" s="103">
        <f>IF(AU92="nulová",AV92,0)</f>
        <v>0</v>
      </c>
      <c r="CD92" s="103">
        <f>IF(AU92="základní",AG92,0)</f>
        <v>0</v>
      </c>
      <c r="CE92" s="103">
        <f>IF(AU92="snížená",AG92,0)</f>
        <v>0</v>
      </c>
      <c r="CF92" s="103">
        <f>IF(AU92="zákl. přenesená",AG92,0)</f>
        <v>0</v>
      </c>
      <c r="CG92" s="103">
        <f>IF(AU92="sníž. přenesená",AG92,0)</f>
        <v>0</v>
      </c>
      <c r="CH92" s="103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" customHeight="1">
      <c r="B93" s="37"/>
      <c r="C93" s="38"/>
      <c r="D93" s="217" t="s">
        <v>87</v>
      </c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38"/>
      <c r="AD93" s="38"/>
      <c r="AE93" s="38"/>
      <c r="AF93" s="38"/>
      <c r="AG93" s="201">
        <f>AG87*AS93</f>
        <v>0</v>
      </c>
      <c r="AH93" s="202"/>
      <c r="AI93" s="202"/>
      <c r="AJ93" s="202"/>
      <c r="AK93" s="202"/>
      <c r="AL93" s="202"/>
      <c r="AM93" s="202"/>
      <c r="AN93" s="202">
        <f>AG93+AV93</f>
        <v>0</v>
      </c>
      <c r="AO93" s="202"/>
      <c r="AP93" s="202"/>
      <c r="AQ93" s="39"/>
      <c r="AS93" s="104">
        <v>0</v>
      </c>
      <c r="AT93" s="105" t="s">
        <v>85</v>
      </c>
      <c r="AU93" s="105" t="s">
        <v>39</v>
      </c>
      <c r="AV93" s="106">
        <f>ROUND(IF(AU93="nulová",0,IF(OR(AU93="základní",AU93="zákl. přenesená"),AG93*L31,AG93*L32)),2)</f>
        <v>0</v>
      </c>
      <c r="BV93" s="21" t="s">
        <v>88</v>
      </c>
      <c r="BY93" s="103">
        <f>IF(AU93="základní",AV93,0)</f>
        <v>0</v>
      </c>
      <c r="BZ93" s="103">
        <f>IF(AU93="snížená",AV93,0)</f>
        <v>0</v>
      </c>
      <c r="CA93" s="103">
        <f>IF(AU93="zákl. přenesená",AV93,0)</f>
        <v>0</v>
      </c>
      <c r="CB93" s="103">
        <f>IF(AU93="sníž. přenesená",AV93,0)</f>
        <v>0</v>
      </c>
      <c r="CC93" s="103">
        <f>IF(AU93="nulová",AV93,0)</f>
        <v>0</v>
      </c>
      <c r="CD93" s="103">
        <f>IF(AU93="základní",AG93,0)</f>
        <v>0</v>
      </c>
      <c r="CE93" s="103">
        <f>IF(AU93="snížená",AG93,0)</f>
        <v>0</v>
      </c>
      <c r="CF93" s="103">
        <f>IF(AU93="zákl. přenesená",AG93,0)</f>
        <v>0</v>
      </c>
      <c r="CG93" s="103">
        <f>IF(AU93="sníž. přenesená",AG93,0)</f>
        <v>0</v>
      </c>
      <c r="CH93" s="103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7"/>
      <c r="C94" s="38"/>
      <c r="D94" s="217" t="s">
        <v>87</v>
      </c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38"/>
      <c r="AD94" s="38"/>
      <c r="AE94" s="38"/>
      <c r="AF94" s="38"/>
      <c r="AG94" s="201">
        <f>AG87*AS94</f>
        <v>0</v>
      </c>
      <c r="AH94" s="202"/>
      <c r="AI94" s="202"/>
      <c r="AJ94" s="202"/>
      <c r="AK94" s="202"/>
      <c r="AL94" s="202"/>
      <c r="AM94" s="202"/>
      <c r="AN94" s="202">
        <f>AG94+AV94</f>
        <v>0</v>
      </c>
      <c r="AO94" s="202"/>
      <c r="AP94" s="202"/>
      <c r="AQ94" s="39"/>
      <c r="AS94" s="107">
        <v>0</v>
      </c>
      <c r="AT94" s="108" t="s">
        <v>85</v>
      </c>
      <c r="AU94" s="108" t="s">
        <v>39</v>
      </c>
      <c r="AV94" s="109">
        <f>ROUND(IF(AU94="nulová",0,IF(OR(AU94="základní",AU94="zákl. přenesená"),AG94*L31,AG94*L32)),2)</f>
        <v>0</v>
      </c>
      <c r="BV94" s="21" t="s">
        <v>88</v>
      </c>
      <c r="BY94" s="103">
        <f>IF(AU94="základní",AV94,0)</f>
        <v>0</v>
      </c>
      <c r="BZ94" s="103">
        <f>IF(AU94="snížená",AV94,0)</f>
        <v>0</v>
      </c>
      <c r="CA94" s="103">
        <f>IF(AU94="zákl. přenesená",AV94,0)</f>
        <v>0</v>
      </c>
      <c r="CB94" s="103">
        <f>IF(AU94="sníž. přenesená",AV94,0)</f>
        <v>0</v>
      </c>
      <c r="CC94" s="103">
        <f>IF(AU94="nulová",AV94,0)</f>
        <v>0</v>
      </c>
      <c r="CD94" s="103">
        <f>IF(AU94="základní",AG94,0)</f>
        <v>0</v>
      </c>
      <c r="CE94" s="103">
        <f>IF(AU94="snížená",AG94,0)</f>
        <v>0</v>
      </c>
      <c r="CF94" s="103">
        <f>IF(AU94="zákl. přenesená",AG94,0)</f>
        <v>0</v>
      </c>
      <c r="CG94" s="103">
        <f>IF(AU94="sníž. přenesená",AG94,0)</f>
        <v>0</v>
      </c>
      <c r="CH94" s="103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0" t="s">
        <v>89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98">
        <f>ROUND(AG87+AG90,2)</f>
        <v>0</v>
      </c>
      <c r="AH96" s="198"/>
      <c r="AI96" s="198"/>
      <c r="AJ96" s="198"/>
      <c r="AK96" s="198"/>
      <c r="AL96" s="198"/>
      <c r="AM96" s="198"/>
      <c r="AN96" s="198">
        <f>AN87+AN90</f>
        <v>0</v>
      </c>
      <c r="AO96" s="198"/>
      <c r="AP96" s="198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93:AP93"/>
    <mergeCell ref="D94:AB94"/>
    <mergeCell ref="AG94:AM94"/>
    <mergeCell ref="AN94:AP94"/>
    <mergeCell ref="D92:AB92"/>
    <mergeCell ref="AG92:AM92"/>
    <mergeCell ref="AN92:AP92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</mergeCells>
  <dataValidations count="2" disablePrompts="1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N0082 - Oprava zpevněných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0"/>
  <sheetViews>
    <sheetView showGridLines="0" tabSelected="1" workbookViewId="0" topLeftCell="A1">
      <pane ySplit="1" topLeftCell="A149" activePane="bottomLeft" state="frozen"/>
      <selection pane="bottomLeft" activeCell="L169" sqref="L169:M16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2"/>
      <c r="B1" s="14"/>
      <c r="C1" s="14"/>
      <c r="D1" s="15" t="s">
        <v>1</v>
      </c>
      <c r="E1" s="14"/>
      <c r="F1" s="16" t="s">
        <v>90</v>
      </c>
      <c r="G1" s="16"/>
      <c r="H1" s="251" t="s">
        <v>91</v>
      </c>
      <c r="I1" s="251"/>
      <c r="J1" s="251"/>
      <c r="K1" s="251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12"/>
      <c r="V1" s="11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30" t="s">
        <v>7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1" t="s">
        <v>76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95</v>
      </c>
    </row>
    <row r="4" spans="2:46" ht="36.95" customHeight="1">
      <c r="B4" s="25"/>
      <c r="C4" s="203" t="s">
        <v>96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85" customHeight="1">
      <c r="B6" s="37"/>
      <c r="C6" s="38"/>
      <c r="D6" s="31" t="s">
        <v>19</v>
      </c>
      <c r="E6" s="38"/>
      <c r="F6" s="290" t="s">
        <v>396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38"/>
      <c r="R6" s="39"/>
    </row>
    <row r="7" spans="2:18" s="1" customFormat="1" ht="14.45" customHeight="1">
      <c r="B7" s="37"/>
      <c r="C7" s="38"/>
      <c r="D7" s="32" t="s">
        <v>20</v>
      </c>
      <c r="E7" s="38"/>
      <c r="F7" s="30" t="s">
        <v>5</v>
      </c>
      <c r="G7" s="38"/>
      <c r="H7" s="38"/>
      <c r="I7" s="38"/>
      <c r="J7" s="38"/>
      <c r="K7" s="38"/>
      <c r="L7" s="38"/>
      <c r="M7" s="32" t="s">
        <v>21</v>
      </c>
      <c r="N7" s="38"/>
      <c r="O7" s="30" t="s">
        <v>5</v>
      </c>
      <c r="P7" s="38"/>
      <c r="Q7" s="38"/>
      <c r="R7" s="39"/>
    </row>
    <row r="8" spans="2:18" s="1" customFormat="1" ht="14.45" customHeight="1">
      <c r="B8" s="37"/>
      <c r="C8" s="38"/>
      <c r="D8" s="32" t="s">
        <v>22</v>
      </c>
      <c r="E8" s="38"/>
      <c r="F8" s="30" t="s">
        <v>23</v>
      </c>
      <c r="G8" s="38"/>
      <c r="H8" s="38"/>
      <c r="I8" s="38"/>
      <c r="J8" s="38"/>
      <c r="K8" s="38"/>
      <c r="L8" s="38"/>
      <c r="M8" s="32" t="s">
        <v>24</v>
      </c>
      <c r="N8" s="38"/>
      <c r="O8" s="291" t="str">
        <f>'Rekapitulace stavby'!AN8</f>
        <v>17. 8. 2018</v>
      </c>
      <c r="P8" s="275"/>
      <c r="Q8" s="38"/>
      <c r="R8" s="39"/>
    </row>
    <row r="9" spans="2:18" s="1" customFormat="1" ht="10.9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5" customHeight="1">
      <c r="B10" s="37"/>
      <c r="C10" s="38"/>
      <c r="D10" s="32" t="s">
        <v>26</v>
      </c>
      <c r="E10" s="38"/>
      <c r="F10" s="38"/>
      <c r="G10" s="38"/>
      <c r="H10" s="38"/>
      <c r="I10" s="38"/>
      <c r="J10" s="38"/>
      <c r="K10" s="38"/>
      <c r="L10" s="38"/>
      <c r="M10" s="32" t="s">
        <v>27</v>
      </c>
      <c r="N10" s="38"/>
      <c r="O10" s="234" t="str">
        <f>IF('Rekapitulace stavby'!AN10="","",'Rekapitulace stavby'!AN10)</f>
        <v/>
      </c>
      <c r="P10" s="234"/>
      <c r="Q10" s="38"/>
      <c r="R10" s="39"/>
    </row>
    <row r="11" spans="2:18" s="1" customFormat="1" ht="18" customHeight="1">
      <c r="B11" s="37"/>
      <c r="C11" s="38"/>
      <c r="D11" s="38"/>
      <c r="E11" s="30" t="str">
        <f>IF('Rekapitulace stavby'!E11="","",'Rekapitulace stavby'!E11)</f>
        <v xml:space="preserve"> </v>
      </c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34" t="str">
        <f>IF('Rekapitulace stavby'!AN11="","",'Rekapitulace stavby'!AN11)</f>
        <v/>
      </c>
      <c r="P11" s="234"/>
      <c r="Q11" s="38"/>
      <c r="R11" s="39"/>
    </row>
    <row r="12" spans="2:18" s="1" customFormat="1" ht="6.9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5" customHeight="1">
      <c r="B13" s="37"/>
      <c r="C13" s="38"/>
      <c r="D13" s="32" t="s">
        <v>29</v>
      </c>
      <c r="E13" s="38"/>
      <c r="F13" s="38"/>
      <c r="G13" s="38"/>
      <c r="H13" s="38"/>
      <c r="I13" s="38"/>
      <c r="J13" s="38"/>
      <c r="K13" s="38"/>
      <c r="L13" s="38"/>
      <c r="M13" s="32" t="s">
        <v>27</v>
      </c>
      <c r="N13" s="38"/>
      <c r="O13" s="292" t="str">
        <f>IF('Rekapitulace stavby'!AN13="","",'Rekapitulace stavby'!AN13)</f>
        <v>Vyplň údaj</v>
      </c>
      <c r="P13" s="234"/>
      <c r="Q13" s="38"/>
      <c r="R13" s="39"/>
    </row>
    <row r="14" spans="2:18" s="1" customFormat="1" ht="18" customHeight="1">
      <c r="B14" s="37"/>
      <c r="C14" s="38"/>
      <c r="D14" s="38"/>
      <c r="E14" s="292" t="str">
        <f>IF('Rekapitulace stavby'!E14="","",'Rekapitulace stavby'!E14)</f>
        <v>Vyplň údaj</v>
      </c>
      <c r="F14" s="293"/>
      <c r="G14" s="293"/>
      <c r="H14" s="293"/>
      <c r="I14" s="293"/>
      <c r="J14" s="293"/>
      <c r="K14" s="293"/>
      <c r="L14" s="293"/>
      <c r="M14" s="32" t="s">
        <v>28</v>
      </c>
      <c r="N14" s="38"/>
      <c r="O14" s="292" t="str">
        <f>IF('Rekapitulace stavby'!AN14="","",'Rekapitulace stavby'!AN14)</f>
        <v>Vyplň údaj</v>
      </c>
      <c r="P14" s="234"/>
      <c r="Q14" s="38"/>
      <c r="R14" s="39"/>
    </row>
    <row r="15" spans="2:18" s="1" customFormat="1" ht="6.95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5" customHeight="1">
      <c r="B16" s="37"/>
      <c r="C16" s="38"/>
      <c r="D16" s="32" t="s">
        <v>31</v>
      </c>
      <c r="E16" s="38"/>
      <c r="F16" s="38"/>
      <c r="G16" s="38"/>
      <c r="H16" s="38"/>
      <c r="I16" s="38"/>
      <c r="J16" s="38"/>
      <c r="K16" s="38"/>
      <c r="L16" s="38"/>
      <c r="M16" s="32" t="s">
        <v>27</v>
      </c>
      <c r="N16" s="38"/>
      <c r="O16" s="234" t="str">
        <f>IF('Rekapitulace stavby'!AN16="","",'Rekapitulace stavby'!AN16)</f>
        <v/>
      </c>
      <c r="P16" s="234"/>
      <c r="Q16" s="38"/>
      <c r="R16" s="39"/>
    </row>
    <row r="17" spans="2:18" s="1" customFormat="1" ht="18" customHeight="1">
      <c r="B17" s="37"/>
      <c r="C17" s="38"/>
      <c r="D17" s="38"/>
      <c r="E17" s="30" t="str">
        <f>IF('Rekapitulace stavby'!E17="","",'Rekapitulace stavby'!E17)</f>
        <v xml:space="preserve"> </v>
      </c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34" t="str">
        <f>IF('Rekapitulace stavby'!AN17="","",'Rekapitulace stavby'!AN17)</f>
        <v/>
      </c>
      <c r="P17" s="234"/>
      <c r="Q17" s="38"/>
      <c r="R17" s="39"/>
    </row>
    <row r="18" spans="2:18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5" customHeight="1">
      <c r="B19" s="37"/>
      <c r="C19" s="38"/>
      <c r="D19" s="32" t="s">
        <v>33</v>
      </c>
      <c r="E19" s="38"/>
      <c r="F19" s="38"/>
      <c r="G19" s="38"/>
      <c r="H19" s="38"/>
      <c r="I19" s="38"/>
      <c r="J19" s="38"/>
      <c r="K19" s="38"/>
      <c r="L19" s="38"/>
      <c r="M19" s="32" t="s">
        <v>27</v>
      </c>
      <c r="N19" s="38"/>
      <c r="O19" s="234" t="str">
        <f>IF('Rekapitulace stavby'!AN19="","",'Rekapitulace stavby'!AN19)</f>
        <v/>
      </c>
      <c r="P19" s="234"/>
      <c r="Q19" s="38"/>
      <c r="R19" s="39"/>
    </row>
    <row r="20" spans="2:18" s="1" customFormat="1" ht="18" customHeight="1">
      <c r="B20" s="37"/>
      <c r="C20" s="38"/>
      <c r="D20" s="38"/>
      <c r="E20" s="30" t="str">
        <f>IF('Rekapitulace stavby'!E20="","",'Rekapitulace stavby'!E20)</f>
        <v xml:space="preserve"> </v>
      </c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34" t="str">
        <f>IF('Rekapitulace stavby'!AN20="","",'Rekapitulace stavby'!AN20)</f>
        <v/>
      </c>
      <c r="P20" s="234"/>
      <c r="Q20" s="38"/>
      <c r="R20" s="39"/>
    </row>
    <row r="21" spans="2:18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5" customHeight="1">
      <c r="B22" s="37"/>
      <c r="C22" s="38"/>
      <c r="D22" s="32" t="s">
        <v>34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39" t="s">
        <v>5</v>
      </c>
      <c r="F23" s="239"/>
      <c r="G23" s="239"/>
      <c r="H23" s="239"/>
      <c r="I23" s="239"/>
      <c r="J23" s="239"/>
      <c r="K23" s="239"/>
      <c r="L23" s="239"/>
      <c r="M23" s="38"/>
      <c r="N23" s="38"/>
      <c r="O23" s="38"/>
      <c r="P23" s="38"/>
      <c r="Q23" s="38"/>
      <c r="R23" s="39"/>
    </row>
    <row r="24" spans="2:18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5" customHeight="1">
      <c r="B26" s="37"/>
      <c r="C26" s="38"/>
      <c r="D26" s="113" t="s">
        <v>97</v>
      </c>
      <c r="E26" s="38"/>
      <c r="F26" s="38"/>
      <c r="G26" s="38"/>
      <c r="H26" s="38"/>
      <c r="I26" s="38"/>
      <c r="J26" s="38"/>
      <c r="K26" s="38"/>
      <c r="L26" s="38"/>
      <c r="M26" s="240">
        <f>N87</f>
        <v>0</v>
      </c>
      <c r="N26" s="240"/>
      <c r="O26" s="240"/>
      <c r="P26" s="240"/>
      <c r="Q26" s="38"/>
      <c r="R26" s="39"/>
    </row>
    <row r="27" spans="2:18" s="1" customFormat="1" ht="14.45" customHeight="1">
      <c r="B27" s="37"/>
      <c r="C27" s="38"/>
      <c r="D27" s="36" t="s">
        <v>84</v>
      </c>
      <c r="E27" s="38"/>
      <c r="F27" s="38"/>
      <c r="G27" s="38"/>
      <c r="H27" s="38"/>
      <c r="I27" s="38"/>
      <c r="J27" s="38"/>
      <c r="K27" s="38"/>
      <c r="L27" s="38"/>
      <c r="M27" s="240">
        <f>N105</f>
        <v>0</v>
      </c>
      <c r="N27" s="240"/>
      <c r="O27" s="240"/>
      <c r="P27" s="240"/>
      <c r="Q27" s="38"/>
      <c r="R27" s="39"/>
    </row>
    <row r="28" spans="2:18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4" t="s">
        <v>37</v>
      </c>
      <c r="E29" s="38"/>
      <c r="F29" s="38"/>
      <c r="G29" s="38"/>
      <c r="H29" s="38"/>
      <c r="I29" s="38"/>
      <c r="J29" s="38"/>
      <c r="K29" s="38"/>
      <c r="L29" s="38"/>
      <c r="M29" s="289">
        <f>ROUND(M26+M27,2)</f>
        <v>0</v>
      </c>
      <c r="N29" s="274"/>
      <c r="O29" s="274"/>
      <c r="P29" s="274"/>
      <c r="Q29" s="38"/>
      <c r="R29" s="39"/>
    </row>
    <row r="30" spans="2:18" s="1" customFormat="1" ht="6.95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5" customHeight="1">
      <c r="B31" s="37"/>
      <c r="C31" s="38"/>
      <c r="D31" s="44" t="s">
        <v>38</v>
      </c>
      <c r="E31" s="44" t="s">
        <v>39</v>
      </c>
      <c r="F31" s="45">
        <v>0.21</v>
      </c>
      <c r="G31" s="115" t="s">
        <v>40</v>
      </c>
      <c r="H31" s="286">
        <f>ROUND((((SUM(BE105:BE113)+SUM(BE130:BE263))+SUM(BE265:BE269))),2)</f>
        <v>0</v>
      </c>
      <c r="I31" s="274"/>
      <c r="J31" s="274"/>
      <c r="K31" s="38"/>
      <c r="L31" s="38"/>
      <c r="M31" s="286">
        <f>ROUND(((ROUND((SUM(BE105:BE113)+SUM(BE130:BE263)),2)*F31)+SUM(BE265:BE269)*F31),2)</f>
        <v>0</v>
      </c>
      <c r="N31" s="274"/>
      <c r="O31" s="274"/>
      <c r="P31" s="274"/>
      <c r="Q31" s="38"/>
      <c r="R31" s="39"/>
    </row>
    <row r="32" spans="2:18" s="1" customFormat="1" ht="14.45" customHeight="1">
      <c r="B32" s="37"/>
      <c r="C32" s="38"/>
      <c r="D32" s="38"/>
      <c r="E32" s="44" t="s">
        <v>41</v>
      </c>
      <c r="F32" s="45">
        <v>0.15</v>
      </c>
      <c r="G32" s="115" t="s">
        <v>40</v>
      </c>
      <c r="H32" s="286">
        <f>ROUND((((SUM(BF105:BF113)+SUM(BF130:BF263))+SUM(BF265:BF269))),2)</f>
        <v>0</v>
      </c>
      <c r="I32" s="274"/>
      <c r="J32" s="274"/>
      <c r="K32" s="38"/>
      <c r="L32" s="38"/>
      <c r="M32" s="286">
        <f>ROUND(((ROUND((SUM(BF105:BF113)+SUM(BF130:BF263)),2)*F32)+SUM(BF265:BF269)*F32),2)</f>
        <v>0</v>
      </c>
      <c r="N32" s="274"/>
      <c r="O32" s="274"/>
      <c r="P32" s="274"/>
      <c r="Q32" s="38"/>
      <c r="R32" s="39"/>
    </row>
    <row r="33" spans="2:18" s="1" customFormat="1" ht="14.45" customHeight="1" hidden="1">
      <c r="B33" s="37"/>
      <c r="C33" s="38"/>
      <c r="D33" s="38"/>
      <c r="E33" s="44" t="s">
        <v>42</v>
      </c>
      <c r="F33" s="45">
        <v>0.21</v>
      </c>
      <c r="G33" s="115" t="s">
        <v>40</v>
      </c>
      <c r="H33" s="286">
        <f>ROUND((((SUM(BG105:BG113)+SUM(BG130:BG263))+SUM(BG265:BG269))),2)</f>
        <v>0</v>
      </c>
      <c r="I33" s="274"/>
      <c r="J33" s="274"/>
      <c r="K33" s="38"/>
      <c r="L33" s="38"/>
      <c r="M33" s="286">
        <v>0</v>
      </c>
      <c r="N33" s="274"/>
      <c r="O33" s="274"/>
      <c r="P33" s="274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43</v>
      </c>
      <c r="F34" s="45">
        <v>0.15</v>
      </c>
      <c r="G34" s="115" t="s">
        <v>40</v>
      </c>
      <c r="H34" s="286">
        <f>ROUND((((SUM(BH105:BH113)+SUM(BH130:BH263))+SUM(BH265:BH269))),2)</f>
        <v>0</v>
      </c>
      <c r="I34" s="274"/>
      <c r="J34" s="274"/>
      <c r="K34" s="38"/>
      <c r="L34" s="38"/>
      <c r="M34" s="286">
        <v>0</v>
      </c>
      <c r="N34" s="274"/>
      <c r="O34" s="274"/>
      <c r="P34" s="274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44</v>
      </c>
      <c r="F35" s="45">
        <v>0</v>
      </c>
      <c r="G35" s="115" t="s">
        <v>40</v>
      </c>
      <c r="H35" s="286">
        <f>ROUND((((SUM(BI105:BI113)+SUM(BI130:BI263))+SUM(BI265:BI269))),2)</f>
        <v>0</v>
      </c>
      <c r="I35" s="274"/>
      <c r="J35" s="274"/>
      <c r="K35" s="38"/>
      <c r="L35" s="38"/>
      <c r="M35" s="286">
        <v>0</v>
      </c>
      <c r="N35" s="274"/>
      <c r="O35" s="274"/>
      <c r="P35" s="274"/>
      <c r="Q35" s="38"/>
      <c r="R35" s="39"/>
    </row>
    <row r="36" spans="2:18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1"/>
      <c r="D37" s="116" t="s">
        <v>45</v>
      </c>
      <c r="E37" s="77"/>
      <c r="F37" s="77"/>
      <c r="G37" s="117" t="s">
        <v>46</v>
      </c>
      <c r="H37" s="118" t="s">
        <v>47</v>
      </c>
      <c r="I37" s="77"/>
      <c r="J37" s="77"/>
      <c r="K37" s="77"/>
      <c r="L37" s="287">
        <f>SUM(M29:M35)</f>
        <v>0</v>
      </c>
      <c r="M37" s="287"/>
      <c r="N37" s="287"/>
      <c r="O37" s="287"/>
      <c r="P37" s="288"/>
      <c r="Q37" s="111"/>
      <c r="R37" s="39"/>
    </row>
    <row r="38" spans="2:18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48</v>
      </c>
      <c r="E50" s="53"/>
      <c r="F50" s="53"/>
      <c r="G50" s="53"/>
      <c r="H50" s="54"/>
      <c r="I50" s="38"/>
      <c r="J50" s="52" t="s">
        <v>49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50</v>
      </c>
      <c r="E59" s="58"/>
      <c r="F59" s="58"/>
      <c r="G59" s="59" t="s">
        <v>51</v>
      </c>
      <c r="H59" s="60"/>
      <c r="I59" s="38"/>
      <c r="J59" s="57" t="s">
        <v>50</v>
      </c>
      <c r="K59" s="58"/>
      <c r="L59" s="58"/>
      <c r="M59" s="58"/>
      <c r="N59" s="59" t="s">
        <v>51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52</v>
      </c>
      <c r="E61" s="53"/>
      <c r="F61" s="53"/>
      <c r="G61" s="53"/>
      <c r="H61" s="54"/>
      <c r="I61" s="38"/>
      <c r="J61" s="52" t="s">
        <v>53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50</v>
      </c>
      <c r="E70" s="58"/>
      <c r="F70" s="58"/>
      <c r="G70" s="59" t="s">
        <v>51</v>
      </c>
      <c r="H70" s="60"/>
      <c r="I70" s="38"/>
      <c r="J70" s="57" t="s">
        <v>50</v>
      </c>
      <c r="K70" s="58"/>
      <c r="L70" s="58"/>
      <c r="M70" s="58"/>
      <c r="N70" s="59" t="s">
        <v>51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203" t="s">
        <v>98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6.95" customHeight="1">
      <c r="B78" s="37"/>
      <c r="C78" s="71" t="s">
        <v>19</v>
      </c>
      <c r="D78" s="38"/>
      <c r="E78" s="38"/>
      <c r="F78" s="205" t="str">
        <f>F6</f>
        <v>Oprava zpevněných ploch -jižní kolonáda lázní  Aurora</v>
      </c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38"/>
      <c r="R78" s="39"/>
    </row>
    <row r="79" spans="2:18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</row>
    <row r="80" spans="2:18" s="1" customFormat="1" ht="18" customHeight="1">
      <c r="B80" s="37"/>
      <c r="C80" s="32" t="s">
        <v>22</v>
      </c>
      <c r="D80" s="38"/>
      <c r="E80" s="38"/>
      <c r="F80" s="30" t="str">
        <f>F8</f>
        <v xml:space="preserve"> </v>
      </c>
      <c r="G80" s="38"/>
      <c r="H80" s="38"/>
      <c r="I80" s="38"/>
      <c r="J80" s="38"/>
      <c r="K80" s="32" t="s">
        <v>24</v>
      </c>
      <c r="L80" s="38"/>
      <c r="M80" s="275" t="str">
        <f>IF(O8="","",O8)</f>
        <v>17. 8. 2018</v>
      </c>
      <c r="N80" s="275"/>
      <c r="O80" s="275"/>
      <c r="P80" s="275"/>
      <c r="Q80" s="38"/>
      <c r="R80" s="39"/>
    </row>
    <row r="81" spans="2:18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</row>
    <row r="82" spans="2:18" s="1" customFormat="1" ht="15">
      <c r="B82" s="37"/>
      <c r="C82" s="32" t="s">
        <v>26</v>
      </c>
      <c r="D82" s="38"/>
      <c r="E82" s="38"/>
      <c r="F82" s="30" t="str">
        <f>E11</f>
        <v xml:space="preserve"> </v>
      </c>
      <c r="G82" s="38"/>
      <c r="H82" s="38"/>
      <c r="I82" s="38"/>
      <c r="J82" s="38"/>
      <c r="K82" s="32" t="s">
        <v>31</v>
      </c>
      <c r="L82" s="38"/>
      <c r="M82" s="234" t="str">
        <f>E17</f>
        <v xml:space="preserve"> </v>
      </c>
      <c r="N82" s="234"/>
      <c r="O82" s="234"/>
      <c r="P82" s="234"/>
      <c r="Q82" s="234"/>
      <c r="R82" s="39"/>
    </row>
    <row r="83" spans="2:18" s="1" customFormat="1" ht="14.45" customHeight="1">
      <c r="B83" s="37"/>
      <c r="C83" s="32" t="s">
        <v>29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33</v>
      </c>
      <c r="L83" s="38"/>
      <c r="M83" s="234" t="str">
        <f>E20</f>
        <v xml:space="preserve"> </v>
      </c>
      <c r="N83" s="234"/>
      <c r="O83" s="234"/>
      <c r="P83" s="234"/>
      <c r="Q83" s="234"/>
      <c r="R83" s="39"/>
    </row>
    <row r="84" spans="2:18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</row>
    <row r="85" spans="2:18" s="1" customFormat="1" ht="29.25" customHeight="1">
      <c r="B85" s="37"/>
      <c r="C85" s="284" t="s">
        <v>99</v>
      </c>
      <c r="D85" s="285"/>
      <c r="E85" s="285"/>
      <c r="F85" s="285"/>
      <c r="G85" s="285"/>
      <c r="H85" s="111"/>
      <c r="I85" s="111"/>
      <c r="J85" s="111"/>
      <c r="K85" s="111"/>
      <c r="L85" s="111"/>
      <c r="M85" s="111"/>
      <c r="N85" s="284" t="s">
        <v>100</v>
      </c>
      <c r="O85" s="285"/>
      <c r="P85" s="285"/>
      <c r="Q85" s="285"/>
      <c r="R85" s="39"/>
    </row>
    <row r="86" spans="2:18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</row>
    <row r="87" spans="2:47" s="1" customFormat="1" ht="29.25" customHeight="1">
      <c r="B87" s="37"/>
      <c r="C87" s="119" t="s">
        <v>101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27">
        <f>N130</f>
        <v>0</v>
      </c>
      <c r="O87" s="282"/>
      <c r="P87" s="282"/>
      <c r="Q87" s="282"/>
      <c r="R87" s="39"/>
      <c r="AU87" s="21" t="s">
        <v>102</v>
      </c>
    </row>
    <row r="88" spans="2:18" s="6" customFormat="1" ht="24.95" customHeight="1">
      <c r="B88" s="120"/>
      <c r="C88" s="121"/>
      <c r="D88" s="122" t="s">
        <v>103</v>
      </c>
      <c r="E88" s="121"/>
      <c r="F88" s="121"/>
      <c r="G88" s="121"/>
      <c r="H88" s="121"/>
      <c r="I88" s="121"/>
      <c r="J88" s="121"/>
      <c r="K88" s="121"/>
      <c r="L88" s="121"/>
      <c r="M88" s="121"/>
      <c r="N88" s="255">
        <f>N131</f>
        <v>0</v>
      </c>
      <c r="O88" s="281"/>
      <c r="P88" s="281"/>
      <c r="Q88" s="281"/>
      <c r="R88" s="123"/>
    </row>
    <row r="89" spans="2:18" s="7" customFormat="1" ht="19.9" customHeight="1">
      <c r="B89" s="124"/>
      <c r="C89" s="125"/>
      <c r="D89" s="99" t="s">
        <v>104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02">
        <f>N132</f>
        <v>0</v>
      </c>
      <c r="O89" s="280"/>
      <c r="P89" s="280"/>
      <c r="Q89" s="280"/>
      <c r="R89" s="126"/>
    </row>
    <row r="90" spans="2:18" s="7" customFormat="1" ht="19.9" customHeight="1">
      <c r="B90" s="124"/>
      <c r="C90" s="125"/>
      <c r="D90" s="99" t="s">
        <v>105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02">
        <f>N163</f>
        <v>0</v>
      </c>
      <c r="O90" s="280"/>
      <c r="P90" s="280"/>
      <c r="Q90" s="280"/>
      <c r="R90" s="126"/>
    </row>
    <row r="91" spans="2:18" s="7" customFormat="1" ht="19.9" customHeight="1">
      <c r="B91" s="124"/>
      <c r="C91" s="125"/>
      <c r="D91" s="99" t="s">
        <v>106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02">
        <f>N167</f>
        <v>0</v>
      </c>
      <c r="O91" s="280"/>
      <c r="P91" s="280"/>
      <c r="Q91" s="280"/>
      <c r="R91" s="126"/>
    </row>
    <row r="92" spans="2:18" s="7" customFormat="1" ht="19.9" customHeight="1">
      <c r="B92" s="124"/>
      <c r="C92" s="125"/>
      <c r="D92" s="99" t="s">
        <v>107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02">
        <f>N200</f>
        <v>0</v>
      </c>
      <c r="O92" s="280"/>
      <c r="P92" s="280"/>
      <c r="Q92" s="280"/>
      <c r="R92" s="126"/>
    </row>
    <row r="93" spans="2:18" s="7" customFormat="1" ht="19.9" customHeight="1">
      <c r="B93" s="124"/>
      <c r="C93" s="125"/>
      <c r="D93" s="99" t="s">
        <v>108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02">
        <f>N208</f>
        <v>0</v>
      </c>
      <c r="O93" s="280"/>
      <c r="P93" s="280"/>
      <c r="Q93" s="280"/>
      <c r="R93" s="126"/>
    </row>
    <row r="94" spans="2:18" s="7" customFormat="1" ht="19.9" customHeight="1">
      <c r="B94" s="124"/>
      <c r="C94" s="125"/>
      <c r="D94" s="99" t="s">
        <v>109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02">
        <f>N227</f>
        <v>0</v>
      </c>
      <c r="O94" s="280"/>
      <c r="P94" s="280"/>
      <c r="Q94" s="280"/>
      <c r="R94" s="126"/>
    </row>
    <row r="95" spans="2:18" s="7" customFormat="1" ht="19.9" customHeight="1">
      <c r="B95" s="124"/>
      <c r="C95" s="125"/>
      <c r="D95" s="99" t="s">
        <v>110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02">
        <f>N238</f>
        <v>0</v>
      </c>
      <c r="O95" s="280"/>
      <c r="P95" s="280"/>
      <c r="Q95" s="280"/>
      <c r="R95" s="126"/>
    </row>
    <row r="96" spans="2:18" s="6" customFormat="1" ht="24.95" customHeight="1">
      <c r="B96" s="120"/>
      <c r="C96" s="121"/>
      <c r="D96" s="122" t="s">
        <v>111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55">
        <f>N240</f>
        <v>0</v>
      </c>
      <c r="O96" s="281"/>
      <c r="P96" s="281"/>
      <c r="Q96" s="281"/>
      <c r="R96" s="123"/>
    </row>
    <row r="97" spans="2:18" s="7" customFormat="1" ht="19.9" customHeight="1">
      <c r="B97" s="124"/>
      <c r="C97" s="125"/>
      <c r="D97" s="99" t="s">
        <v>112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02">
        <f>N241</f>
        <v>0</v>
      </c>
      <c r="O97" s="280"/>
      <c r="P97" s="280"/>
      <c r="Q97" s="280"/>
      <c r="R97" s="126"/>
    </row>
    <row r="98" spans="2:18" s="7" customFormat="1" ht="19.9" customHeight="1">
      <c r="B98" s="124"/>
      <c r="C98" s="125"/>
      <c r="D98" s="99" t="s">
        <v>113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02">
        <f>N244</f>
        <v>0</v>
      </c>
      <c r="O98" s="280"/>
      <c r="P98" s="280"/>
      <c r="Q98" s="280"/>
      <c r="R98" s="126"/>
    </row>
    <row r="99" spans="2:18" s="6" customFormat="1" ht="24.95" customHeight="1">
      <c r="B99" s="120"/>
      <c r="C99" s="121"/>
      <c r="D99" s="122" t="s">
        <v>114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55">
        <f>N255</f>
        <v>0</v>
      </c>
      <c r="O99" s="281"/>
      <c r="P99" s="281"/>
      <c r="Q99" s="281"/>
      <c r="R99" s="123"/>
    </row>
    <row r="100" spans="2:18" s="7" customFormat="1" ht="19.9" customHeight="1">
      <c r="B100" s="124"/>
      <c r="C100" s="125"/>
      <c r="D100" s="99" t="s">
        <v>115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02">
        <f>N256</f>
        <v>0</v>
      </c>
      <c r="O100" s="280"/>
      <c r="P100" s="280"/>
      <c r="Q100" s="280"/>
      <c r="R100" s="126"/>
    </row>
    <row r="101" spans="2:18" s="7" customFormat="1" ht="19.9" customHeight="1">
      <c r="B101" s="124"/>
      <c r="C101" s="125"/>
      <c r="D101" s="99" t="s">
        <v>116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02">
        <f>N259</f>
        <v>0</v>
      </c>
      <c r="O101" s="280"/>
      <c r="P101" s="280"/>
      <c r="Q101" s="280"/>
      <c r="R101" s="126"/>
    </row>
    <row r="102" spans="2:18" s="7" customFormat="1" ht="19.9" customHeight="1">
      <c r="B102" s="124"/>
      <c r="C102" s="125"/>
      <c r="D102" s="99" t="s">
        <v>117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02">
        <f>N262</f>
        <v>0</v>
      </c>
      <c r="O102" s="280"/>
      <c r="P102" s="280"/>
      <c r="Q102" s="280"/>
      <c r="R102" s="126"/>
    </row>
    <row r="103" spans="2:18" s="6" customFormat="1" ht="21.75" customHeight="1">
      <c r="B103" s="120"/>
      <c r="C103" s="121"/>
      <c r="D103" s="122" t="s">
        <v>118</v>
      </c>
      <c r="E103" s="121"/>
      <c r="F103" s="121"/>
      <c r="G103" s="121"/>
      <c r="H103" s="121"/>
      <c r="I103" s="121"/>
      <c r="J103" s="121"/>
      <c r="K103" s="121"/>
      <c r="L103" s="121"/>
      <c r="M103" s="121"/>
      <c r="N103" s="254">
        <f>N264</f>
        <v>0</v>
      </c>
      <c r="O103" s="281"/>
      <c r="P103" s="281"/>
      <c r="Q103" s="281"/>
      <c r="R103" s="123"/>
    </row>
    <row r="104" spans="2:18" s="1" customFormat="1" ht="21.75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</row>
    <row r="105" spans="2:21" s="1" customFormat="1" ht="29.25" customHeight="1">
      <c r="B105" s="37"/>
      <c r="C105" s="119" t="s">
        <v>119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282">
        <f>ROUND(N106+N107+N108+N110+N111+N112,2)</f>
        <v>0</v>
      </c>
      <c r="O105" s="283"/>
      <c r="P105" s="283"/>
      <c r="Q105" s="283"/>
      <c r="R105" s="39"/>
      <c r="T105" s="127"/>
      <c r="U105" s="128" t="s">
        <v>38</v>
      </c>
    </row>
    <row r="106" spans="2:65" s="1" customFormat="1" ht="18" customHeight="1">
      <c r="B106" s="129"/>
      <c r="C106" s="130"/>
      <c r="D106" s="217" t="s">
        <v>120</v>
      </c>
      <c r="E106" s="278"/>
      <c r="F106" s="278"/>
      <c r="G106" s="278"/>
      <c r="H106" s="278"/>
      <c r="I106" s="130"/>
      <c r="J106" s="130"/>
      <c r="K106" s="130"/>
      <c r="L106" s="130"/>
      <c r="M106" s="130"/>
      <c r="N106" s="201">
        <f>ROUND(N87*T106,2)</f>
        <v>0</v>
      </c>
      <c r="O106" s="279"/>
      <c r="P106" s="279"/>
      <c r="Q106" s="279"/>
      <c r="R106" s="132"/>
      <c r="S106" s="133"/>
      <c r="T106" s="134"/>
      <c r="U106" s="135" t="s">
        <v>39</v>
      </c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6" t="s">
        <v>121</v>
      </c>
      <c r="AZ106" s="133"/>
      <c r="BA106" s="133"/>
      <c r="BB106" s="133"/>
      <c r="BC106" s="133"/>
      <c r="BD106" s="133"/>
      <c r="BE106" s="137">
        <f aca="true" t="shared" si="0" ref="BE106:BE112">IF(U106="základní",N106,0)</f>
        <v>0</v>
      </c>
      <c r="BF106" s="137">
        <f aca="true" t="shared" si="1" ref="BF106:BF112">IF(U106="snížená",N106,0)</f>
        <v>0</v>
      </c>
      <c r="BG106" s="137">
        <f aca="true" t="shared" si="2" ref="BG106:BG112">IF(U106="zákl. přenesená",N106,0)</f>
        <v>0</v>
      </c>
      <c r="BH106" s="137">
        <f aca="true" t="shared" si="3" ref="BH106:BH112">IF(U106="sníž. přenesená",N106,0)</f>
        <v>0</v>
      </c>
      <c r="BI106" s="137">
        <f aca="true" t="shared" si="4" ref="BI106:BI112">IF(U106="nulová",N106,0)</f>
        <v>0</v>
      </c>
      <c r="BJ106" s="136" t="s">
        <v>79</v>
      </c>
      <c r="BK106" s="133"/>
      <c r="BL106" s="133"/>
      <c r="BM106" s="133"/>
    </row>
    <row r="107" spans="2:65" s="1" customFormat="1" ht="18" customHeight="1">
      <c r="B107" s="129"/>
      <c r="C107" s="130"/>
      <c r="D107" s="217" t="s">
        <v>122</v>
      </c>
      <c r="E107" s="278"/>
      <c r="F107" s="278"/>
      <c r="G107" s="278"/>
      <c r="H107" s="278"/>
      <c r="I107" s="130"/>
      <c r="J107" s="130"/>
      <c r="K107" s="130"/>
      <c r="L107" s="130"/>
      <c r="M107" s="130"/>
      <c r="N107" s="201">
        <f>ROUND(N87*T107,2)</f>
        <v>0</v>
      </c>
      <c r="O107" s="279"/>
      <c r="P107" s="279"/>
      <c r="Q107" s="279"/>
      <c r="R107" s="132"/>
      <c r="S107" s="133"/>
      <c r="T107" s="134"/>
      <c r="U107" s="135" t="s">
        <v>39</v>
      </c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6" t="s">
        <v>121</v>
      </c>
      <c r="AZ107" s="133"/>
      <c r="BA107" s="133"/>
      <c r="BB107" s="133"/>
      <c r="BC107" s="133"/>
      <c r="BD107" s="133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79</v>
      </c>
      <c r="BK107" s="133"/>
      <c r="BL107" s="133"/>
      <c r="BM107" s="133"/>
    </row>
    <row r="108" spans="2:65" s="1" customFormat="1" ht="18" customHeight="1">
      <c r="B108" s="129"/>
      <c r="C108" s="130"/>
      <c r="D108" s="217" t="s">
        <v>123</v>
      </c>
      <c r="E108" s="278"/>
      <c r="F108" s="278"/>
      <c r="G108" s="278"/>
      <c r="H108" s="278"/>
      <c r="I108" s="130"/>
      <c r="J108" s="130"/>
      <c r="K108" s="130"/>
      <c r="L108" s="130"/>
      <c r="M108" s="130"/>
      <c r="N108" s="201">
        <f>ROUND(N87*T108,2)</f>
        <v>0</v>
      </c>
      <c r="O108" s="279"/>
      <c r="P108" s="279"/>
      <c r="Q108" s="279"/>
      <c r="R108" s="132"/>
      <c r="S108" s="133"/>
      <c r="T108" s="134"/>
      <c r="U108" s="135" t="s">
        <v>39</v>
      </c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6" t="s">
        <v>121</v>
      </c>
      <c r="AZ108" s="133"/>
      <c r="BA108" s="133"/>
      <c r="BB108" s="133"/>
      <c r="BC108" s="133"/>
      <c r="BD108" s="133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79</v>
      </c>
      <c r="BK108" s="133"/>
      <c r="BL108" s="133"/>
      <c r="BM108" s="133"/>
    </row>
    <row r="109" spans="2:65" s="1" customFormat="1" ht="18" customHeight="1">
      <c r="B109" s="129"/>
      <c r="C109" s="130"/>
      <c r="D109" s="217" t="s">
        <v>398</v>
      </c>
      <c r="E109" s="278"/>
      <c r="F109" s="278"/>
      <c r="G109" s="278"/>
      <c r="H109" s="278"/>
      <c r="I109" s="130"/>
      <c r="J109" s="130"/>
      <c r="K109" s="130"/>
      <c r="L109" s="130"/>
      <c r="M109" s="130"/>
      <c r="N109" s="201">
        <f>N88*0.08</f>
        <v>0</v>
      </c>
      <c r="O109" s="279"/>
      <c r="P109" s="279"/>
      <c r="Q109" s="279"/>
      <c r="R109" s="132"/>
      <c r="S109" s="133"/>
      <c r="T109" s="134"/>
      <c r="U109" s="135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6"/>
      <c r="AZ109" s="133"/>
      <c r="BA109" s="133"/>
      <c r="BB109" s="133"/>
      <c r="BC109" s="133"/>
      <c r="BD109" s="133"/>
      <c r="BE109" s="137"/>
      <c r="BF109" s="137"/>
      <c r="BG109" s="137"/>
      <c r="BH109" s="137"/>
      <c r="BI109" s="137"/>
      <c r="BJ109" s="136"/>
      <c r="BK109" s="133"/>
      <c r="BL109" s="133"/>
      <c r="BM109" s="133"/>
    </row>
    <row r="110" spans="2:65" s="1" customFormat="1" ht="18" customHeight="1">
      <c r="B110" s="129"/>
      <c r="C110" s="130"/>
      <c r="D110" s="217" t="s">
        <v>124</v>
      </c>
      <c r="E110" s="278"/>
      <c r="F110" s="278"/>
      <c r="G110" s="278"/>
      <c r="H110" s="278"/>
      <c r="I110" s="130"/>
      <c r="J110" s="130"/>
      <c r="K110" s="130"/>
      <c r="L110" s="130"/>
      <c r="M110" s="130"/>
      <c r="N110" s="201">
        <f>ROUND(N87*T110,2)</f>
        <v>0</v>
      </c>
      <c r="O110" s="279"/>
      <c r="P110" s="279"/>
      <c r="Q110" s="279"/>
      <c r="R110" s="132"/>
      <c r="S110" s="133"/>
      <c r="T110" s="134"/>
      <c r="U110" s="135" t="s">
        <v>39</v>
      </c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6" t="s">
        <v>121</v>
      </c>
      <c r="AZ110" s="133"/>
      <c r="BA110" s="133"/>
      <c r="BB110" s="133"/>
      <c r="BC110" s="133"/>
      <c r="BD110" s="133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79</v>
      </c>
      <c r="BK110" s="133"/>
      <c r="BL110" s="133"/>
      <c r="BM110" s="133"/>
    </row>
    <row r="111" spans="2:65" s="1" customFormat="1" ht="18" customHeight="1">
      <c r="B111" s="129"/>
      <c r="C111" s="130"/>
      <c r="D111" s="217" t="s">
        <v>125</v>
      </c>
      <c r="E111" s="278"/>
      <c r="F111" s="278"/>
      <c r="G111" s="278"/>
      <c r="H111" s="278"/>
      <c r="I111" s="130"/>
      <c r="J111" s="130"/>
      <c r="K111" s="130"/>
      <c r="L111" s="130"/>
      <c r="M111" s="130"/>
      <c r="N111" s="201">
        <f>ROUND(N87*T111,2)</f>
        <v>0</v>
      </c>
      <c r="O111" s="279"/>
      <c r="P111" s="279"/>
      <c r="Q111" s="279"/>
      <c r="R111" s="132"/>
      <c r="S111" s="133"/>
      <c r="T111" s="134"/>
      <c r="U111" s="135" t="s">
        <v>39</v>
      </c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6" t="s">
        <v>121</v>
      </c>
      <c r="AZ111" s="133"/>
      <c r="BA111" s="133"/>
      <c r="BB111" s="133"/>
      <c r="BC111" s="133"/>
      <c r="BD111" s="133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79</v>
      </c>
      <c r="BK111" s="133"/>
      <c r="BL111" s="133"/>
      <c r="BM111" s="133"/>
    </row>
    <row r="112" spans="2:65" s="1" customFormat="1" ht="18" customHeight="1">
      <c r="B112" s="129"/>
      <c r="C112" s="130"/>
      <c r="D112" s="131" t="s">
        <v>126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201">
        <f>ROUND(N87*T112,2)</f>
        <v>0</v>
      </c>
      <c r="O112" s="279"/>
      <c r="P112" s="279"/>
      <c r="Q112" s="279"/>
      <c r="R112" s="132"/>
      <c r="S112" s="133"/>
      <c r="T112" s="138"/>
      <c r="U112" s="139" t="s">
        <v>39</v>
      </c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6" t="s">
        <v>127</v>
      </c>
      <c r="AZ112" s="133"/>
      <c r="BA112" s="133"/>
      <c r="BB112" s="133"/>
      <c r="BC112" s="133"/>
      <c r="BD112" s="133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79</v>
      </c>
      <c r="BK112" s="133"/>
      <c r="BL112" s="133"/>
      <c r="BM112" s="133"/>
    </row>
    <row r="113" spans="2:18" s="1" customFormat="1" ht="13.5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29.25" customHeight="1">
      <c r="B114" s="37"/>
      <c r="C114" s="110" t="s">
        <v>89</v>
      </c>
      <c r="D114" s="111"/>
      <c r="E114" s="111"/>
      <c r="F114" s="111"/>
      <c r="G114" s="111"/>
      <c r="H114" s="111"/>
      <c r="I114" s="111"/>
      <c r="J114" s="111"/>
      <c r="K114" s="111"/>
      <c r="L114" s="198">
        <f>ROUND(SUM(N87+N105),2)</f>
        <v>0</v>
      </c>
      <c r="M114" s="198"/>
      <c r="N114" s="198"/>
      <c r="O114" s="198"/>
      <c r="P114" s="198"/>
      <c r="Q114" s="198"/>
      <c r="R114" s="39"/>
    </row>
    <row r="115" spans="2:18" s="1" customFormat="1" ht="6.95" customHeight="1"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3"/>
    </row>
    <row r="119" spans="2:18" s="1" customFormat="1" ht="6.95" customHeight="1">
      <c r="B119" s="64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6"/>
    </row>
    <row r="120" spans="2:18" s="1" customFormat="1" ht="36.95" customHeight="1">
      <c r="B120" s="37"/>
      <c r="C120" s="203" t="s">
        <v>128</v>
      </c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39"/>
    </row>
    <row r="121" spans="2:18" s="1" customFormat="1" ht="6.95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</row>
    <row r="122" spans="2:18" s="1" customFormat="1" ht="36.95" customHeight="1">
      <c r="B122" s="37"/>
      <c r="C122" s="71" t="s">
        <v>19</v>
      </c>
      <c r="D122" s="38"/>
      <c r="E122" s="38"/>
      <c r="F122" s="205" t="str">
        <f>F6</f>
        <v>Oprava zpevněných ploch -jižní kolonáda lázní  Aurora</v>
      </c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38"/>
      <c r="R122" s="39"/>
    </row>
    <row r="123" spans="2:18" s="1" customFormat="1" ht="6.9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9"/>
    </row>
    <row r="124" spans="2:18" s="1" customFormat="1" ht="18" customHeight="1">
      <c r="B124" s="37"/>
      <c r="C124" s="32" t="s">
        <v>22</v>
      </c>
      <c r="D124" s="38"/>
      <c r="E124" s="38"/>
      <c r="F124" s="30" t="str">
        <f>F8</f>
        <v xml:space="preserve"> </v>
      </c>
      <c r="G124" s="38"/>
      <c r="H124" s="38"/>
      <c r="I124" s="38"/>
      <c r="J124" s="38"/>
      <c r="K124" s="32" t="s">
        <v>24</v>
      </c>
      <c r="L124" s="38"/>
      <c r="M124" s="275" t="str">
        <f>IF(O8="","",O8)</f>
        <v>17. 8. 2018</v>
      </c>
      <c r="N124" s="275"/>
      <c r="O124" s="275"/>
      <c r="P124" s="275"/>
      <c r="Q124" s="38"/>
      <c r="R124" s="39"/>
    </row>
    <row r="125" spans="2:18" s="1" customFormat="1" ht="6.9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18" s="1" customFormat="1" ht="15">
      <c r="B126" s="37"/>
      <c r="C126" s="32" t="s">
        <v>26</v>
      </c>
      <c r="D126" s="38"/>
      <c r="E126" s="38"/>
      <c r="F126" s="30" t="str">
        <f>E11</f>
        <v xml:space="preserve"> </v>
      </c>
      <c r="G126" s="38"/>
      <c r="H126" s="38"/>
      <c r="I126" s="38"/>
      <c r="J126" s="38"/>
      <c r="K126" s="32" t="s">
        <v>31</v>
      </c>
      <c r="L126" s="38"/>
      <c r="M126" s="234" t="str">
        <f>E17</f>
        <v xml:space="preserve"> </v>
      </c>
      <c r="N126" s="234"/>
      <c r="O126" s="234"/>
      <c r="P126" s="234"/>
      <c r="Q126" s="234"/>
      <c r="R126" s="39"/>
    </row>
    <row r="127" spans="2:18" s="1" customFormat="1" ht="14.45" customHeight="1">
      <c r="B127" s="37"/>
      <c r="C127" s="32" t="s">
        <v>29</v>
      </c>
      <c r="D127" s="38"/>
      <c r="E127" s="38"/>
      <c r="F127" s="30" t="str">
        <f>IF(E14="","",E14)</f>
        <v>Vyplň údaj</v>
      </c>
      <c r="G127" s="38"/>
      <c r="H127" s="38"/>
      <c r="I127" s="38"/>
      <c r="J127" s="38"/>
      <c r="K127" s="32" t="s">
        <v>33</v>
      </c>
      <c r="L127" s="38"/>
      <c r="M127" s="234" t="str">
        <f>E20</f>
        <v xml:space="preserve"> </v>
      </c>
      <c r="N127" s="234"/>
      <c r="O127" s="234"/>
      <c r="P127" s="234"/>
      <c r="Q127" s="234"/>
      <c r="R127" s="39"/>
    </row>
    <row r="128" spans="2:18" s="1" customFormat="1" ht="10.35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27" s="8" customFormat="1" ht="29.25" customHeight="1">
      <c r="B129" s="140"/>
      <c r="C129" s="141" t="s">
        <v>129</v>
      </c>
      <c r="D129" s="142" t="s">
        <v>130</v>
      </c>
      <c r="E129" s="142" t="s">
        <v>56</v>
      </c>
      <c r="F129" s="276" t="s">
        <v>131</v>
      </c>
      <c r="G129" s="276"/>
      <c r="H129" s="276"/>
      <c r="I129" s="276"/>
      <c r="J129" s="142" t="s">
        <v>132</v>
      </c>
      <c r="K129" s="142" t="s">
        <v>133</v>
      </c>
      <c r="L129" s="276" t="s">
        <v>134</v>
      </c>
      <c r="M129" s="276"/>
      <c r="N129" s="276" t="s">
        <v>100</v>
      </c>
      <c r="O129" s="276"/>
      <c r="P129" s="276"/>
      <c r="Q129" s="277"/>
      <c r="R129" s="143"/>
      <c r="T129" s="78" t="s">
        <v>135</v>
      </c>
      <c r="U129" s="79" t="s">
        <v>38</v>
      </c>
      <c r="V129" s="79" t="s">
        <v>136</v>
      </c>
      <c r="W129" s="79" t="s">
        <v>137</v>
      </c>
      <c r="X129" s="79" t="s">
        <v>138</v>
      </c>
      <c r="Y129" s="79" t="s">
        <v>139</v>
      </c>
      <c r="Z129" s="79" t="s">
        <v>140</v>
      </c>
      <c r="AA129" s="80" t="s">
        <v>141</v>
      </c>
    </row>
    <row r="130" spans="2:63" s="1" customFormat="1" ht="29.25" customHeight="1">
      <c r="B130" s="37"/>
      <c r="C130" s="82" t="s">
        <v>97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252">
        <f>BK130</f>
        <v>0</v>
      </c>
      <c r="O130" s="253"/>
      <c r="P130" s="253"/>
      <c r="Q130" s="253"/>
      <c r="R130" s="39"/>
      <c r="T130" s="81"/>
      <c r="U130" s="53"/>
      <c r="V130" s="53"/>
      <c r="W130" s="144">
        <f>W131+W240+W255+W264</f>
        <v>0</v>
      </c>
      <c r="X130" s="53"/>
      <c r="Y130" s="144">
        <f>Y131+Y240+Y255+Y264</f>
        <v>1718.0197943000003</v>
      </c>
      <c r="Z130" s="53"/>
      <c r="AA130" s="145">
        <f>AA131+AA240+AA255+AA264</f>
        <v>351.565205</v>
      </c>
      <c r="AT130" s="21" t="s">
        <v>73</v>
      </c>
      <c r="AU130" s="21" t="s">
        <v>102</v>
      </c>
      <c r="BK130" s="146">
        <f>BK131+BK240+BK255+BK264</f>
        <v>0</v>
      </c>
    </row>
    <row r="131" spans="2:63" s="9" customFormat="1" ht="37.35" customHeight="1">
      <c r="B131" s="147"/>
      <c r="C131" s="148"/>
      <c r="D131" s="149" t="s">
        <v>103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254">
        <f>BK131</f>
        <v>0</v>
      </c>
      <c r="O131" s="255"/>
      <c r="P131" s="255"/>
      <c r="Q131" s="255"/>
      <c r="R131" s="150"/>
      <c r="T131" s="151"/>
      <c r="U131" s="148"/>
      <c r="V131" s="148"/>
      <c r="W131" s="152">
        <f>W132+W163+W167+W200+W208+W227+W238</f>
        <v>0</v>
      </c>
      <c r="X131" s="148"/>
      <c r="Y131" s="152">
        <f>Y132+Y163+Y167+Y200+Y208+Y227+Y238</f>
        <v>1718.0197943000003</v>
      </c>
      <c r="Z131" s="148"/>
      <c r="AA131" s="153">
        <f>AA132+AA163+AA167+AA200+AA208+AA227+AA238</f>
        <v>351.565205</v>
      </c>
      <c r="AR131" s="154" t="s">
        <v>79</v>
      </c>
      <c r="AT131" s="155" t="s">
        <v>73</v>
      </c>
      <c r="AU131" s="155" t="s">
        <v>74</v>
      </c>
      <c r="AY131" s="154" t="s">
        <v>142</v>
      </c>
      <c r="BK131" s="156">
        <f>BK132+BK163+BK167+BK200+BK208+BK227+BK238</f>
        <v>0</v>
      </c>
    </row>
    <row r="132" spans="2:63" s="9" customFormat="1" ht="19.9" customHeight="1">
      <c r="B132" s="147"/>
      <c r="C132" s="148"/>
      <c r="D132" s="157" t="s">
        <v>104</v>
      </c>
      <c r="E132" s="157"/>
      <c r="F132" s="157"/>
      <c r="G132" s="157"/>
      <c r="H132" s="157"/>
      <c r="I132" s="157"/>
      <c r="J132" s="157"/>
      <c r="K132" s="157"/>
      <c r="L132" s="157"/>
      <c r="M132" s="157"/>
      <c r="N132" s="247">
        <f>BK132</f>
        <v>0</v>
      </c>
      <c r="O132" s="248"/>
      <c r="P132" s="248"/>
      <c r="Q132" s="248"/>
      <c r="R132" s="150"/>
      <c r="T132" s="151"/>
      <c r="U132" s="148"/>
      <c r="V132" s="148"/>
      <c r="W132" s="152">
        <f>SUM(W133:W162)</f>
        <v>0</v>
      </c>
      <c r="X132" s="148"/>
      <c r="Y132" s="152">
        <f>SUM(Y133:Y162)</f>
        <v>307.85075</v>
      </c>
      <c r="Z132" s="148"/>
      <c r="AA132" s="153">
        <f>SUM(AA133:AA162)</f>
        <v>351.565205</v>
      </c>
      <c r="AR132" s="154" t="s">
        <v>79</v>
      </c>
      <c r="AT132" s="155" t="s">
        <v>73</v>
      </c>
      <c r="AU132" s="155" t="s">
        <v>79</v>
      </c>
      <c r="AY132" s="154" t="s">
        <v>142</v>
      </c>
      <c r="BK132" s="156">
        <f>SUM(BK133:BK162)</f>
        <v>0</v>
      </c>
    </row>
    <row r="133" spans="2:65" s="1" customFormat="1" ht="38.25" customHeight="1">
      <c r="B133" s="129"/>
      <c r="C133" s="158" t="s">
        <v>79</v>
      </c>
      <c r="D133" s="158" t="s">
        <v>143</v>
      </c>
      <c r="E133" s="159" t="s">
        <v>144</v>
      </c>
      <c r="F133" s="256" t="s">
        <v>145</v>
      </c>
      <c r="G133" s="256"/>
      <c r="H133" s="256"/>
      <c r="I133" s="256"/>
      <c r="J133" s="160" t="s">
        <v>146</v>
      </c>
      <c r="K133" s="161">
        <v>65.715</v>
      </c>
      <c r="L133" s="257">
        <v>0</v>
      </c>
      <c r="M133" s="257"/>
      <c r="N133" s="258">
        <f>ROUND(L133*K133,2)</f>
        <v>0</v>
      </c>
      <c r="O133" s="258"/>
      <c r="P133" s="258"/>
      <c r="Q133" s="258"/>
      <c r="R133" s="132"/>
      <c r="T133" s="162" t="s">
        <v>5</v>
      </c>
      <c r="U133" s="46" t="s">
        <v>39</v>
      </c>
      <c r="V133" s="38"/>
      <c r="W133" s="163">
        <f>V133*K133</f>
        <v>0</v>
      </c>
      <c r="X133" s="163">
        <v>0</v>
      </c>
      <c r="Y133" s="163">
        <f>X133*K133</f>
        <v>0</v>
      </c>
      <c r="Z133" s="163">
        <v>0.255</v>
      </c>
      <c r="AA133" s="164">
        <f>Z133*K133</f>
        <v>16.757325</v>
      </c>
      <c r="AR133" s="21" t="s">
        <v>147</v>
      </c>
      <c r="AT133" s="21" t="s">
        <v>143</v>
      </c>
      <c r="AU133" s="21" t="s">
        <v>95</v>
      </c>
      <c r="AY133" s="21" t="s">
        <v>142</v>
      </c>
      <c r="BE133" s="103">
        <f>IF(U133="základní",N133,0)</f>
        <v>0</v>
      </c>
      <c r="BF133" s="103">
        <f>IF(U133="snížená",N133,0)</f>
        <v>0</v>
      </c>
      <c r="BG133" s="103">
        <f>IF(U133="zákl. přenesená",N133,0)</f>
        <v>0</v>
      </c>
      <c r="BH133" s="103">
        <f>IF(U133="sníž. přenesená",N133,0)</f>
        <v>0</v>
      </c>
      <c r="BI133" s="103">
        <f>IF(U133="nulová",N133,0)</f>
        <v>0</v>
      </c>
      <c r="BJ133" s="21" t="s">
        <v>79</v>
      </c>
      <c r="BK133" s="103">
        <f>ROUND(L133*K133,2)</f>
        <v>0</v>
      </c>
      <c r="BL133" s="21" t="s">
        <v>147</v>
      </c>
      <c r="BM133" s="21" t="s">
        <v>148</v>
      </c>
    </row>
    <row r="134" spans="2:51" s="10" customFormat="1" ht="16.5" customHeight="1">
      <c r="B134" s="165"/>
      <c r="C134" s="166"/>
      <c r="D134" s="166"/>
      <c r="E134" s="167" t="s">
        <v>5</v>
      </c>
      <c r="F134" s="265" t="s">
        <v>149</v>
      </c>
      <c r="G134" s="266"/>
      <c r="H134" s="266"/>
      <c r="I134" s="266"/>
      <c r="J134" s="166"/>
      <c r="K134" s="167" t="s">
        <v>5</v>
      </c>
      <c r="L134" s="166"/>
      <c r="M134" s="166"/>
      <c r="N134" s="166"/>
      <c r="O134" s="166"/>
      <c r="P134" s="166"/>
      <c r="Q134" s="166"/>
      <c r="R134" s="168"/>
      <c r="T134" s="169"/>
      <c r="U134" s="166"/>
      <c r="V134" s="166"/>
      <c r="W134" s="166"/>
      <c r="X134" s="166"/>
      <c r="Y134" s="166"/>
      <c r="Z134" s="166"/>
      <c r="AA134" s="170"/>
      <c r="AT134" s="171" t="s">
        <v>150</v>
      </c>
      <c r="AU134" s="171" t="s">
        <v>95</v>
      </c>
      <c r="AV134" s="10" t="s">
        <v>79</v>
      </c>
      <c r="AW134" s="10" t="s">
        <v>32</v>
      </c>
      <c r="AX134" s="10" t="s">
        <v>74</v>
      </c>
      <c r="AY134" s="171" t="s">
        <v>142</v>
      </c>
    </row>
    <row r="135" spans="2:51" s="11" customFormat="1" ht="16.5" customHeight="1">
      <c r="B135" s="172"/>
      <c r="C135" s="173"/>
      <c r="D135" s="173"/>
      <c r="E135" s="174" t="s">
        <v>5</v>
      </c>
      <c r="F135" s="267" t="s">
        <v>151</v>
      </c>
      <c r="G135" s="268"/>
      <c r="H135" s="268"/>
      <c r="I135" s="268"/>
      <c r="J135" s="173"/>
      <c r="K135" s="175">
        <v>65.715</v>
      </c>
      <c r="L135" s="173"/>
      <c r="M135" s="173"/>
      <c r="N135" s="173"/>
      <c r="O135" s="173"/>
      <c r="P135" s="173"/>
      <c r="Q135" s="173"/>
      <c r="R135" s="176"/>
      <c r="T135" s="177"/>
      <c r="U135" s="173"/>
      <c r="V135" s="173"/>
      <c r="W135" s="173"/>
      <c r="X135" s="173"/>
      <c r="Y135" s="173"/>
      <c r="Z135" s="173"/>
      <c r="AA135" s="178"/>
      <c r="AT135" s="179" t="s">
        <v>150</v>
      </c>
      <c r="AU135" s="179" t="s">
        <v>95</v>
      </c>
      <c r="AV135" s="11" t="s">
        <v>95</v>
      </c>
      <c r="AW135" s="11" t="s">
        <v>32</v>
      </c>
      <c r="AX135" s="11" t="s">
        <v>74</v>
      </c>
      <c r="AY135" s="179" t="s">
        <v>142</v>
      </c>
    </row>
    <row r="136" spans="2:51" s="12" customFormat="1" ht="16.5" customHeight="1">
      <c r="B136" s="180"/>
      <c r="C136" s="181"/>
      <c r="D136" s="181"/>
      <c r="E136" s="182" t="s">
        <v>5</v>
      </c>
      <c r="F136" s="263" t="s">
        <v>152</v>
      </c>
      <c r="G136" s="264"/>
      <c r="H136" s="264"/>
      <c r="I136" s="264"/>
      <c r="J136" s="181"/>
      <c r="K136" s="183">
        <v>65.715</v>
      </c>
      <c r="L136" s="181"/>
      <c r="M136" s="181"/>
      <c r="N136" s="181"/>
      <c r="O136" s="181"/>
      <c r="P136" s="181"/>
      <c r="Q136" s="181"/>
      <c r="R136" s="184"/>
      <c r="T136" s="185"/>
      <c r="U136" s="181"/>
      <c r="V136" s="181"/>
      <c r="W136" s="181"/>
      <c r="X136" s="181"/>
      <c r="Y136" s="181"/>
      <c r="Z136" s="181"/>
      <c r="AA136" s="186"/>
      <c r="AT136" s="187" t="s">
        <v>150</v>
      </c>
      <c r="AU136" s="187" t="s">
        <v>95</v>
      </c>
      <c r="AV136" s="12" t="s">
        <v>147</v>
      </c>
      <c r="AW136" s="12" t="s">
        <v>32</v>
      </c>
      <c r="AX136" s="12" t="s">
        <v>79</v>
      </c>
      <c r="AY136" s="187" t="s">
        <v>142</v>
      </c>
    </row>
    <row r="137" spans="2:65" s="1" customFormat="1" ht="25.5" customHeight="1">
      <c r="B137" s="129"/>
      <c r="C137" s="158" t="s">
        <v>95</v>
      </c>
      <c r="D137" s="158" t="s">
        <v>143</v>
      </c>
      <c r="E137" s="159" t="s">
        <v>153</v>
      </c>
      <c r="F137" s="256" t="s">
        <v>154</v>
      </c>
      <c r="G137" s="256"/>
      <c r="H137" s="256"/>
      <c r="I137" s="256"/>
      <c r="J137" s="160" t="s">
        <v>146</v>
      </c>
      <c r="K137" s="161">
        <v>3.2</v>
      </c>
      <c r="L137" s="257">
        <v>0</v>
      </c>
      <c r="M137" s="257"/>
      <c r="N137" s="258">
        <f>ROUND(L137*K137,2)</f>
        <v>0</v>
      </c>
      <c r="O137" s="258"/>
      <c r="P137" s="258"/>
      <c r="Q137" s="258"/>
      <c r="R137" s="132"/>
      <c r="T137" s="162" t="s">
        <v>5</v>
      </c>
      <c r="U137" s="46" t="s">
        <v>39</v>
      </c>
      <c r="V137" s="38"/>
      <c r="W137" s="163">
        <f>V137*K137</f>
        <v>0</v>
      </c>
      <c r="X137" s="163">
        <v>0</v>
      </c>
      <c r="Y137" s="163">
        <f>X137*K137</f>
        <v>0</v>
      </c>
      <c r="Z137" s="163">
        <v>0.235</v>
      </c>
      <c r="AA137" s="164">
        <f>Z137*K137</f>
        <v>0.752</v>
      </c>
      <c r="AR137" s="21" t="s">
        <v>147</v>
      </c>
      <c r="AT137" s="21" t="s">
        <v>143</v>
      </c>
      <c r="AU137" s="21" t="s">
        <v>95</v>
      </c>
      <c r="AY137" s="21" t="s">
        <v>142</v>
      </c>
      <c r="BE137" s="103">
        <f>IF(U137="základní",N137,0)</f>
        <v>0</v>
      </c>
      <c r="BF137" s="103">
        <f>IF(U137="snížená",N137,0)</f>
        <v>0</v>
      </c>
      <c r="BG137" s="103">
        <f>IF(U137="zákl. přenesená",N137,0)</f>
        <v>0</v>
      </c>
      <c r="BH137" s="103">
        <f>IF(U137="sníž. přenesená",N137,0)</f>
        <v>0</v>
      </c>
      <c r="BI137" s="103">
        <f>IF(U137="nulová",N137,0)</f>
        <v>0</v>
      </c>
      <c r="BJ137" s="21" t="s">
        <v>79</v>
      </c>
      <c r="BK137" s="103">
        <f>ROUND(L137*K137,2)</f>
        <v>0</v>
      </c>
      <c r="BL137" s="21" t="s">
        <v>147</v>
      </c>
      <c r="BM137" s="21" t="s">
        <v>155</v>
      </c>
    </row>
    <row r="138" spans="2:51" s="11" customFormat="1" ht="16.5" customHeight="1">
      <c r="B138" s="172"/>
      <c r="C138" s="173"/>
      <c r="D138" s="173"/>
      <c r="E138" s="174" t="s">
        <v>5</v>
      </c>
      <c r="F138" s="261" t="s">
        <v>156</v>
      </c>
      <c r="G138" s="262"/>
      <c r="H138" s="262"/>
      <c r="I138" s="262"/>
      <c r="J138" s="173"/>
      <c r="K138" s="175">
        <v>3.2</v>
      </c>
      <c r="L138" s="173"/>
      <c r="M138" s="173"/>
      <c r="N138" s="173"/>
      <c r="O138" s="173"/>
      <c r="P138" s="173"/>
      <c r="Q138" s="173"/>
      <c r="R138" s="176"/>
      <c r="T138" s="177"/>
      <c r="U138" s="173"/>
      <c r="V138" s="173"/>
      <c r="W138" s="173"/>
      <c r="X138" s="173"/>
      <c r="Y138" s="173"/>
      <c r="Z138" s="173"/>
      <c r="AA138" s="178"/>
      <c r="AT138" s="179" t="s">
        <v>150</v>
      </c>
      <c r="AU138" s="179" t="s">
        <v>95</v>
      </c>
      <c r="AV138" s="11" t="s">
        <v>95</v>
      </c>
      <c r="AW138" s="11" t="s">
        <v>32</v>
      </c>
      <c r="AX138" s="11" t="s">
        <v>74</v>
      </c>
      <c r="AY138" s="179" t="s">
        <v>142</v>
      </c>
    </row>
    <row r="139" spans="2:51" s="12" customFormat="1" ht="16.5" customHeight="1">
      <c r="B139" s="180"/>
      <c r="C139" s="181"/>
      <c r="D139" s="181"/>
      <c r="E139" s="182" t="s">
        <v>5</v>
      </c>
      <c r="F139" s="263" t="s">
        <v>152</v>
      </c>
      <c r="G139" s="264"/>
      <c r="H139" s="264"/>
      <c r="I139" s="264"/>
      <c r="J139" s="181"/>
      <c r="K139" s="183">
        <v>3.2</v>
      </c>
      <c r="L139" s="181"/>
      <c r="M139" s="181"/>
      <c r="N139" s="181"/>
      <c r="O139" s="181"/>
      <c r="P139" s="181"/>
      <c r="Q139" s="181"/>
      <c r="R139" s="184"/>
      <c r="T139" s="185"/>
      <c r="U139" s="181"/>
      <c r="V139" s="181"/>
      <c r="W139" s="181"/>
      <c r="X139" s="181"/>
      <c r="Y139" s="181"/>
      <c r="Z139" s="181"/>
      <c r="AA139" s="186"/>
      <c r="AT139" s="187" t="s">
        <v>150</v>
      </c>
      <c r="AU139" s="187" t="s">
        <v>95</v>
      </c>
      <c r="AV139" s="12" t="s">
        <v>147</v>
      </c>
      <c r="AW139" s="12" t="s">
        <v>32</v>
      </c>
      <c r="AX139" s="12" t="s">
        <v>79</v>
      </c>
      <c r="AY139" s="187" t="s">
        <v>142</v>
      </c>
    </row>
    <row r="140" spans="2:65" s="1" customFormat="1" ht="25.5" customHeight="1">
      <c r="B140" s="129"/>
      <c r="C140" s="158" t="s">
        <v>157</v>
      </c>
      <c r="D140" s="158" t="s">
        <v>143</v>
      </c>
      <c r="E140" s="159" t="s">
        <v>158</v>
      </c>
      <c r="F140" s="256" t="s">
        <v>159</v>
      </c>
      <c r="G140" s="256"/>
      <c r="H140" s="256"/>
      <c r="I140" s="256"/>
      <c r="J140" s="160" t="s">
        <v>146</v>
      </c>
      <c r="K140" s="161">
        <v>105.8</v>
      </c>
      <c r="L140" s="257">
        <v>0</v>
      </c>
      <c r="M140" s="257"/>
      <c r="N140" s="258">
        <f>ROUND(L140*K140,2)</f>
        <v>0</v>
      </c>
      <c r="O140" s="258"/>
      <c r="P140" s="258"/>
      <c r="Q140" s="258"/>
      <c r="R140" s="132"/>
      <c r="T140" s="162" t="s">
        <v>5</v>
      </c>
      <c r="U140" s="46" t="s">
        <v>39</v>
      </c>
      <c r="V140" s="38"/>
      <c r="W140" s="163">
        <f>V140*K140</f>
        <v>0</v>
      </c>
      <c r="X140" s="163">
        <v>0</v>
      </c>
      <c r="Y140" s="163">
        <f>X140*K140</f>
        <v>0</v>
      </c>
      <c r="Z140" s="163">
        <v>0.26</v>
      </c>
      <c r="AA140" s="164">
        <f>Z140*K140</f>
        <v>27.508</v>
      </c>
      <c r="AR140" s="21" t="s">
        <v>147</v>
      </c>
      <c r="AT140" s="21" t="s">
        <v>143</v>
      </c>
      <c r="AU140" s="21" t="s">
        <v>95</v>
      </c>
      <c r="AY140" s="21" t="s">
        <v>142</v>
      </c>
      <c r="BE140" s="103">
        <f>IF(U140="základní",N140,0)</f>
        <v>0</v>
      </c>
      <c r="BF140" s="103">
        <f>IF(U140="snížená",N140,0)</f>
        <v>0</v>
      </c>
      <c r="BG140" s="103">
        <f>IF(U140="zákl. přenesená",N140,0)</f>
        <v>0</v>
      </c>
      <c r="BH140" s="103">
        <f>IF(U140="sníž. přenesená",N140,0)</f>
        <v>0</v>
      </c>
      <c r="BI140" s="103">
        <f>IF(U140="nulová",N140,0)</f>
        <v>0</v>
      </c>
      <c r="BJ140" s="21" t="s">
        <v>79</v>
      </c>
      <c r="BK140" s="103">
        <f>ROUND(L140*K140,2)</f>
        <v>0</v>
      </c>
      <c r="BL140" s="21" t="s">
        <v>147</v>
      </c>
      <c r="BM140" s="21" t="s">
        <v>160</v>
      </c>
    </row>
    <row r="141" spans="2:51" s="11" customFormat="1" ht="16.5" customHeight="1">
      <c r="B141" s="172"/>
      <c r="C141" s="173"/>
      <c r="D141" s="173"/>
      <c r="E141" s="174" t="s">
        <v>5</v>
      </c>
      <c r="F141" s="261" t="s">
        <v>161</v>
      </c>
      <c r="G141" s="262"/>
      <c r="H141" s="262"/>
      <c r="I141" s="262"/>
      <c r="J141" s="173"/>
      <c r="K141" s="175">
        <v>105.8</v>
      </c>
      <c r="L141" s="173"/>
      <c r="M141" s="173"/>
      <c r="N141" s="173"/>
      <c r="O141" s="173"/>
      <c r="P141" s="173"/>
      <c r="Q141" s="173"/>
      <c r="R141" s="176"/>
      <c r="T141" s="177"/>
      <c r="U141" s="173"/>
      <c r="V141" s="173"/>
      <c r="W141" s="173"/>
      <c r="X141" s="173"/>
      <c r="Y141" s="173"/>
      <c r="Z141" s="173"/>
      <c r="AA141" s="178"/>
      <c r="AT141" s="179" t="s">
        <v>150</v>
      </c>
      <c r="AU141" s="179" t="s">
        <v>95</v>
      </c>
      <c r="AV141" s="11" t="s">
        <v>95</v>
      </c>
      <c r="AW141" s="11" t="s">
        <v>32</v>
      </c>
      <c r="AX141" s="11" t="s">
        <v>74</v>
      </c>
      <c r="AY141" s="179" t="s">
        <v>142</v>
      </c>
    </row>
    <row r="142" spans="2:51" s="12" customFormat="1" ht="16.5" customHeight="1">
      <c r="B142" s="180"/>
      <c r="C142" s="181"/>
      <c r="D142" s="181"/>
      <c r="E142" s="182" t="s">
        <v>5</v>
      </c>
      <c r="F142" s="263" t="s">
        <v>152</v>
      </c>
      <c r="G142" s="264"/>
      <c r="H142" s="264"/>
      <c r="I142" s="264"/>
      <c r="J142" s="181"/>
      <c r="K142" s="183">
        <v>105.8</v>
      </c>
      <c r="L142" s="181"/>
      <c r="M142" s="181"/>
      <c r="N142" s="181"/>
      <c r="O142" s="181"/>
      <c r="P142" s="181"/>
      <c r="Q142" s="181"/>
      <c r="R142" s="184"/>
      <c r="T142" s="185"/>
      <c r="U142" s="181"/>
      <c r="V142" s="181"/>
      <c r="W142" s="181"/>
      <c r="X142" s="181"/>
      <c r="Y142" s="181"/>
      <c r="Z142" s="181"/>
      <c r="AA142" s="186"/>
      <c r="AT142" s="187" t="s">
        <v>150</v>
      </c>
      <c r="AU142" s="187" t="s">
        <v>95</v>
      </c>
      <c r="AV142" s="12" t="s">
        <v>147</v>
      </c>
      <c r="AW142" s="12" t="s">
        <v>32</v>
      </c>
      <c r="AX142" s="12" t="s">
        <v>79</v>
      </c>
      <c r="AY142" s="187" t="s">
        <v>142</v>
      </c>
    </row>
    <row r="143" spans="2:65" s="1" customFormat="1" ht="25.5" customHeight="1">
      <c r="B143" s="129"/>
      <c r="C143" s="158" t="s">
        <v>147</v>
      </c>
      <c r="D143" s="158" t="s">
        <v>143</v>
      </c>
      <c r="E143" s="159" t="s">
        <v>162</v>
      </c>
      <c r="F143" s="256" t="s">
        <v>163</v>
      </c>
      <c r="G143" s="256"/>
      <c r="H143" s="256"/>
      <c r="I143" s="256"/>
      <c r="J143" s="160" t="s">
        <v>146</v>
      </c>
      <c r="K143" s="161">
        <v>217.93</v>
      </c>
      <c r="L143" s="257">
        <v>0</v>
      </c>
      <c r="M143" s="257"/>
      <c r="N143" s="258">
        <f>ROUND(L143*K143,2)</f>
        <v>0</v>
      </c>
      <c r="O143" s="258"/>
      <c r="P143" s="258"/>
      <c r="Q143" s="258"/>
      <c r="R143" s="132"/>
      <c r="T143" s="162" t="s">
        <v>5</v>
      </c>
      <c r="U143" s="46" t="s">
        <v>39</v>
      </c>
      <c r="V143" s="38"/>
      <c r="W143" s="163">
        <f>V143*K143</f>
        <v>0</v>
      </c>
      <c r="X143" s="163">
        <v>0</v>
      </c>
      <c r="Y143" s="163">
        <f>X143*K143</f>
        <v>0</v>
      </c>
      <c r="Z143" s="163">
        <v>0.316</v>
      </c>
      <c r="AA143" s="164">
        <f>Z143*K143</f>
        <v>68.86588</v>
      </c>
      <c r="AR143" s="21" t="s">
        <v>147</v>
      </c>
      <c r="AT143" s="21" t="s">
        <v>143</v>
      </c>
      <c r="AU143" s="21" t="s">
        <v>95</v>
      </c>
      <c r="AY143" s="21" t="s">
        <v>142</v>
      </c>
      <c r="BE143" s="103">
        <f>IF(U143="základní",N143,0)</f>
        <v>0</v>
      </c>
      <c r="BF143" s="103">
        <f>IF(U143="snížená",N143,0)</f>
        <v>0</v>
      </c>
      <c r="BG143" s="103">
        <f>IF(U143="zákl. přenesená",N143,0)</f>
        <v>0</v>
      </c>
      <c r="BH143" s="103">
        <f>IF(U143="sníž. přenesená",N143,0)</f>
        <v>0</v>
      </c>
      <c r="BI143" s="103">
        <f>IF(U143="nulová",N143,0)</f>
        <v>0</v>
      </c>
      <c r="BJ143" s="21" t="s">
        <v>79</v>
      </c>
      <c r="BK143" s="103">
        <f>ROUND(L143*K143,2)</f>
        <v>0</v>
      </c>
      <c r="BL143" s="21" t="s">
        <v>147</v>
      </c>
      <c r="BM143" s="21" t="s">
        <v>164</v>
      </c>
    </row>
    <row r="144" spans="2:51" s="11" customFormat="1" ht="16.5" customHeight="1">
      <c r="B144" s="172"/>
      <c r="C144" s="173"/>
      <c r="D144" s="173"/>
      <c r="E144" s="174" t="s">
        <v>5</v>
      </c>
      <c r="F144" s="261" t="s">
        <v>165</v>
      </c>
      <c r="G144" s="262"/>
      <c r="H144" s="262"/>
      <c r="I144" s="262"/>
      <c r="J144" s="173"/>
      <c r="K144" s="175">
        <v>217.93</v>
      </c>
      <c r="L144" s="173"/>
      <c r="M144" s="173"/>
      <c r="N144" s="173"/>
      <c r="O144" s="173"/>
      <c r="P144" s="173"/>
      <c r="Q144" s="173"/>
      <c r="R144" s="176"/>
      <c r="T144" s="177"/>
      <c r="U144" s="173"/>
      <c r="V144" s="173"/>
      <c r="W144" s="173"/>
      <c r="X144" s="173"/>
      <c r="Y144" s="173"/>
      <c r="Z144" s="173"/>
      <c r="AA144" s="178"/>
      <c r="AT144" s="179" t="s">
        <v>150</v>
      </c>
      <c r="AU144" s="179" t="s">
        <v>95</v>
      </c>
      <c r="AV144" s="11" t="s">
        <v>95</v>
      </c>
      <c r="AW144" s="11" t="s">
        <v>32</v>
      </c>
      <c r="AX144" s="11" t="s">
        <v>74</v>
      </c>
      <c r="AY144" s="179" t="s">
        <v>142</v>
      </c>
    </row>
    <row r="145" spans="2:51" s="12" customFormat="1" ht="16.5" customHeight="1">
      <c r="B145" s="180"/>
      <c r="C145" s="181"/>
      <c r="D145" s="181"/>
      <c r="E145" s="182" t="s">
        <v>5</v>
      </c>
      <c r="F145" s="263" t="s">
        <v>152</v>
      </c>
      <c r="G145" s="264"/>
      <c r="H145" s="264"/>
      <c r="I145" s="264"/>
      <c r="J145" s="181"/>
      <c r="K145" s="183">
        <v>217.93</v>
      </c>
      <c r="L145" s="181"/>
      <c r="M145" s="181"/>
      <c r="N145" s="181"/>
      <c r="O145" s="181"/>
      <c r="P145" s="181"/>
      <c r="Q145" s="181"/>
      <c r="R145" s="184"/>
      <c r="T145" s="185"/>
      <c r="U145" s="181"/>
      <c r="V145" s="181"/>
      <c r="W145" s="181"/>
      <c r="X145" s="181"/>
      <c r="Y145" s="181"/>
      <c r="Z145" s="181"/>
      <c r="AA145" s="186"/>
      <c r="AT145" s="187" t="s">
        <v>150</v>
      </c>
      <c r="AU145" s="187" t="s">
        <v>95</v>
      </c>
      <c r="AV145" s="12" t="s">
        <v>147</v>
      </c>
      <c r="AW145" s="12" t="s">
        <v>32</v>
      </c>
      <c r="AX145" s="12" t="s">
        <v>79</v>
      </c>
      <c r="AY145" s="187" t="s">
        <v>142</v>
      </c>
    </row>
    <row r="146" spans="2:65" s="1" customFormat="1" ht="25.5" customHeight="1">
      <c r="B146" s="129"/>
      <c r="C146" s="158" t="s">
        <v>166</v>
      </c>
      <c r="D146" s="158" t="s">
        <v>143</v>
      </c>
      <c r="E146" s="159" t="s">
        <v>167</v>
      </c>
      <c r="F146" s="256" t="s">
        <v>168</v>
      </c>
      <c r="G146" s="256"/>
      <c r="H146" s="256"/>
      <c r="I146" s="256"/>
      <c r="J146" s="160" t="s">
        <v>146</v>
      </c>
      <c r="K146" s="161">
        <v>105.8</v>
      </c>
      <c r="L146" s="257">
        <v>0</v>
      </c>
      <c r="M146" s="257"/>
      <c r="N146" s="258">
        <f>ROUND(L146*K146,2)</f>
        <v>0</v>
      </c>
      <c r="O146" s="258"/>
      <c r="P146" s="258"/>
      <c r="Q146" s="258"/>
      <c r="R146" s="132"/>
      <c r="T146" s="162" t="s">
        <v>5</v>
      </c>
      <c r="U146" s="46" t="s">
        <v>39</v>
      </c>
      <c r="V146" s="38"/>
      <c r="W146" s="163">
        <f>V146*K146</f>
        <v>0</v>
      </c>
      <c r="X146" s="163">
        <v>0</v>
      </c>
      <c r="Y146" s="163">
        <f>X146*K146</f>
        <v>0</v>
      </c>
      <c r="Z146" s="163">
        <v>0.24</v>
      </c>
      <c r="AA146" s="164">
        <f>Z146*K146</f>
        <v>25.392</v>
      </c>
      <c r="AR146" s="21" t="s">
        <v>147</v>
      </c>
      <c r="AT146" s="21" t="s">
        <v>143</v>
      </c>
      <c r="AU146" s="21" t="s">
        <v>95</v>
      </c>
      <c r="AY146" s="21" t="s">
        <v>142</v>
      </c>
      <c r="BE146" s="103">
        <f>IF(U146="základní",N146,0)</f>
        <v>0</v>
      </c>
      <c r="BF146" s="103">
        <f>IF(U146="snížená",N146,0)</f>
        <v>0</v>
      </c>
      <c r="BG146" s="103">
        <f>IF(U146="zákl. přenesená",N146,0)</f>
        <v>0</v>
      </c>
      <c r="BH146" s="103">
        <f>IF(U146="sníž. přenesená",N146,0)</f>
        <v>0</v>
      </c>
      <c r="BI146" s="103">
        <f>IF(U146="nulová",N146,0)</f>
        <v>0</v>
      </c>
      <c r="BJ146" s="21" t="s">
        <v>79</v>
      </c>
      <c r="BK146" s="103">
        <f>ROUND(L146*K146,2)</f>
        <v>0</v>
      </c>
      <c r="BL146" s="21" t="s">
        <v>147</v>
      </c>
      <c r="BM146" s="21" t="s">
        <v>169</v>
      </c>
    </row>
    <row r="147" spans="2:51" s="11" customFormat="1" ht="16.5" customHeight="1">
      <c r="B147" s="172"/>
      <c r="C147" s="173"/>
      <c r="D147" s="173"/>
      <c r="E147" s="174" t="s">
        <v>5</v>
      </c>
      <c r="F147" s="261" t="s">
        <v>161</v>
      </c>
      <c r="G147" s="262"/>
      <c r="H147" s="262"/>
      <c r="I147" s="262"/>
      <c r="J147" s="173"/>
      <c r="K147" s="175">
        <v>105.8</v>
      </c>
      <c r="L147" s="173"/>
      <c r="M147" s="173"/>
      <c r="N147" s="173"/>
      <c r="O147" s="173"/>
      <c r="P147" s="173"/>
      <c r="Q147" s="173"/>
      <c r="R147" s="176"/>
      <c r="T147" s="177"/>
      <c r="U147" s="173"/>
      <c r="V147" s="173"/>
      <c r="W147" s="173"/>
      <c r="X147" s="173"/>
      <c r="Y147" s="173"/>
      <c r="Z147" s="173"/>
      <c r="AA147" s="178"/>
      <c r="AT147" s="179" t="s">
        <v>150</v>
      </c>
      <c r="AU147" s="179" t="s">
        <v>95</v>
      </c>
      <c r="AV147" s="11" t="s">
        <v>95</v>
      </c>
      <c r="AW147" s="11" t="s">
        <v>32</v>
      </c>
      <c r="AX147" s="11" t="s">
        <v>74</v>
      </c>
      <c r="AY147" s="179" t="s">
        <v>142</v>
      </c>
    </row>
    <row r="148" spans="2:51" s="12" customFormat="1" ht="16.5" customHeight="1">
      <c r="B148" s="180"/>
      <c r="C148" s="181"/>
      <c r="D148" s="181"/>
      <c r="E148" s="182" t="s">
        <v>5</v>
      </c>
      <c r="F148" s="263" t="s">
        <v>152</v>
      </c>
      <c r="G148" s="264"/>
      <c r="H148" s="264"/>
      <c r="I148" s="264"/>
      <c r="J148" s="181"/>
      <c r="K148" s="183">
        <v>105.8</v>
      </c>
      <c r="L148" s="181"/>
      <c r="M148" s="181"/>
      <c r="N148" s="181"/>
      <c r="O148" s="181"/>
      <c r="P148" s="181"/>
      <c r="Q148" s="181"/>
      <c r="R148" s="184"/>
      <c r="T148" s="185"/>
      <c r="U148" s="181"/>
      <c r="V148" s="181"/>
      <c r="W148" s="181"/>
      <c r="X148" s="181"/>
      <c r="Y148" s="181"/>
      <c r="Z148" s="181"/>
      <c r="AA148" s="186"/>
      <c r="AT148" s="187" t="s">
        <v>150</v>
      </c>
      <c r="AU148" s="187" t="s">
        <v>95</v>
      </c>
      <c r="AV148" s="12" t="s">
        <v>147</v>
      </c>
      <c r="AW148" s="12" t="s">
        <v>32</v>
      </c>
      <c r="AX148" s="12" t="s">
        <v>79</v>
      </c>
      <c r="AY148" s="187" t="s">
        <v>142</v>
      </c>
    </row>
    <row r="149" spans="2:65" s="1" customFormat="1" ht="16.5" customHeight="1">
      <c r="B149" s="129"/>
      <c r="C149" s="158" t="s">
        <v>170</v>
      </c>
      <c r="D149" s="158" t="s">
        <v>143</v>
      </c>
      <c r="E149" s="159" t="s">
        <v>171</v>
      </c>
      <c r="F149" s="256" t="s">
        <v>172</v>
      </c>
      <c r="G149" s="256"/>
      <c r="H149" s="256"/>
      <c r="I149" s="256"/>
      <c r="J149" s="160" t="s">
        <v>173</v>
      </c>
      <c r="K149" s="161">
        <v>923</v>
      </c>
      <c r="L149" s="257">
        <v>0</v>
      </c>
      <c r="M149" s="257"/>
      <c r="N149" s="258">
        <f>ROUND(L149*K149,2)</f>
        <v>0</v>
      </c>
      <c r="O149" s="258"/>
      <c r="P149" s="258"/>
      <c r="Q149" s="258"/>
      <c r="R149" s="132"/>
      <c r="T149" s="162" t="s">
        <v>5</v>
      </c>
      <c r="U149" s="46" t="s">
        <v>39</v>
      </c>
      <c r="V149" s="38"/>
      <c r="W149" s="163">
        <f>V149*K149</f>
        <v>0</v>
      </c>
      <c r="X149" s="163">
        <v>0</v>
      </c>
      <c r="Y149" s="163">
        <f>X149*K149</f>
        <v>0</v>
      </c>
      <c r="Z149" s="163">
        <v>0.23</v>
      </c>
      <c r="AA149" s="164">
        <f>Z149*K149</f>
        <v>212.29000000000002</v>
      </c>
      <c r="AR149" s="21" t="s">
        <v>147</v>
      </c>
      <c r="AT149" s="21" t="s">
        <v>143</v>
      </c>
      <c r="AU149" s="21" t="s">
        <v>95</v>
      </c>
      <c r="AY149" s="21" t="s">
        <v>142</v>
      </c>
      <c r="BE149" s="103">
        <f>IF(U149="základní",N149,0)</f>
        <v>0</v>
      </c>
      <c r="BF149" s="103">
        <f>IF(U149="snížená",N149,0)</f>
        <v>0</v>
      </c>
      <c r="BG149" s="103">
        <f>IF(U149="zákl. přenesená",N149,0)</f>
        <v>0</v>
      </c>
      <c r="BH149" s="103">
        <f>IF(U149="sníž. přenesená",N149,0)</f>
        <v>0</v>
      </c>
      <c r="BI149" s="103">
        <f>IF(U149="nulová",N149,0)</f>
        <v>0</v>
      </c>
      <c r="BJ149" s="21" t="s">
        <v>79</v>
      </c>
      <c r="BK149" s="103">
        <f>ROUND(L149*K149,2)</f>
        <v>0</v>
      </c>
      <c r="BL149" s="21" t="s">
        <v>147</v>
      </c>
      <c r="BM149" s="21" t="s">
        <v>174</v>
      </c>
    </row>
    <row r="150" spans="2:51" s="11" customFormat="1" ht="16.5" customHeight="1">
      <c r="B150" s="172"/>
      <c r="C150" s="173"/>
      <c r="D150" s="173"/>
      <c r="E150" s="174" t="s">
        <v>5</v>
      </c>
      <c r="F150" s="261" t="s">
        <v>175</v>
      </c>
      <c r="G150" s="262"/>
      <c r="H150" s="262"/>
      <c r="I150" s="262"/>
      <c r="J150" s="173"/>
      <c r="K150" s="175">
        <v>154</v>
      </c>
      <c r="L150" s="173"/>
      <c r="M150" s="173"/>
      <c r="N150" s="173"/>
      <c r="O150" s="173"/>
      <c r="P150" s="173"/>
      <c r="Q150" s="173"/>
      <c r="R150" s="176"/>
      <c r="T150" s="177"/>
      <c r="U150" s="173"/>
      <c r="V150" s="173"/>
      <c r="W150" s="173"/>
      <c r="X150" s="173"/>
      <c r="Y150" s="173"/>
      <c r="Z150" s="173"/>
      <c r="AA150" s="178"/>
      <c r="AT150" s="179" t="s">
        <v>150</v>
      </c>
      <c r="AU150" s="179" t="s">
        <v>95</v>
      </c>
      <c r="AV150" s="11" t="s">
        <v>95</v>
      </c>
      <c r="AW150" s="11" t="s">
        <v>32</v>
      </c>
      <c r="AX150" s="11" t="s">
        <v>74</v>
      </c>
      <c r="AY150" s="179" t="s">
        <v>142</v>
      </c>
    </row>
    <row r="151" spans="2:51" s="11" customFormat="1" ht="16.5" customHeight="1">
      <c r="B151" s="172"/>
      <c r="C151" s="173"/>
      <c r="D151" s="173"/>
      <c r="E151" s="174" t="s">
        <v>5</v>
      </c>
      <c r="F151" s="267" t="s">
        <v>176</v>
      </c>
      <c r="G151" s="268"/>
      <c r="H151" s="268"/>
      <c r="I151" s="268"/>
      <c r="J151" s="173"/>
      <c r="K151" s="175">
        <v>769</v>
      </c>
      <c r="L151" s="173"/>
      <c r="M151" s="173"/>
      <c r="N151" s="173"/>
      <c r="O151" s="173"/>
      <c r="P151" s="173"/>
      <c r="Q151" s="173"/>
      <c r="R151" s="176"/>
      <c r="T151" s="177"/>
      <c r="U151" s="173"/>
      <c r="V151" s="173"/>
      <c r="W151" s="173"/>
      <c r="X151" s="173"/>
      <c r="Y151" s="173"/>
      <c r="Z151" s="173"/>
      <c r="AA151" s="178"/>
      <c r="AT151" s="179" t="s">
        <v>150</v>
      </c>
      <c r="AU151" s="179" t="s">
        <v>95</v>
      </c>
      <c r="AV151" s="11" t="s">
        <v>95</v>
      </c>
      <c r="AW151" s="11" t="s">
        <v>32</v>
      </c>
      <c r="AX151" s="11" t="s">
        <v>74</v>
      </c>
      <c r="AY151" s="179" t="s">
        <v>142</v>
      </c>
    </row>
    <row r="152" spans="2:51" s="12" customFormat="1" ht="16.5" customHeight="1">
      <c r="B152" s="180"/>
      <c r="C152" s="181"/>
      <c r="D152" s="181"/>
      <c r="E152" s="182" t="s">
        <v>5</v>
      </c>
      <c r="F152" s="263" t="s">
        <v>152</v>
      </c>
      <c r="G152" s="264"/>
      <c r="H152" s="264"/>
      <c r="I152" s="264"/>
      <c r="J152" s="181"/>
      <c r="K152" s="183">
        <v>923</v>
      </c>
      <c r="L152" s="181"/>
      <c r="M152" s="181"/>
      <c r="N152" s="181"/>
      <c r="O152" s="181"/>
      <c r="P152" s="181"/>
      <c r="Q152" s="181"/>
      <c r="R152" s="184"/>
      <c r="T152" s="185"/>
      <c r="U152" s="181"/>
      <c r="V152" s="181"/>
      <c r="W152" s="181"/>
      <c r="X152" s="181"/>
      <c r="Y152" s="181"/>
      <c r="Z152" s="181"/>
      <c r="AA152" s="186"/>
      <c r="AT152" s="187" t="s">
        <v>150</v>
      </c>
      <c r="AU152" s="187" t="s">
        <v>95</v>
      </c>
      <c r="AV152" s="12" t="s">
        <v>147</v>
      </c>
      <c r="AW152" s="12" t="s">
        <v>32</v>
      </c>
      <c r="AX152" s="12" t="s">
        <v>79</v>
      </c>
      <c r="AY152" s="187" t="s">
        <v>142</v>
      </c>
    </row>
    <row r="153" spans="2:65" s="1" customFormat="1" ht="38.25" customHeight="1">
      <c r="B153" s="129"/>
      <c r="C153" s="158" t="s">
        <v>177</v>
      </c>
      <c r="D153" s="158" t="s">
        <v>143</v>
      </c>
      <c r="E153" s="159" t="s">
        <v>178</v>
      </c>
      <c r="F153" s="256" t="s">
        <v>179</v>
      </c>
      <c r="G153" s="256"/>
      <c r="H153" s="256"/>
      <c r="I153" s="256"/>
      <c r="J153" s="160" t="s">
        <v>146</v>
      </c>
      <c r="K153" s="161">
        <v>2030</v>
      </c>
      <c r="L153" s="257">
        <v>0</v>
      </c>
      <c r="M153" s="257"/>
      <c r="N153" s="258">
        <f>ROUND(L153*K153,2)</f>
        <v>0</v>
      </c>
      <c r="O153" s="258"/>
      <c r="P153" s="258"/>
      <c r="Q153" s="258"/>
      <c r="R153" s="132"/>
      <c r="T153" s="162" t="s">
        <v>5</v>
      </c>
      <c r="U153" s="46" t="s">
        <v>39</v>
      </c>
      <c r="V153" s="38"/>
      <c r="W153" s="163">
        <f>V153*K153</f>
        <v>0</v>
      </c>
      <c r="X153" s="163">
        <v>0</v>
      </c>
      <c r="Y153" s="163">
        <f>X153*K153</f>
        <v>0</v>
      </c>
      <c r="Z153" s="163">
        <v>0</v>
      </c>
      <c r="AA153" s="164">
        <f>Z153*K153</f>
        <v>0</v>
      </c>
      <c r="AR153" s="21" t="s">
        <v>147</v>
      </c>
      <c r="AT153" s="21" t="s">
        <v>143</v>
      </c>
      <c r="AU153" s="21" t="s">
        <v>95</v>
      </c>
      <c r="AY153" s="21" t="s">
        <v>142</v>
      </c>
      <c r="BE153" s="103">
        <f>IF(U153="základní",N153,0)</f>
        <v>0</v>
      </c>
      <c r="BF153" s="103">
        <f>IF(U153="snížená",N153,0)</f>
        <v>0</v>
      </c>
      <c r="BG153" s="103">
        <f>IF(U153="zákl. přenesená",N153,0)</f>
        <v>0</v>
      </c>
      <c r="BH153" s="103">
        <f>IF(U153="sníž. přenesená",N153,0)</f>
        <v>0</v>
      </c>
      <c r="BI153" s="103">
        <f>IF(U153="nulová",N153,0)</f>
        <v>0</v>
      </c>
      <c r="BJ153" s="21" t="s">
        <v>79</v>
      </c>
      <c r="BK153" s="103">
        <f>ROUND(L153*K153,2)</f>
        <v>0</v>
      </c>
      <c r="BL153" s="21" t="s">
        <v>147</v>
      </c>
      <c r="BM153" s="21" t="s">
        <v>180</v>
      </c>
    </row>
    <row r="154" spans="2:51" s="11" customFormat="1" ht="16.5" customHeight="1">
      <c r="B154" s="172"/>
      <c r="C154" s="173"/>
      <c r="D154" s="173"/>
      <c r="E154" s="174" t="s">
        <v>5</v>
      </c>
      <c r="F154" s="261" t="s">
        <v>181</v>
      </c>
      <c r="G154" s="262"/>
      <c r="H154" s="262"/>
      <c r="I154" s="262"/>
      <c r="J154" s="173"/>
      <c r="K154" s="175">
        <v>2030</v>
      </c>
      <c r="L154" s="173"/>
      <c r="M154" s="173"/>
      <c r="N154" s="173"/>
      <c r="O154" s="173"/>
      <c r="P154" s="173"/>
      <c r="Q154" s="173"/>
      <c r="R154" s="176"/>
      <c r="T154" s="177"/>
      <c r="U154" s="173"/>
      <c r="V154" s="173"/>
      <c r="W154" s="173"/>
      <c r="X154" s="173"/>
      <c r="Y154" s="173"/>
      <c r="Z154" s="173"/>
      <c r="AA154" s="178"/>
      <c r="AT154" s="179" t="s">
        <v>150</v>
      </c>
      <c r="AU154" s="179" t="s">
        <v>95</v>
      </c>
      <c r="AV154" s="11" t="s">
        <v>95</v>
      </c>
      <c r="AW154" s="11" t="s">
        <v>32</v>
      </c>
      <c r="AX154" s="11" t="s">
        <v>74</v>
      </c>
      <c r="AY154" s="179" t="s">
        <v>142</v>
      </c>
    </row>
    <row r="155" spans="2:51" s="12" customFormat="1" ht="16.5" customHeight="1">
      <c r="B155" s="180"/>
      <c r="C155" s="181"/>
      <c r="D155" s="181"/>
      <c r="E155" s="182" t="s">
        <v>5</v>
      </c>
      <c r="F155" s="263" t="s">
        <v>152</v>
      </c>
      <c r="G155" s="264"/>
      <c r="H155" s="264"/>
      <c r="I155" s="264"/>
      <c r="J155" s="181"/>
      <c r="K155" s="183">
        <v>2030</v>
      </c>
      <c r="L155" s="181"/>
      <c r="M155" s="181"/>
      <c r="N155" s="181"/>
      <c r="O155" s="181"/>
      <c r="P155" s="181"/>
      <c r="Q155" s="181"/>
      <c r="R155" s="184"/>
      <c r="T155" s="185"/>
      <c r="U155" s="181"/>
      <c r="V155" s="181"/>
      <c r="W155" s="181"/>
      <c r="X155" s="181"/>
      <c r="Y155" s="181"/>
      <c r="Z155" s="181"/>
      <c r="AA155" s="186"/>
      <c r="AT155" s="187" t="s">
        <v>150</v>
      </c>
      <c r="AU155" s="187" t="s">
        <v>95</v>
      </c>
      <c r="AV155" s="12" t="s">
        <v>147</v>
      </c>
      <c r="AW155" s="12" t="s">
        <v>32</v>
      </c>
      <c r="AX155" s="12" t="s">
        <v>79</v>
      </c>
      <c r="AY155" s="187" t="s">
        <v>142</v>
      </c>
    </row>
    <row r="156" spans="2:65" s="1" customFormat="1" ht="16.5" customHeight="1">
      <c r="B156" s="129"/>
      <c r="C156" s="188" t="s">
        <v>182</v>
      </c>
      <c r="D156" s="188" t="s">
        <v>183</v>
      </c>
      <c r="E156" s="189" t="s">
        <v>184</v>
      </c>
      <c r="F156" s="271" t="s">
        <v>185</v>
      </c>
      <c r="G156" s="271"/>
      <c r="H156" s="271"/>
      <c r="I156" s="271"/>
      <c r="J156" s="190" t="s">
        <v>186</v>
      </c>
      <c r="K156" s="191">
        <v>307.8</v>
      </c>
      <c r="L156" s="272">
        <v>0</v>
      </c>
      <c r="M156" s="272"/>
      <c r="N156" s="273">
        <f>ROUND(L156*K156,2)</f>
        <v>0</v>
      </c>
      <c r="O156" s="258"/>
      <c r="P156" s="258"/>
      <c r="Q156" s="258"/>
      <c r="R156" s="132"/>
      <c r="T156" s="162" t="s">
        <v>5</v>
      </c>
      <c r="U156" s="46" t="s">
        <v>39</v>
      </c>
      <c r="V156" s="38"/>
      <c r="W156" s="163">
        <f>V156*K156</f>
        <v>0</v>
      </c>
      <c r="X156" s="163">
        <v>1</v>
      </c>
      <c r="Y156" s="163">
        <f>X156*K156</f>
        <v>307.8</v>
      </c>
      <c r="Z156" s="163">
        <v>0</v>
      </c>
      <c r="AA156" s="164">
        <f>Z156*K156</f>
        <v>0</v>
      </c>
      <c r="AR156" s="21" t="s">
        <v>182</v>
      </c>
      <c r="AT156" s="21" t="s">
        <v>183</v>
      </c>
      <c r="AU156" s="21" t="s">
        <v>95</v>
      </c>
      <c r="AY156" s="21" t="s">
        <v>142</v>
      </c>
      <c r="BE156" s="103">
        <f>IF(U156="základní",N156,0)</f>
        <v>0</v>
      </c>
      <c r="BF156" s="103">
        <f>IF(U156="snížená",N156,0)</f>
        <v>0</v>
      </c>
      <c r="BG156" s="103">
        <f>IF(U156="zákl. přenesená",N156,0)</f>
        <v>0</v>
      </c>
      <c r="BH156" s="103">
        <f>IF(U156="sníž. přenesená",N156,0)</f>
        <v>0</v>
      </c>
      <c r="BI156" s="103">
        <f>IF(U156="nulová",N156,0)</f>
        <v>0</v>
      </c>
      <c r="BJ156" s="21" t="s">
        <v>79</v>
      </c>
      <c r="BK156" s="103">
        <f>ROUND(L156*K156,2)</f>
        <v>0</v>
      </c>
      <c r="BL156" s="21" t="s">
        <v>147</v>
      </c>
      <c r="BM156" s="21" t="s">
        <v>187</v>
      </c>
    </row>
    <row r="157" spans="2:51" s="11" customFormat="1" ht="16.5" customHeight="1">
      <c r="B157" s="172"/>
      <c r="C157" s="173"/>
      <c r="D157" s="173"/>
      <c r="E157" s="174" t="s">
        <v>5</v>
      </c>
      <c r="F157" s="261" t="s">
        <v>188</v>
      </c>
      <c r="G157" s="262"/>
      <c r="H157" s="262"/>
      <c r="I157" s="262"/>
      <c r="J157" s="173"/>
      <c r="K157" s="175">
        <v>307.8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150</v>
      </c>
      <c r="AU157" s="179" t="s">
        <v>95</v>
      </c>
      <c r="AV157" s="11" t="s">
        <v>95</v>
      </c>
      <c r="AW157" s="11" t="s">
        <v>32</v>
      </c>
      <c r="AX157" s="11" t="s">
        <v>74</v>
      </c>
      <c r="AY157" s="179" t="s">
        <v>142</v>
      </c>
    </row>
    <row r="158" spans="2:51" s="12" customFormat="1" ht="16.5" customHeight="1">
      <c r="B158" s="180"/>
      <c r="C158" s="181"/>
      <c r="D158" s="181"/>
      <c r="E158" s="182" t="s">
        <v>5</v>
      </c>
      <c r="F158" s="263" t="s">
        <v>152</v>
      </c>
      <c r="G158" s="264"/>
      <c r="H158" s="264"/>
      <c r="I158" s="264"/>
      <c r="J158" s="181"/>
      <c r="K158" s="183">
        <v>307.8</v>
      </c>
      <c r="L158" s="181"/>
      <c r="M158" s="181"/>
      <c r="N158" s="181"/>
      <c r="O158" s="181"/>
      <c r="P158" s="181"/>
      <c r="Q158" s="181"/>
      <c r="R158" s="184"/>
      <c r="T158" s="185"/>
      <c r="U158" s="181"/>
      <c r="V158" s="181"/>
      <c r="W158" s="181"/>
      <c r="X158" s="181"/>
      <c r="Y158" s="181"/>
      <c r="Z158" s="181"/>
      <c r="AA158" s="186"/>
      <c r="AT158" s="187" t="s">
        <v>150</v>
      </c>
      <c r="AU158" s="187" t="s">
        <v>95</v>
      </c>
      <c r="AV158" s="12" t="s">
        <v>147</v>
      </c>
      <c r="AW158" s="12" t="s">
        <v>32</v>
      </c>
      <c r="AX158" s="12" t="s">
        <v>79</v>
      </c>
      <c r="AY158" s="187" t="s">
        <v>142</v>
      </c>
    </row>
    <row r="159" spans="2:65" s="1" customFormat="1" ht="38.25" customHeight="1">
      <c r="B159" s="129"/>
      <c r="C159" s="158" t="s">
        <v>189</v>
      </c>
      <c r="D159" s="158" t="s">
        <v>143</v>
      </c>
      <c r="E159" s="159" t="s">
        <v>190</v>
      </c>
      <c r="F159" s="256" t="s">
        <v>191</v>
      </c>
      <c r="G159" s="256"/>
      <c r="H159" s="256"/>
      <c r="I159" s="256"/>
      <c r="J159" s="160" t="s">
        <v>146</v>
      </c>
      <c r="K159" s="161">
        <v>2030</v>
      </c>
      <c r="L159" s="257">
        <v>0</v>
      </c>
      <c r="M159" s="257"/>
      <c r="N159" s="258">
        <f>ROUND(L159*K159,2)</f>
        <v>0</v>
      </c>
      <c r="O159" s="258"/>
      <c r="P159" s="258"/>
      <c r="Q159" s="258"/>
      <c r="R159" s="132"/>
      <c r="T159" s="162" t="s">
        <v>5</v>
      </c>
      <c r="U159" s="46" t="s">
        <v>39</v>
      </c>
      <c r="V159" s="38"/>
      <c r="W159" s="163">
        <f>V159*K159</f>
        <v>0</v>
      </c>
      <c r="X159" s="163">
        <v>0</v>
      </c>
      <c r="Y159" s="163">
        <f>X159*K159</f>
        <v>0</v>
      </c>
      <c r="Z159" s="163">
        <v>0</v>
      </c>
      <c r="AA159" s="164">
        <f>Z159*K159</f>
        <v>0</v>
      </c>
      <c r="AR159" s="21" t="s">
        <v>147</v>
      </c>
      <c r="AT159" s="21" t="s">
        <v>143</v>
      </c>
      <c r="AU159" s="21" t="s">
        <v>95</v>
      </c>
      <c r="AY159" s="21" t="s">
        <v>142</v>
      </c>
      <c r="BE159" s="103">
        <f>IF(U159="základní",N159,0)</f>
        <v>0</v>
      </c>
      <c r="BF159" s="103">
        <f>IF(U159="snížená",N159,0)</f>
        <v>0</v>
      </c>
      <c r="BG159" s="103">
        <f>IF(U159="zákl. přenesená",N159,0)</f>
        <v>0</v>
      </c>
      <c r="BH159" s="103">
        <f>IF(U159="sníž. přenesená",N159,0)</f>
        <v>0</v>
      </c>
      <c r="BI159" s="103">
        <f>IF(U159="nulová",N159,0)</f>
        <v>0</v>
      </c>
      <c r="BJ159" s="21" t="s">
        <v>79</v>
      </c>
      <c r="BK159" s="103">
        <f>ROUND(L159*K159,2)</f>
        <v>0</v>
      </c>
      <c r="BL159" s="21" t="s">
        <v>147</v>
      </c>
      <c r="BM159" s="21" t="s">
        <v>192</v>
      </c>
    </row>
    <row r="160" spans="2:51" s="11" customFormat="1" ht="16.5" customHeight="1">
      <c r="B160" s="172"/>
      <c r="C160" s="173"/>
      <c r="D160" s="173"/>
      <c r="E160" s="174" t="s">
        <v>5</v>
      </c>
      <c r="F160" s="261" t="s">
        <v>181</v>
      </c>
      <c r="G160" s="262"/>
      <c r="H160" s="262"/>
      <c r="I160" s="262"/>
      <c r="J160" s="173"/>
      <c r="K160" s="175">
        <v>2030</v>
      </c>
      <c r="L160" s="173"/>
      <c r="M160" s="173"/>
      <c r="N160" s="173"/>
      <c r="O160" s="173"/>
      <c r="P160" s="173"/>
      <c r="Q160" s="173"/>
      <c r="R160" s="176"/>
      <c r="T160" s="177"/>
      <c r="U160" s="173"/>
      <c r="V160" s="173"/>
      <c r="W160" s="173"/>
      <c r="X160" s="173"/>
      <c r="Y160" s="173"/>
      <c r="Z160" s="173"/>
      <c r="AA160" s="178"/>
      <c r="AT160" s="179" t="s">
        <v>150</v>
      </c>
      <c r="AU160" s="179" t="s">
        <v>95</v>
      </c>
      <c r="AV160" s="11" t="s">
        <v>95</v>
      </c>
      <c r="AW160" s="11" t="s">
        <v>32</v>
      </c>
      <c r="AX160" s="11" t="s">
        <v>74</v>
      </c>
      <c r="AY160" s="179" t="s">
        <v>142</v>
      </c>
    </row>
    <row r="161" spans="2:51" s="12" customFormat="1" ht="16.5" customHeight="1">
      <c r="B161" s="180"/>
      <c r="C161" s="181"/>
      <c r="D161" s="181"/>
      <c r="E161" s="182" t="s">
        <v>5</v>
      </c>
      <c r="F161" s="263" t="s">
        <v>152</v>
      </c>
      <c r="G161" s="264"/>
      <c r="H161" s="264"/>
      <c r="I161" s="264"/>
      <c r="J161" s="181"/>
      <c r="K161" s="183">
        <v>2030</v>
      </c>
      <c r="L161" s="181"/>
      <c r="M161" s="181"/>
      <c r="N161" s="181"/>
      <c r="O161" s="181"/>
      <c r="P161" s="181"/>
      <c r="Q161" s="181"/>
      <c r="R161" s="184"/>
      <c r="T161" s="185"/>
      <c r="U161" s="181"/>
      <c r="V161" s="181"/>
      <c r="W161" s="181"/>
      <c r="X161" s="181"/>
      <c r="Y161" s="181"/>
      <c r="Z161" s="181"/>
      <c r="AA161" s="186"/>
      <c r="AT161" s="187" t="s">
        <v>150</v>
      </c>
      <c r="AU161" s="187" t="s">
        <v>95</v>
      </c>
      <c r="AV161" s="12" t="s">
        <v>147</v>
      </c>
      <c r="AW161" s="12" t="s">
        <v>32</v>
      </c>
      <c r="AX161" s="12" t="s">
        <v>79</v>
      </c>
      <c r="AY161" s="187" t="s">
        <v>142</v>
      </c>
    </row>
    <row r="162" spans="2:65" s="1" customFormat="1" ht="16.5" customHeight="1">
      <c r="B162" s="129"/>
      <c r="C162" s="188" t="s">
        <v>193</v>
      </c>
      <c r="D162" s="188" t="s">
        <v>183</v>
      </c>
      <c r="E162" s="189" t="s">
        <v>194</v>
      </c>
      <c r="F162" s="271" t="s">
        <v>195</v>
      </c>
      <c r="G162" s="271"/>
      <c r="H162" s="271"/>
      <c r="I162" s="271"/>
      <c r="J162" s="190" t="s">
        <v>196</v>
      </c>
      <c r="K162" s="191">
        <v>50.75</v>
      </c>
      <c r="L162" s="272">
        <v>0</v>
      </c>
      <c r="M162" s="272"/>
      <c r="N162" s="273">
        <f>ROUND(L162*K162,2)</f>
        <v>0</v>
      </c>
      <c r="O162" s="258"/>
      <c r="P162" s="258"/>
      <c r="Q162" s="258"/>
      <c r="R162" s="132"/>
      <c r="T162" s="162" t="s">
        <v>5</v>
      </c>
      <c r="U162" s="46" t="s">
        <v>39</v>
      </c>
      <c r="V162" s="38"/>
      <c r="W162" s="163">
        <f>V162*K162</f>
        <v>0</v>
      </c>
      <c r="X162" s="163">
        <v>0.001</v>
      </c>
      <c r="Y162" s="163">
        <f>X162*K162</f>
        <v>0.05075</v>
      </c>
      <c r="Z162" s="163">
        <v>0</v>
      </c>
      <c r="AA162" s="164">
        <f>Z162*K162</f>
        <v>0</v>
      </c>
      <c r="AR162" s="21" t="s">
        <v>182</v>
      </c>
      <c r="AT162" s="21" t="s">
        <v>183</v>
      </c>
      <c r="AU162" s="21" t="s">
        <v>95</v>
      </c>
      <c r="AY162" s="21" t="s">
        <v>142</v>
      </c>
      <c r="BE162" s="103">
        <f>IF(U162="základní",N162,0)</f>
        <v>0</v>
      </c>
      <c r="BF162" s="103">
        <f>IF(U162="snížená",N162,0)</f>
        <v>0</v>
      </c>
      <c r="BG162" s="103">
        <f>IF(U162="zákl. přenesená",N162,0)</f>
        <v>0</v>
      </c>
      <c r="BH162" s="103">
        <f>IF(U162="sníž. přenesená",N162,0)</f>
        <v>0</v>
      </c>
      <c r="BI162" s="103">
        <f>IF(U162="nulová",N162,0)</f>
        <v>0</v>
      </c>
      <c r="BJ162" s="21" t="s">
        <v>79</v>
      </c>
      <c r="BK162" s="103">
        <f>ROUND(L162*K162,2)</f>
        <v>0</v>
      </c>
      <c r="BL162" s="21" t="s">
        <v>147</v>
      </c>
      <c r="BM162" s="21" t="s">
        <v>197</v>
      </c>
    </row>
    <row r="163" spans="2:63" s="9" customFormat="1" ht="29.85" customHeight="1">
      <c r="B163" s="147"/>
      <c r="C163" s="148"/>
      <c r="D163" s="157" t="s">
        <v>105</v>
      </c>
      <c r="E163" s="157"/>
      <c r="F163" s="157"/>
      <c r="G163" s="157"/>
      <c r="H163" s="157"/>
      <c r="I163" s="157"/>
      <c r="J163" s="157"/>
      <c r="K163" s="157"/>
      <c r="L163" s="157"/>
      <c r="M163" s="157"/>
      <c r="N163" s="243">
        <f>BK163</f>
        <v>0</v>
      </c>
      <c r="O163" s="244"/>
      <c r="P163" s="244"/>
      <c r="Q163" s="244"/>
      <c r="R163" s="150"/>
      <c r="T163" s="151"/>
      <c r="U163" s="148"/>
      <c r="V163" s="148"/>
      <c r="W163" s="152">
        <f>SUM(W164:W166)</f>
        <v>0</v>
      </c>
      <c r="X163" s="148"/>
      <c r="Y163" s="152">
        <f>SUM(Y164:Y166)</f>
        <v>1.9404609999999998</v>
      </c>
      <c r="Z163" s="148"/>
      <c r="AA163" s="153">
        <f>SUM(AA164:AA166)</f>
        <v>0</v>
      </c>
      <c r="AR163" s="154" t="s">
        <v>79</v>
      </c>
      <c r="AT163" s="155" t="s">
        <v>73</v>
      </c>
      <c r="AU163" s="155" t="s">
        <v>79</v>
      </c>
      <c r="AY163" s="154" t="s">
        <v>142</v>
      </c>
      <c r="BK163" s="156">
        <f>SUM(BK164:BK166)</f>
        <v>0</v>
      </c>
    </row>
    <row r="164" spans="2:65" s="1" customFormat="1" ht="25.5" customHeight="1">
      <c r="B164" s="129"/>
      <c r="C164" s="158" t="s">
        <v>198</v>
      </c>
      <c r="D164" s="158" t="s">
        <v>143</v>
      </c>
      <c r="E164" s="159" t="s">
        <v>199</v>
      </c>
      <c r="F164" s="256" t="s">
        <v>200</v>
      </c>
      <c r="G164" s="256"/>
      <c r="H164" s="256"/>
      <c r="I164" s="256"/>
      <c r="J164" s="160" t="s">
        <v>201</v>
      </c>
      <c r="K164" s="161">
        <v>0.86</v>
      </c>
      <c r="L164" s="257">
        <v>0</v>
      </c>
      <c r="M164" s="257"/>
      <c r="N164" s="258">
        <f>ROUND(L164*K164,2)</f>
        <v>0</v>
      </c>
      <c r="O164" s="258"/>
      <c r="P164" s="258"/>
      <c r="Q164" s="258"/>
      <c r="R164" s="132"/>
      <c r="T164" s="162" t="s">
        <v>5</v>
      </c>
      <c r="U164" s="46" t="s">
        <v>39</v>
      </c>
      <c r="V164" s="38"/>
      <c r="W164" s="163">
        <f>V164*K164</f>
        <v>0</v>
      </c>
      <c r="X164" s="163">
        <v>2.25635</v>
      </c>
      <c r="Y164" s="163">
        <f>X164*K164</f>
        <v>1.9404609999999998</v>
      </c>
      <c r="Z164" s="163">
        <v>0</v>
      </c>
      <c r="AA164" s="164">
        <f>Z164*K164</f>
        <v>0</v>
      </c>
      <c r="AR164" s="21" t="s">
        <v>147</v>
      </c>
      <c r="AT164" s="21" t="s">
        <v>143</v>
      </c>
      <c r="AU164" s="21" t="s">
        <v>95</v>
      </c>
      <c r="AY164" s="21" t="s">
        <v>142</v>
      </c>
      <c r="BE164" s="103">
        <f>IF(U164="základní",N164,0)</f>
        <v>0</v>
      </c>
      <c r="BF164" s="103">
        <f>IF(U164="snížená",N164,0)</f>
        <v>0</v>
      </c>
      <c r="BG164" s="103">
        <f>IF(U164="zákl. přenesená",N164,0)</f>
        <v>0</v>
      </c>
      <c r="BH164" s="103">
        <f>IF(U164="sníž. přenesená",N164,0)</f>
        <v>0</v>
      </c>
      <c r="BI164" s="103">
        <f>IF(U164="nulová",N164,0)</f>
        <v>0</v>
      </c>
      <c r="BJ164" s="21" t="s">
        <v>79</v>
      </c>
      <c r="BK164" s="103">
        <f>ROUND(L164*K164,2)</f>
        <v>0</v>
      </c>
      <c r="BL164" s="21" t="s">
        <v>147</v>
      </c>
      <c r="BM164" s="21" t="s">
        <v>202</v>
      </c>
    </row>
    <row r="165" spans="2:51" s="11" customFormat="1" ht="16.5" customHeight="1">
      <c r="B165" s="172"/>
      <c r="C165" s="173"/>
      <c r="D165" s="173"/>
      <c r="E165" s="174" t="s">
        <v>5</v>
      </c>
      <c r="F165" s="261" t="s">
        <v>203</v>
      </c>
      <c r="G165" s="262"/>
      <c r="H165" s="262"/>
      <c r="I165" s="262"/>
      <c r="J165" s="173"/>
      <c r="K165" s="175">
        <v>0.86</v>
      </c>
      <c r="L165" s="173"/>
      <c r="M165" s="173"/>
      <c r="N165" s="173"/>
      <c r="O165" s="173"/>
      <c r="P165" s="173"/>
      <c r="Q165" s="173"/>
      <c r="R165" s="176"/>
      <c r="T165" s="177"/>
      <c r="U165" s="173"/>
      <c r="V165" s="173"/>
      <c r="W165" s="173"/>
      <c r="X165" s="173"/>
      <c r="Y165" s="173"/>
      <c r="Z165" s="173"/>
      <c r="AA165" s="178"/>
      <c r="AT165" s="179" t="s">
        <v>150</v>
      </c>
      <c r="AU165" s="179" t="s">
        <v>95</v>
      </c>
      <c r="AV165" s="11" t="s">
        <v>95</v>
      </c>
      <c r="AW165" s="11" t="s">
        <v>32</v>
      </c>
      <c r="AX165" s="11" t="s">
        <v>74</v>
      </c>
      <c r="AY165" s="179" t="s">
        <v>142</v>
      </c>
    </row>
    <row r="166" spans="2:51" s="12" customFormat="1" ht="16.5" customHeight="1">
      <c r="B166" s="180"/>
      <c r="C166" s="181"/>
      <c r="D166" s="181"/>
      <c r="E166" s="182" t="s">
        <v>5</v>
      </c>
      <c r="F166" s="263" t="s">
        <v>152</v>
      </c>
      <c r="G166" s="264"/>
      <c r="H166" s="264"/>
      <c r="I166" s="264"/>
      <c r="J166" s="181"/>
      <c r="K166" s="183">
        <v>0.86</v>
      </c>
      <c r="L166" s="181"/>
      <c r="M166" s="181"/>
      <c r="N166" s="181"/>
      <c r="O166" s="181"/>
      <c r="P166" s="181"/>
      <c r="Q166" s="181"/>
      <c r="R166" s="184"/>
      <c r="T166" s="185"/>
      <c r="U166" s="181"/>
      <c r="V166" s="181"/>
      <c r="W166" s="181"/>
      <c r="X166" s="181"/>
      <c r="Y166" s="181"/>
      <c r="Z166" s="181"/>
      <c r="AA166" s="186"/>
      <c r="AT166" s="187" t="s">
        <v>150</v>
      </c>
      <c r="AU166" s="187" t="s">
        <v>95</v>
      </c>
      <c r="AV166" s="12" t="s">
        <v>147</v>
      </c>
      <c r="AW166" s="12" t="s">
        <v>32</v>
      </c>
      <c r="AX166" s="12" t="s">
        <v>79</v>
      </c>
      <c r="AY166" s="187" t="s">
        <v>142</v>
      </c>
    </row>
    <row r="167" spans="2:63" s="9" customFormat="1" ht="29.85" customHeight="1">
      <c r="B167" s="147"/>
      <c r="C167" s="148"/>
      <c r="D167" s="157" t="s">
        <v>106</v>
      </c>
      <c r="E167" s="157"/>
      <c r="F167" s="157"/>
      <c r="G167" s="157"/>
      <c r="H167" s="157"/>
      <c r="I167" s="157"/>
      <c r="J167" s="157"/>
      <c r="K167" s="157"/>
      <c r="L167" s="157"/>
      <c r="M167" s="157"/>
      <c r="N167" s="247">
        <f>BK167</f>
        <v>0</v>
      </c>
      <c r="O167" s="248"/>
      <c r="P167" s="248"/>
      <c r="Q167" s="248"/>
      <c r="R167" s="150"/>
      <c r="T167" s="151"/>
      <c r="U167" s="148"/>
      <c r="V167" s="148"/>
      <c r="W167" s="152">
        <f>SUM(W168:W199)</f>
        <v>0</v>
      </c>
      <c r="X167" s="148"/>
      <c r="Y167" s="152">
        <f>SUM(Y168:Y199)</f>
        <v>1008.6373622</v>
      </c>
      <c r="Z167" s="148"/>
      <c r="AA167" s="153">
        <f>SUM(AA168:AA199)</f>
        <v>0</v>
      </c>
      <c r="AR167" s="154" t="s">
        <v>79</v>
      </c>
      <c r="AT167" s="155" t="s">
        <v>73</v>
      </c>
      <c r="AU167" s="155" t="s">
        <v>79</v>
      </c>
      <c r="AY167" s="154" t="s">
        <v>142</v>
      </c>
      <c r="BK167" s="156">
        <f>SUM(BK168:BK199)</f>
        <v>0</v>
      </c>
    </row>
    <row r="168" spans="2:65" s="1" customFormat="1" ht="89.25" customHeight="1">
      <c r="B168" s="129"/>
      <c r="C168" s="158" t="s">
        <v>204</v>
      </c>
      <c r="D168" s="158" t="s">
        <v>143</v>
      </c>
      <c r="E168" s="159" t="s">
        <v>205</v>
      </c>
      <c r="F168" s="256" t="s">
        <v>206</v>
      </c>
      <c r="G168" s="256"/>
      <c r="H168" s="256"/>
      <c r="I168" s="256"/>
      <c r="J168" s="160" t="s">
        <v>207</v>
      </c>
      <c r="K168" s="161">
        <v>1</v>
      </c>
      <c r="L168" s="257">
        <v>0</v>
      </c>
      <c r="M168" s="257"/>
      <c r="N168" s="258">
        <f>ROUND(L168*K168,2)</f>
        <v>0</v>
      </c>
      <c r="O168" s="258"/>
      <c r="P168" s="258"/>
      <c r="Q168" s="258"/>
      <c r="R168" s="132"/>
      <c r="T168" s="162" t="s">
        <v>5</v>
      </c>
      <c r="U168" s="46" t="s">
        <v>39</v>
      </c>
      <c r="V168" s="38"/>
      <c r="W168" s="163">
        <f>V168*K168</f>
        <v>0</v>
      </c>
      <c r="X168" s="163">
        <v>0</v>
      </c>
      <c r="Y168" s="163">
        <f>X168*K168</f>
        <v>0</v>
      </c>
      <c r="Z168" s="163">
        <v>0</v>
      </c>
      <c r="AA168" s="164">
        <f>Z168*K168</f>
        <v>0</v>
      </c>
      <c r="AR168" s="21" t="s">
        <v>147</v>
      </c>
      <c r="AT168" s="21" t="s">
        <v>143</v>
      </c>
      <c r="AU168" s="21" t="s">
        <v>95</v>
      </c>
      <c r="AY168" s="21" t="s">
        <v>142</v>
      </c>
      <c r="BE168" s="103">
        <f>IF(U168="základní",N168,0)</f>
        <v>0</v>
      </c>
      <c r="BF168" s="103">
        <f>IF(U168="snížená",N168,0)</f>
        <v>0</v>
      </c>
      <c r="BG168" s="103">
        <f>IF(U168="zákl. přenesená",N168,0)</f>
        <v>0</v>
      </c>
      <c r="BH168" s="103">
        <f>IF(U168="sníž. přenesená",N168,0)</f>
        <v>0</v>
      </c>
      <c r="BI168" s="103">
        <f>IF(U168="nulová",N168,0)</f>
        <v>0</v>
      </c>
      <c r="BJ168" s="21" t="s">
        <v>79</v>
      </c>
      <c r="BK168" s="103">
        <f>ROUND(L168*K168,2)</f>
        <v>0</v>
      </c>
      <c r="BL168" s="21" t="s">
        <v>147</v>
      </c>
      <c r="BM168" s="21" t="s">
        <v>208</v>
      </c>
    </row>
    <row r="169" spans="2:65" s="1" customFormat="1" ht="25.5" customHeight="1">
      <c r="B169" s="129"/>
      <c r="C169" s="158" t="s">
        <v>209</v>
      </c>
      <c r="D169" s="158" t="s">
        <v>143</v>
      </c>
      <c r="E169" s="159" t="s">
        <v>210</v>
      </c>
      <c r="F169" s="256" t="s">
        <v>211</v>
      </c>
      <c r="G169" s="256"/>
      <c r="H169" s="256"/>
      <c r="I169" s="256"/>
      <c r="J169" s="160" t="s">
        <v>146</v>
      </c>
      <c r="K169" s="161">
        <v>217.93</v>
      </c>
      <c r="L169" s="257">
        <v>0</v>
      </c>
      <c r="M169" s="257"/>
      <c r="N169" s="258">
        <f>ROUND(L169*K169,2)</f>
        <v>0</v>
      </c>
      <c r="O169" s="258"/>
      <c r="P169" s="258"/>
      <c r="Q169" s="258"/>
      <c r="R169" s="132"/>
      <c r="T169" s="162" t="s">
        <v>5</v>
      </c>
      <c r="U169" s="46" t="s">
        <v>39</v>
      </c>
      <c r="V169" s="38"/>
      <c r="W169" s="163">
        <f>V169*K169</f>
        <v>0</v>
      </c>
      <c r="X169" s="163">
        <v>0</v>
      </c>
      <c r="Y169" s="163">
        <f>X169*K169</f>
        <v>0</v>
      </c>
      <c r="Z169" s="163">
        <v>0</v>
      </c>
      <c r="AA169" s="164">
        <f>Z169*K169</f>
        <v>0</v>
      </c>
      <c r="AR169" s="21" t="s">
        <v>147</v>
      </c>
      <c r="AT169" s="21" t="s">
        <v>143</v>
      </c>
      <c r="AU169" s="21" t="s">
        <v>95</v>
      </c>
      <c r="AY169" s="21" t="s">
        <v>142</v>
      </c>
      <c r="BE169" s="103">
        <f>IF(U169="základní",N169,0)</f>
        <v>0</v>
      </c>
      <c r="BF169" s="103">
        <f>IF(U169="snížená",N169,0)</f>
        <v>0</v>
      </c>
      <c r="BG169" s="103">
        <f>IF(U169="zákl. přenesená",N169,0)</f>
        <v>0</v>
      </c>
      <c r="BH169" s="103">
        <f>IF(U169="sníž. přenesená",N169,0)</f>
        <v>0</v>
      </c>
      <c r="BI169" s="103">
        <f>IF(U169="nulová",N169,0)</f>
        <v>0</v>
      </c>
      <c r="BJ169" s="21" t="s">
        <v>79</v>
      </c>
      <c r="BK169" s="103">
        <f>ROUND(L169*K169,2)</f>
        <v>0</v>
      </c>
      <c r="BL169" s="21" t="s">
        <v>147</v>
      </c>
      <c r="BM169" s="21" t="s">
        <v>212</v>
      </c>
    </row>
    <row r="170" spans="2:65" s="1" customFormat="1" ht="25.5" customHeight="1">
      <c r="B170" s="129"/>
      <c r="C170" s="158" t="s">
        <v>213</v>
      </c>
      <c r="D170" s="158" t="s">
        <v>143</v>
      </c>
      <c r="E170" s="159" t="s">
        <v>214</v>
      </c>
      <c r="F170" s="256" t="s">
        <v>215</v>
      </c>
      <c r="G170" s="256"/>
      <c r="H170" s="256"/>
      <c r="I170" s="256"/>
      <c r="J170" s="160" t="s">
        <v>146</v>
      </c>
      <c r="K170" s="161">
        <v>217.93</v>
      </c>
      <c r="L170" s="257">
        <v>0</v>
      </c>
      <c r="M170" s="257"/>
      <c r="N170" s="258">
        <f>ROUND(L170*K170,2)</f>
        <v>0</v>
      </c>
      <c r="O170" s="258"/>
      <c r="P170" s="258"/>
      <c r="Q170" s="258"/>
      <c r="R170" s="132"/>
      <c r="T170" s="162" t="s">
        <v>5</v>
      </c>
      <c r="U170" s="46" t="s">
        <v>39</v>
      </c>
      <c r="V170" s="38"/>
      <c r="W170" s="163">
        <f>V170*K170</f>
        <v>0</v>
      </c>
      <c r="X170" s="163">
        <v>0</v>
      </c>
      <c r="Y170" s="163">
        <f>X170*K170</f>
        <v>0</v>
      </c>
      <c r="Z170" s="163">
        <v>0</v>
      </c>
      <c r="AA170" s="164">
        <f>Z170*K170</f>
        <v>0</v>
      </c>
      <c r="AR170" s="21" t="s">
        <v>147</v>
      </c>
      <c r="AT170" s="21" t="s">
        <v>143</v>
      </c>
      <c r="AU170" s="21" t="s">
        <v>95</v>
      </c>
      <c r="AY170" s="21" t="s">
        <v>142</v>
      </c>
      <c r="BE170" s="103">
        <f>IF(U170="základní",N170,0)</f>
        <v>0</v>
      </c>
      <c r="BF170" s="103">
        <f>IF(U170="snížená",N170,0)</f>
        <v>0</v>
      </c>
      <c r="BG170" s="103">
        <f>IF(U170="zákl. přenesená",N170,0)</f>
        <v>0</v>
      </c>
      <c r="BH170" s="103">
        <f>IF(U170="sníž. přenesená",N170,0)</f>
        <v>0</v>
      </c>
      <c r="BI170" s="103">
        <f>IF(U170="nulová",N170,0)</f>
        <v>0</v>
      </c>
      <c r="BJ170" s="21" t="s">
        <v>79</v>
      </c>
      <c r="BK170" s="103">
        <f>ROUND(L170*K170,2)</f>
        <v>0</v>
      </c>
      <c r="BL170" s="21" t="s">
        <v>147</v>
      </c>
      <c r="BM170" s="21" t="s">
        <v>216</v>
      </c>
    </row>
    <row r="171" spans="2:65" s="1" customFormat="1" ht="16.5" customHeight="1">
      <c r="B171" s="129"/>
      <c r="C171" s="158" t="s">
        <v>11</v>
      </c>
      <c r="D171" s="158" t="s">
        <v>143</v>
      </c>
      <c r="E171" s="159" t="s">
        <v>217</v>
      </c>
      <c r="F171" s="256" t="s">
        <v>218</v>
      </c>
      <c r="G171" s="256"/>
      <c r="H171" s="256"/>
      <c r="I171" s="256"/>
      <c r="J171" s="160" t="s">
        <v>146</v>
      </c>
      <c r="K171" s="161">
        <v>217.93</v>
      </c>
      <c r="L171" s="257">
        <v>0</v>
      </c>
      <c r="M171" s="257"/>
      <c r="N171" s="258">
        <f>ROUND(L171*K171,2)</f>
        <v>0</v>
      </c>
      <c r="O171" s="258"/>
      <c r="P171" s="258"/>
      <c r="Q171" s="258"/>
      <c r="R171" s="132"/>
      <c r="T171" s="162" t="s">
        <v>5</v>
      </c>
      <c r="U171" s="46" t="s">
        <v>39</v>
      </c>
      <c r="V171" s="38"/>
      <c r="W171" s="163">
        <f>V171*K171</f>
        <v>0</v>
      </c>
      <c r="X171" s="163">
        <v>0</v>
      </c>
      <c r="Y171" s="163">
        <f>X171*K171</f>
        <v>0</v>
      </c>
      <c r="Z171" s="163">
        <v>0</v>
      </c>
      <c r="AA171" s="164">
        <f>Z171*K171</f>
        <v>0</v>
      </c>
      <c r="AR171" s="21" t="s">
        <v>147</v>
      </c>
      <c r="AT171" s="21" t="s">
        <v>143</v>
      </c>
      <c r="AU171" s="21" t="s">
        <v>95</v>
      </c>
      <c r="AY171" s="21" t="s">
        <v>142</v>
      </c>
      <c r="BE171" s="103">
        <f>IF(U171="základní",N171,0)</f>
        <v>0</v>
      </c>
      <c r="BF171" s="103">
        <f>IF(U171="snížená",N171,0)</f>
        <v>0</v>
      </c>
      <c r="BG171" s="103">
        <f>IF(U171="zákl. přenesená",N171,0)</f>
        <v>0</v>
      </c>
      <c r="BH171" s="103">
        <f>IF(U171="sníž. přenesená",N171,0)</f>
        <v>0</v>
      </c>
      <c r="BI171" s="103">
        <f>IF(U171="nulová",N171,0)</f>
        <v>0</v>
      </c>
      <c r="BJ171" s="21" t="s">
        <v>79</v>
      </c>
      <c r="BK171" s="103">
        <f>ROUND(L171*K171,2)</f>
        <v>0</v>
      </c>
      <c r="BL171" s="21" t="s">
        <v>147</v>
      </c>
      <c r="BM171" s="21" t="s">
        <v>219</v>
      </c>
    </row>
    <row r="172" spans="2:65" s="1" customFormat="1" ht="38.25" customHeight="1">
      <c r="B172" s="129"/>
      <c r="C172" s="158" t="s">
        <v>220</v>
      </c>
      <c r="D172" s="158" t="s">
        <v>143</v>
      </c>
      <c r="E172" s="159" t="s">
        <v>221</v>
      </c>
      <c r="F172" s="256" t="s">
        <v>222</v>
      </c>
      <c r="G172" s="256"/>
      <c r="H172" s="256"/>
      <c r="I172" s="256"/>
      <c r="J172" s="160" t="s">
        <v>146</v>
      </c>
      <c r="K172" s="161">
        <v>3370.96</v>
      </c>
      <c r="L172" s="257">
        <v>0</v>
      </c>
      <c r="M172" s="257"/>
      <c r="N172" s="258">
        <f>ROUND(L172*K172,2)</f>
        <v>0</v>
      </c>
      <c r="O172" s="258"/>
      <c r="P172" s="258"/>
      <c r="Q172" s="258"/>
      <c r="R172" s="132"/>
      <c r="T172" s="162" t="s">
        <v>5</v>
      </c>
      <c r="U172" s="46" t="s">
        <v>39</v>
      </c>
      <c r="V172" s="38"/>
      <c r="W172" s="163">
        <f>V172*K172</f>
        <v>0</v>
      </c>
      <c r="X172" s="163">
        <v>0.10362</v>
      </c>
      <c r="Y172" s="163">
        <f>X172*K172</f>
        <v>349.2988752</v>
      </c>
      <c r="Z172" s="163">
        <v>0</v>
      </c>
      <c r="AA172" s="164">
        <f>Z172*K172</f>
        <v>0</v>
      </c>
      <c r="AR172" s="21" t="s">
        <v>147</v>
      </c>
      <c r="AT172" s="21" t="s">
        <v>143</v>
      </c>
      <c r="AU172" s="21" t="s">
        <v>95</v>
      </c>
      <c r="AY172" s="21" t="s">
        <v>142</v>
      </c>
      <c r="BE172" s="103">
        <f>IF(U172="základní",N172,0)</f>
        <v>0</v>
      </c>
      <c r="BF172" s="103">
        <f>IF(U172="snížená",N172,0)</f>
        <v>0</v>
      </c>
      <c r="BG172" s="103">
        <f>IF(U172="zákl. přenesená",N172,0)</f>
        <v>0</v>
      </c>
      <c r="BH172" s="103">
        <f>IF(U172="sníž. přenesená",N172,0)</f>
        <v>0</v>
      </c>
      <c r="BI172" s="103">
        <f>IF(U172="nulová",N172,0)</f>
        <v>0</v>
      </c>
      <c r="BJ172" s="21" t="s">
        <v>79</v>
      </c>
      <c r="BK172" s="103">
        <f>ROUND(L172*K172,2)</f>
        <v>0</v>
      </c>
      <c r="BL172" s="21" t="s">
        <v>147</v>
      </c>
      <c r="BM172" s="21" t="s">
        <v>223</v>
      </c>
    </row>
    <row r="173" spans="2:51" s="11" customFormat="1" ht="16.5" customHeight="1">
      <c r="B173" s="172"/>
      <c r="C173" s="173"/>
      <c r="D173" s="173"/>
      <c r="E173" s="174" t="s">
        <v>5</v>
      </c>
      <c r="F173" s="261" t="s">
        <v>224</v>
      </c>
      <c r="G173" s="262"/>
      <c r="H173" s="262"/>
      <c r="I173" s="262"/>
      <c r="J173" s="173"/>
      <c r="K173" s="175">
        <v>3334.76</v>
      </c>
      <c r="L173" s="173"/>
      <c r="M173" s="173"/>
      <c r="N173" s="173"/>
      <c r="O173" s="173"/>
      <c r="P173" s="173"/>
      <c r="Q173" s="173"/>
      <c r="R173" s="176"/>
      <c r="T173" s="177"/>
      <c r="U173" s="173"/>
      <c r="V173" s="173"/>
      <c r="W173" s="173"/>
      <c r="X173" s="173"/>
      <c r="Y173" s="173"/>
      <c r="Z173" s="173"/>
      <c r="AA173" s="178"/>
      <c r="AT173" s="179" t="s">
        <v>150</v>
      </c>
      <c r="AU173" s="179" t="s">
        <v>95</v>
      </c>
      <c r="AV173" s="11" t="s">
        <v>95</v>
      </c>
      <c r="AW173" s="11" t="s">
        <v>32</v>
      </c>
      <c r="AX173" s="11" t="s">
        <v>74</v>
      </c>
      <c r="AY173" s="179" t="s">
        <v>142</v>
      </c>
    </row>
    <row r="174" spans="2:51" s="10" customFormat="1" ht="16.5" customHeight="1">
      <c r="B174" s="165"/>
      <c r="C174" s="166"/>
      <c r="D174" s="166"/>
      <c r="E174" s="167" t="s">
        <v>5</v>
      </c>
      <c r="F174" s="269" t="s">
        <v>225</v>
      </c>
      <c r="G174" s="270"/>
      <c r="H174" s="270"/>
      <c r="I174" s="270"/>
      <c r="J174" s="166"/>
      <c r="K174" s="167" t="s">
        <v>5</v>
      </c>
      <c r="L174" s="166"/>
      <c r="M174" s="166"/>
      <c r="N174" s="166"/>
      <c r="O174" s="166"/>
      <c r="P174" s="166"/>
      <c r="Q174" s="166"/>
      <c r="R174" s="168"/>
      <c r="T174" s="169"/>
      <c r="U174" s="166"/>
      <c r="V174" s="166"/>
      <c r="W174" s="166"/>
      <c r="X174" s="166"/>
      <c r="Y174" s="166"/>
      <c r="Z174" s="166"/>
      <c r="AA174" s="170"/>
      <c r="AT174" s="171" t="s">
        <v>150</v>
      </c>
      <c r="AU174" s="171" t="s">
        <v>95</v>
      </c>
      <c r="AV174" s="10" t="s">
        <v>79</v>
      </c>
      <c r="AW174" s="10" t="s">
        <v>32</v>
      </c>
      <c r="AX174" s="10" t="s">
        <v>74</v>
      </c>
      <c r="AY174" s="171" t="s">
        <v>142</v>
      </c>
    </row>
    <row r="175" spans="2:51" s="11" customFormat="1" ht="16.5" customHeight="1">
      <c r="B175" s="172"/>
      <c r="C175" s="173"/>
      <c r="D175" s="173"/>
      <c r="E175" s="174" t="s">
        <v>5</v>
      </c>
      <c r="F175" s="267" t="s">
        <v>226</v>
      </c>
      <c r="G175" s="268"/>
      <c r="H175" s="268"/>
      <c r="I175" s="268"/>
      <c r="J175" s="173"/>
      <c r="K175" s="175">
        <v>36.2</v>
      </c>
      <c r="L175" s="173"/>
      <c r="M175" s="173"/>
      <c r="N175" s="173"/>
      <c r="O175" s="173"/>
      <c r="P175" s="173"/>
      <c r="Q175" s="173"/>
      <c r="R175" s="176"/>
      <c r="T175" s="177"/>
      <c r="U175" s="173"/>
      <c r="V175" s="173"/>
      <c r="W175" s="173"/>
      <c r="X175" s="173"/>
      <c r="Y175" s="173"/>
      <c r="Z175" s="173"/>
      <c r="AA175" s="178"/>
      <c r="AT175" s="179" t="s">
        <v>150</v>
      </c>
      <c r="AU175" s="179" t="s">
        <v>95</v>
      </c>
      <c r="AV175" s="11" t="s">
        <v>95</v>
      </c>
      <c r="AW175" s="11" t="s">
        <v>32</v>
      </c>
      <c r="AX175" s="11" t="s">
        <v>74</v>
      </c>
      <c r="AY175" s="179" t="s">
        <v>142</v>
      </c>
    </row>
    <row r="176" spans="2:51" s="12" customFormat="1" ht="16.5" customHeight="1">
      <c r="B176" s="180"/>
      <c r="C176" s="181"/>
      <c r="D176" s="181"/>
      <c r="E176" s="182" t="s">
        <v>5</v>
      </c>
      <c r="F176" s="263" t="s">
        <v>152</v>
      </c>
      <c r="G176" s="264"/>
      <c r="H176" s="264"/>
      <c r="I176" s="264"/>
      <c r="J176" s="181"/>
      <c r="K176" s="183">
        <v>3370.96</v>
      </c>
      <c r="L176" s="181"/>
      <c r="M176" s="181"/>
      <c r="N176" s="181"/>
      <c r="O176" s="181"/>
      <c r="P176" s="181"/>
      <c r="Q176" s="181"/>
      <c r="R176" s="184"/>
      <c r="T176" s="185"/>
      <c r="U176" s="181"/>
      <c r="V176" s="181"/>
      <c r="W176" s="181"/>
      <c r="X176" s="181"/>
      <c r="Y176" s="181"/>
      <c r="Z176" s="181"/>
      <c r="AA176" s="186"/>
      <c r="AT176" s="187" t="s">
        <v>150</v>
      </c>
      <c r="AU176" s="187" t="s">
        <v>95</v>
      </c>
      <c r="AV176" s="12" t="s">
        <v>147</v>
      </c>
      <c r="AW176" s="12" t="s">
        <v>32</v>
      </c>
      <c r="AX176" s="12" t="s">
        <v>79</v>
      </c>
      <c r="AY176" s="187" t="s">
        <v>142</v>
      </c>
    </row>
    <row r="177" spans="2:65" s="1" customFormat="1" ht="25.5" customHeight="1">
      <c r="B177" s="129"/>
      <c r="C177" s="188" t="s">
        <v>227</v>
      </c>
      <c r="D177" s="188" t="s">
        <v>183</v>
      </c>
      <c r="E177" s="189" t="s">
        <v>228</v>
      </c>
      <c r="F177" s="271" t="s">
        <v>229</v>
      </c>
      <c r="G177" s="271"/>
      <c r="H177" s="271"/>
      <c r="I177" s="271"/>
      <c r="J177" s="190" t="s">
        <v>146</v>
      </c>
      <c r="K177" s="191">
        <v>2305.4</v>
      </c>
      <c r="L177" s="272">
        <v>0</v>
      </c>
      <c r="M177" s="272"/>
      <c r="N177" s="273">
        <f>ROUND(L177*K177,2)</f>
        <v>0</v>
      </c>
      <c r="O177" s="258"/>
      <c r="P177" s="258"/>
      <c r="Q177" s="258"/>
      <c r="R177" s="132"/>
      <c r="T177" s="162" t="s">
        <v>5</v>
      </c>
      <c r="U177" s="46" t="s">
        <v>39</v>
      </c>
      <c r="V177" s="38"/>
      <c r="W177" s="163">
        <f>V177*K177</f>
        <v>0</v>
      </c>
      <c r="X177" s="163">
        <v>0.176</v>
      </c>
      <c r="Y177" s="163">
        <f>X177*K177</f>
        <v>405.7504</v>
      </c>
      <c r="Z177" s="163">
        <v>0</v>
      </c>
      <c r="AA177" s="164">
        <f>Z177*K177</f>
        <v>0</v>
      </c>
      <c r="AR177" s="21" t="s">
        <v>182</v>
      </c>
      <c r="AT177" s="21" t="s">
        <v>183</v>
      </c>
      <c r="AU177" s="21" t="s">
        <v>95</v>
      </c>
      <c r="AY177" s="21" t="s">
        <v>142</v>
      </c>
      <c r="BE177" s="103">
        <f>IF(U177="základní",N177,0)</f>
        <v>0</v>
      </c>
      <c r="BF177" s="103">
        <f>IF(U177="snížená",N177,0)</f>
        <v>0</v>
      </c>
      <c r="BG177" s="103">
        <f>IF(U177="zákl. přenesená",N177,0)</f>
        <v>0</v>
      </c>
      <c r="BH177" s="103">
        <f>IF(U177="sníž. přenesená",N177,0)</f>
        <v>0</v>
      </c>
      <c r="BI177" s="103">
        <f>IF(U177="nulová",N177,0)</f>
        <v>0</v>
      </c>
      <c r="BJ177" s="21" t="s">
        <v>79</v>
      </c>
      <c r="BK177" s="103">
        <f>ROUND(L177*K177,2)</f>
        <v>0</v>
      </c>
      <c r="BL177" s="21" t="s">
        <v>147</v>
      </c>
      <c r="BM177" s="21" t="s">
        <v>230</v>
      </c>
    </row>
    <row r="178" spans="2:51" s="11" customFormat="1" ht="16.5" customHeight="1">
      <c r="B178" s="172"/>
      <c r="C178" s="173"/>
      <c r="D178" s="173"/>
      <c r="E178" s="174" t="s">
        <v>5</v>
      </c>
      <c r="F178" s="261" t="s">
        <v>231</v>
      </c>
      <c r="G178" s="262"/>
      <c r="H178" s="262"/>
      <c r="I178" s="262"/>
      <c r="J178" s="173"/>
      <c r="K178" s="175">
        <v>2305.4</v>
      </c>
      <c r="L178" s="173"/>
      <c r="M178" s="173"/>
      <c r="N178" s="173"/>
      <c r="O178" s="173"/>
      <c r="P178" s="173"/>
      <c r="Q178" s="173"/>
      <c r="R178" s="176"/>
      <c r="T178" s="177"/>
      <c r="U178" s="173"/>
      <c r="V178" s="173"/>
      <c r="W178" s="173"/>
      <c r="X178" s="173"/>
      <c r="Y178" s="173"/>
      <c r="Z178" s="173"/>
      <c r="AA178" s="178"/>
      <c r="AT178" s="179" t="s">
        <v>150</v>
      </c>
      <c r="AU178" s="179" t="s">
        <v>95</v>
      </c>
      <c r="AV178" s="11" t="s">
        <v>95</v>
      </c>
      <c r="AW178" s="11" t="s">
        <v>32</v>
      </c>
      <c r="AX178" s="11" t="s">
        <v>74</v>
      </c>
      <c r="AY178" s="179" t="s">
        <v>142</v>
      </c>
    </row>
    <row r="179" spans="2:51" s="12" customFormat="1" ht="16.5" customHeight="1">
      <c r="B179" s="180"/>
      <c r="C179" s="181"/>
      <c r="D179" s="181"/>
      <c r="E179" s="182" t="s">
        <v>5</v>
      </c>
      <c r="F179" s="263" t="s">
        <v>152</v>
      </c>
      <c r="G179" s="264"/>
      <c r="H179" s="264"/>
      <c r="I179" s="264"/>
      <c r="J179" s="181"/>
      <c r="K179" s="183">
        <v>2305.4</v>
      </c>
      <c r="L179" s="181"/>
      <c r="M179" s="181"/>
      <c r="N179" s="181"/>
      <c r="O179" s="181"/>
      <c r="P179" s="181"/>
      <c r="Q179" s="181"/>
      <c r="R179" s="184"/>
      <c r="T179" s="185"/>
      <c r="U179" s="181"/>
      <c r="V179" s="181"/>
      <c r="W179" s="181"/>
      <c r="X179" s="181"/>
      <c r="Y179" s="181"/>
      <c r="Z179" s="181"/>
      <c r="AA179" s="186"/>
      <c r="AT179" s="187" t="s">
        <v>150</v>
      </c>
      <c r="AU179" s="187" t="s">
        <v>95</v>
      </c>
      <c r="AV179" s="12" t="s">
        <v>147</v>
      </c>
      <c r="AW179" s="12" t="s">
        <v>32</v>
      </c>
      <c r="AX179" s="12" t="s">
        <v>79</v>
      </c>
      <c r="AY179" s="187" t="s">
        <v>142</v>
      </c>
    </row>
    <row r="180" spans="2:65" s="1" customFormat="1" ht="25.5" customHeight="1">
      <c r="B180" s="129"/>
      <c r="C180" s="188" t="s">
        <v>232</v>
      </c>
      <c r="D180" s="188" t="s">
        <v>183</v>
      </c>
      <c r="E180" s="189" t="s">
        <v>233</v>
      </c>
      <c r="F180" s="271" t="s">
        <v>234</v>
      </c>
      <c r="G180" s="271"/>
      <c r="H180" s="271"/>
      <c r="I180" s="271"/>
      <c r="J180" s="190" t="s">
        <v>146</v>
      </c>
      <c r="K180" s="191">
        <v>1327.502</v>
      </c>
      <c r="L180" s="272">
        <v>0</v>
      </c>
      <c r="M180" s="272"/>
      <c r="N180" s="273">
        <f>ROUND(L180*K180,2)</f>
        <v>0</v>
      </c>
      <c r="O180" s="258"/>
      <c r="P180" s="258"/>
      <c r="Q180" s="258"/>
      <c r="R180" s="132"/>
      <c r="T180" s="162" t="s">
        <v>5</v>
      </c>
      <c r="U180" s="46" t="s">
        <v>39</v>
      </c>
      <c r="V180" s="38"/>
      <c r="W180" s="163">
        <f>V180*K180</f>
        <v>0</v>
      </c>
      <c r="X180" s="163">
        <v>0.176</v>
      </c>
      <c r="Y180" s="163">
        <f>X180*K180</f>
        <v>233.64035199999998</v>
      </c>
      <c r="Z180" s="163">
        <v>0</v>
      </c>
      <c r="AA180" s="164">
        <f>Z180*K180</f>
        <v>0</v>
      </c>
      <c r="AR180" s="21" t="s">
        <v>182</v>
      </c>
      <c r="AT180" s="21" t="s">
        <v>183</v>
      </c>
      <c r="AU180" s="21" t="s">
        <v>95</v>
      </c>
      <c r="AY180" s="21" t="s">
        <v>142</v>
      </c>
      <c r="BE180" s="103">
        <f>IF(U180="základní",N180,0)</f>
        <v>0</v>
      </c>
      <c r="BF180" s="103">
        <f>IF(U180="snížená",N180,0)</f>
        <v>0</v>
      </c>
      <c r="BG180" s="103">
        <f>IF(U180="zákl. přenesená",N180,0)</f>
        <v>0</v>
      </c>
      <c r="BH180" s="103">
        <f>IF(U180="sníž. přenesená",N180,0)</f>
        <v>0</v>
      </c>
      <c r="BI180" s="103">
        <f>IF(U180="nulová",N180,0)</f>
        <v>0</v>
      </c>
      <c r="BJ180" s="21" t="s">
        <v>79</v>
      </c>
      <c r="BK180" s="103">
        <f>ROUND(L180*K180,2)</f>
        <v>0</v>
      </c>
      <c r="BL180" s="21" t="s">
        <v>147</v>
      </c>
      <c r="BM180" s="21" t="s">
        <v>235</v>
      </c>
    </row>
    <row r="181" spans="2:51" s="11" customFormat="1" ht="16.5" customHeight="1">
      <c r="B181" s="172"/>
      <c r="C181" s="173"/>
      <c r="D181" s="173"/>
      <c r="E181" s="174" t="s">
        <v>5</v>
      </c>
      <c r="F181" s="261" t="s">
        <v>236</v>
      </c>
      <c r="G181" s="262"/>
      <c r="H181" s="262"/>
      <c r="I181" s="262"/>
      <c r="J181" s="173"/>
      <c r="K181" s="175">
        <v>1327.502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150</v>
      </c>
      <c r="AU181" s="179" t="s">
        <v>95</v>
      </c>
      <c r="AV181" s="11" t="s">
        <v>95</v>
      </c>
      <c r="AW181" s="11" t="s">
        <v>32</v>
      </c>
      <c r="AX181" s="11" t="s">
        <v>74</v>
      </c>
      <c r="AY181" s="179" t="s">
        <v>142</v>
      </c>
    </row>
    <row r="182" spans="2:51" s="12" customFormat="1" ht="16.5" customHeight="1">
      <c r="B182" s="180"/>
      <c r="C182" s="181"/>
      <c r="D182" s="181"/>
      <c r="E182" s="182" t="s">
        <v>5</v>
      </c>
      <c r="F182" s="263" t="s">
        <v>152</v>
      </c>
      <c r="G182" s="264"/>
      <c r="H182" s="264"/>
      <c r="I182" s="264"/>
      <c r="J182" s="181"/>
      <c r="K182" s="183">
        <v>1327.502</v>
      </c>
      <c r="L182" s="181"/>
      <c r="M182" s="181"/>
      <c r="N182" s="181"/>
      <c r="O182" s="181"/>
      <c r="P182" s="181"/>
      <c r="Q182" s="181"/>
      <c r="R182" s="184"/>
      <c r="T182" s="185"/>
      <c r="U182" s="181"/>
      <c r="V182" s="181"/>
      <c r="W182" s="181"/>
      <c r="X182" s="181"/>
      <c r="Y182" s="181"/>
      <c r="Z182" s="181"/>
      <c r="AA182" s="186"/>
      <c r="AT182" s="187" t="s">
        <v>150</v>
      </c>
      <c r="AU182" s="187" t="s">
        <v>95</v>
      </c>
      <c r="AV182" s="12" t="s">
        <v>147</v>
      </c>
      <c r="AW182" s="12" t="s">
        <v>32</v>
      </c>
      <c r="AX182" s="12" t="s">
        <v>79</v>
      </c>
      <c r="AY182" s="187" t="s">
        <v>142</v>
      </c>
    </row>
    <row r="183" spans="2:65" s="1" customFormat="1" ht="16.5" customHeight="1">
      <c r="B183" s="129"/>
      <c r="C183" s="188" t="s">
        <v>237</v>
      </c>
      <c r="D183" s="188" t="s">
        <v>183</v>
      </c>
      <c r="E183" s="189" t="s">
        <v>238</v>
      </c>
      <c r="F183" s="271" t="s">
        <v>239</v>
      </c>
      <c r="G183" s="271"/>
      <c r="H183" s="271"/>
      <c r="I183" s="271"/>
      <c r="J183" s="190" t="s">
        <v>146</v>
      </c>
      <c r="K183" s="191">
        <v>35.332</v>
      </c>
      <c r="L183" s="272">
        <v>0</v>
      </c>
      <c r="M183" s="272"/>
      <c r="N183" s="273">
        <f>ROUND(L183*K183,2)</f>
        <v>0</v>
      </c>
      <c r="O183" s="258"/>
      <c r="P183" s="258"/>
      <c r="Q183" s="258"/>
      <c r="R183" s="132"/>
      <c r="T183" s="162" t="s">
        <v>5</v>
      </c>
      <c r="U183" s="46" t="s">
        <v>39</v>
      </c>
      <c r="V183" s="38"/>
      <c r="W183" s="163">
        <f>V183*K183</f>
        <v>0</v>
      </c>
      <c r="X183" s="163">
        <v>0</v>
      </c>
      <c r="Y183" s="163">
        <f>X183*K183</f>
        <v>0</v>
      </c>
      <c r="Z183" s="163">
        <v>0</v>
      </c>
      <c r="AA183" s="164">
        <f>Z183*K183</f>
        <v>0</v>
      </c>
      <c r="AR183" s="21" t="s">
        <v>182</v>
      </c>
      <c r="AT183" s="21" t="s">
        <v>183</v>
      </c>
      <c r="AU183" s="21" t="s">
        <v>95</v>
      </c>
      <c r="AY183" s="21" t="s">
        <v>142</v>
      </c>
      <c r="BE183" s="103">
        <f>IF(U183="základní",N183,0)</f>
        <v>0</v>
      </c>
      <c r="BF183" s="103">
        <f>IF(U183="snížená",N183,0)</f>
        <v>0</v>
      </c>
      <c r="BG183" s="103">
        <f>IF(U183="zákl. přenesená",N183,0)</f>
        <v>0</v>
      </c>
      <c r="BH183" s="103">
        <f>IF(U183="sníž. přenesená",N183,0)</f>
        <v>0</v>
      </c>
      <c r="BI183" s="103">
        <f>IF(U183="nulová",N183,0)</f>
        <v>0</v>
      </c>
      <c r="BJ183" s="21" t="s">
        <v>79</v>
      </c>
      <c r="BK183" s="103">
        <f>ROUND(L183*K183,2)</f>
        <v>0</v>
      </c>
      <c r="BL183" s="21" t="s">
        <v>147</v>
      </c>
      <c r="BM183" s="21" t="s">
        <v>240</v>
      </c>
    </row>
    <row r="184" spans="2:51" s="11" customFormat="1" ht="16.5" customHeight="1">
      <c r="B184" s="172"/>
      <c r="C184" s="173"/>
      <c r="D184" s="173"/>
      <c r="E184" s="174" t="s">
        <v>5</v>
      </c>
      <c r="F184" s="261" t="s">
        <v>241</v>
      </c>
      <c r="G184" s="262"/>
      <c r="H184" s="262"/>
      <c r="I184" s="262"/>
      <c r="J184" s="173"/>
      <c r="K184" s="175">
        <v>35.332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150</v>
      </c>
      <c r="AU184" s="179" t="s">
        <v>95</v>
      </c>
      <c r="AV184" s="11" t="s">
        <v>95</v>
      </c>
      <c r="AW184" s="11" t="s">
        <v>32</v>
      </c>
      <c r="AX184" s="11" t="s">
        <v>74</v>
      </c>
      <c r="AY184" s="179" t="s">
        <v>142</v>
      </c>
    </row>
    <row r="185" spans="2:51" s="12" customFormat="1" ht="16.5" customHeight="1">
      <c r="B185" s="180"/>
      <c r="C185" s="181"/>
      <c r="D185" s="181"/>
      <c r="E185" s="182" t="s">
        <v>5</v>
      </c>
      <c r="F185" s="263" t="s">
        <v>152</v>
      </c>
      <c r="G185" s="264"/>
      <c r="H185" s="264"/>
      <c r="I185" s="264"/>
      <c r="J185" s="181"/>
      <c r="K185" s="183">
        <v>35.332</v>
      </c>
      <c r="L185" s="181"/>
      <c r="M185" s="181"/>
      <c r="N185" s="181"/>
      <c r="O185" s="181"/>
      <c r="P185" s="181"/>
      <c r="Q185" s="181"/>
      <c r="R185" s="184"/>
      <c r="T185" s="185"/>
      <c r="U185" s="181"/>
      <c r="V185" s="181"/>
      <c r="W185" s="181"/>
      <c r="X185" s="181"/>
      <c r="Y185" s="181"/>
      <c r="Z185" s="181"/>
      <c r="AA185" s="186"/>
      <c r="AT185" s="187" t="s">
        <v>150</v>
      </c>
      <c r="AU185" s="187" t="s">
        <v>95</v>
      </c>
      <c r="AV185" s="12" t="s">
        <v>147</v>
      </c>
      <c r="AW185" s="12" t="s">
        <v>32</v>
      </c>
      <c r="AX185" s="12" t="s">
        <v>79</v>
      </c>
      <c r="AY185" s="187" t="s">
        <v>142</v>
      </c>
    </row>
    <row r="186" spans="2:65" s="1" customFormat="1" ht="38.25" customHeight="1">
      <c r="B186" s="129"/>
      <c r="C186" s="158" t="s">
        <v>242</v>
      </c>
      <c r="D186" s="158" t="s">
        <v>143</v>
      </c>
      <c r="E186" s="159" t="s">
        <v>243</v>
      </c>
      <c r="F186" s="256" t="s">
        <v>244</v>
      </c>
      <c r="G186" s="256"/>
      <c r="H186" s="256"/>
      <c r="I186" s="256"/>
      <c r="J186" s="160" t="s">
        <v>146</v>
      </c>
      <c r="K186" s="161">
        <v>3370.96</v>
      </c>
      <c r="L186" s="257">
        <v>0</v>
      </c>
      <c r="M186" s="257"/>
      <c r="N186" s="258">
        <f>ROUND(L186*K186,2)</f>
        <v>0</v>
      </c>
      <c r="O186" s="258"/>
      <c r="P186" s="258"/>
      <c r="Q186" s="258"/>
      <c r="R186" s="132"/>
      <c r="T186" s="162" t="s">
        <v>5</v>
      </c>
      <c r="U186" s="46" t="s">
        <v>39</v>
      </c>
      <c r="V186" s="38"/>
      <c r="W186" s="163">
        <f>V186*K186</f>
        <v>0</v>
      </c>
      <c r="X186" s="163">
        <v>0</v>
      </c>
      <c r="Y186" s="163">
        <f>X186*K186</f>
        <v>0</v>
      </c>
      <c r="Z186" s="163">
        <v>0</v>
      </c>
      <c r="AA186" s="164">
        <f>Z186*K186</f>
        <v>0</v>
      </c>
      <c r="AR186" s="21" t="s">
        <v>147</v>
      </c>
      <c r="AT186" s="21" t="s">
        <v>143</v>
      </c>
      <c r="AU186" s="21" t="s">
        <v>95</v>
      </c>
      <c r="AY186" s="21" t="s">
        <v>142</v>
      </c>
      <c r="BE186" s="103">
        <f>IF(U186="základní",N186,0)</f>
        <v>0</v>
      </c>
      <c r="BF186" s="103">
        <f>IF(U186="snížená",N186,0)</f>
        <v>0</v>
      </c>
      <c r="BG186" s="103">
        <f>IF(U186="zákl. přenesená",N186,0)</f>
        <v>0</v>
      </c>
      <c r="BH186" s="103">
        <f>IF(U186="sníž. přenesená",N186,0)</f>
        <v>0</v>
      </c>
      <c r="BI186" s="103">
        <f>IF(U186="nulová",N186,0)</f>
        <v>0</v>
      </c>
      <c r="BJ186" s="21" t="s">
        <v>79</v>
      </c>
      <c r="BK186" s="103">
        <f>ROUND(L186*K186,2)</f>
        <v>0</v>
      </c>
      <c r="BL186" s="21" t="s">
        <v>147</v>
      </c>
      <c r="BM186" s="21" t="s">
        <v>245</v>
      </c>
    </row>
    <row r="187" spans="2:51" s="11" customFormat="1" ht="16.5" customHeight="1">
      <c r="B187" s="172"/>
      <c r="C187" s="173"/>
      <c r="D187" s="173"/>
      <c r="E187" s="174" t="s">
        <v>5</v>
      </c>
      <c r="F187" s="261" t="s">
        <v>246</v>
      </c>
      <c r="G187" s="262"/>
      <c r="H187" s="262"/>
      <c r="I187" s="262"/>
      <c r="J187" s="173"/>
      <c r="K187" s="175">
        <v>3370.96</v>
      </c>
      <c r="L187" s="173"/>
      <c r="M187" s="173"/>
      <c r="N187" s="173"/>
      <c r="O187" s="173"/>
      <c r="P187" s="173"/>
      <c r="Q187" s="173"/>
      <c r="R187" s="176"/>
      <c r="T187" s="177"/>
      <c r="U187" s="173"/>
      <c r="V187" s="173"/>
      <c r="W187" s="173"/>
      <c r="X187" s="173"/>
      <c r="Y187" s="173"/>
      <c r="Z187" s="173"/>
      <c r="AA187" s="178"/>
      <c r="AT187" s="179" t="s">
        <v>150</v>
      </c>
      <c r="AU187" s="179" t="s">
        <v>95</v>
      </c>
      <c r="AV187" s="11" t="s">
        <v>95</v>
      </c>
      <c r="AW187" s="11" t="s">
        <v>32</v>
      </c>
      <c r="AX187" s="11" t="s">
        <v>74</v>
      </c>
      <c r="AY187" s="179" t="s">
        <v>142</v>
      </c>
    </row>
    <row r="188" spans="2:51" s="12" customFormat="1" ht="16.5" customHeight="1">
      <c r="B188" s="180"/>
      <c r="C188" s="181"/>
      <c r="D188" s="181"/>
      <c r="E188" s="182" t="s">
        <v>5</v>
      </c>
      <c r="F188" s="263" t="s">
        <v>152</v>
      </c>
      <c r="G188" s="264"/>
      <c r="H188" s="264"/>
      <c r="I188" s="264"/>
      <c r="J188" s="181"/>
      <c r="K188" s="183">
        <v>3370.96</v>
      </c>
      <c r="L188" s="181"/>
      <c r="M188" s="181"/>
      <c r="N188" s="181"/>
      <c r="O188" s="181"/>
      <c r="P188" s="181"/>
      <c r="Q188" s="181"/>
      <c r="R188" s="184"/>
      <c r="T188" s="185"/>
      <c r="U188" s="181"/>
      <c r="V188" s="181"/>
      <c r="W188" s="181"/>
      <c r="X188" s="181"/>
      <c r="Y188" s="181"/>
      <c r="Z188" s="181"/>
      <c r="AA188" s="186"/>
      <c r="AT188" s="187" t="s">
        <v>150</v>
      </c>
      <c r="AU188" s="187" t="s">
        <v>95</v>
      </c>
      <c r="AV188" s="12" t="s">
        <v>147</v>
      </c>
      <c r="AW188" s="12" t="s">
        <v>32</v>
      </c>
      <c r="AX188" s="12" t="s">
        <v>79</v>
      </c>
      <c r="AY188" s="187" t="s">
        <v>142</v>
      </c>
    </row>
    <row r="189" spans="2:65" s="1" customFormat="1" ht="38.25" customHeight="1">
      <c r="B189" s="129"/>
      <c r="C189" s="158" t="s">
        <v>10</v>
      </c>
      <c r="D189" s="158" t="s">
        <v>143</v>
      </c>
      <c r="E189" s="159" t="s">
        <v>247</v>
      </c>
      <c r="F189" s="256" t="s">
        <v>248</v>
      </c>
      <c r="G189" s="256"/>
      <c r="H189" s="256"/>
      <c r="I189" s="256"/>
      <c r="J189" s="160" t="s">
        <v>146</v>
      </c>
      <c r="K189" s="161">
        <v>130.515</v>
      </c>
      <c r="L189" s="257">
        <v>0</v>
      </c>
      <c r="M189" s="257"/>
      <c r="N189" s="258">
        <f>ROUND(L189*K189,2)</f>
        <v>0</v>
      </c>
      <c r="O189" s="258"/>
      <c r="P189" s="258"/>
      <c r="Q189" s="258"/>
      <c r="R189" s="132"/>
      <c r="T189" s="162" t="s">
        <v>5</v>
      </c>
      <c r="U189" s="46" t="s">
        <v>39</v>
      </c>
      <c r="V189" s="38"/>
      <c r="W189" s="163">
        <f>V189*K189</f>
        <v>0</v>
      </c>
      <c r="X189" s="163">
        <v>0.101</v>
      </c>
      <c r="Y189" s="163">
        <f>X189*K189</f>
        <v>13.182015</v>
      </c>
      <c r="Z189" s="163">
        <v>0</v>
      </c>
      <c r="AA189" s="164">
        <f>Z189*K189</f>
        <v>0</v>
      </c>
      <c r="AR189" s="21" t="s">
        <v>147</v>
      </c>
      <c r="AT189" s="21" t="s">
        <v>143</v>
      </c>
      <c r="AU189" s="21" t="s">
        <v>95</v>
      </c>
      <c r="AY189" s="21" t="s">
        <v>142</v>
      </c>
      <c r="BE189" s="103">
        <f>IF(U189="základní",N189,0)</f>
        <v>0</v>
      </c>
      <c r="BF189" s="103">
        <f>IF(U189="snížená",N189,0)</f>
        <v>0</v>
      </c>
      <c r="BG189" s="103">
        <f>IF(U189="zákl. přenesená",N189,0)</f>
        <v>0</v>
      </c>
      <c r="BH189" s="103">
        <f>IF(U189="sníž. přenesená",N189,0)</f>
        <v>0</v>
      </c>
      <c r="BI189" s="103">
        <f>IF(U189="nulová",N189,0)</f>
        <v>0</v>
      </c>
      <c r="BJ189" s="21" t="s">
        <v>79</v>
      </c>
      <c r="BK189" s="103">
        <f>ROUND(L189*K189,2)</f>
        <v>0</v>
      </c>
      <c r="BL189" s="21" t="s">
        <v>147</v>
      </c>
      <c r="BM189" s="21" t="s">
        <v>249</v>
      </c>
    </row>
    <row r="190" spans="2:51" s="11" customFormat="1" ht="16.5" customHeight="1">
      <c r="B190" s="172"/>
      <c r="C190" s="173"/>
      <c r="D190" s="173"/>
      <c r="E190" s="174" t="s">
        <v>5</v>
      </c>
      <c r="F190" s="261" t="s">
        <v>250</v>
      </c>
      <c r="G190" s="262"/>
      <c r="H190" s="262"/>
      <c r="I190" s="262"/>
      <c r="J190" s="173"/>
      <c r="K190" s="175">
        <v>61.6</v>
      </c>
      <c r="L190" s="173"/>
      <c r="M190" s="173"/>
      <c r="N190" s="173"/>
      <c r="O190" s="173"/>
      <c r="P190" s="173"/>
      <c r="Q190" s="173"/>
      <c r="R190" s="176"/>
      <c r="T190" s="177"/>
      <c r="U190" s="173"/>
      <c r="V190" s="173"/>
      <c r="W190" s="173"/>
      <c r="X190" s="173"/>
      <c r="Y190" s="173"/>
      <c r="Z190" s="173"/>
      <c r="AA190" s="178"/>
      <c r="AT190" s="179" t="s">
        <v>150</v>
      </c>
      <c r="AU190" s="179" t="s">
        <v>95</v>
      </c>
      <c r="AV190" s="11" t="s">
        <v>95</v>
      </c>
      <c r="AW190" s="11" t="s">
        <v>32</v>
      </c>
      <c r="AX190" s="11" t="s">
        <v>74</v>
      </c>
      <c r="AY190" s="179" t="s">
        <v>142</v>
      </c>
    </row>
    <row r="191" spans="2:51" s="10" customFormat="1" ht="16.5" customHeight="1">
      <c r="B191" s="165"/>
      <c r="C191" s="166"/>
      <c r="D191" s="166"/>
      <c r="E191" s="167" t="s">
        <v>5</v>
      </c>
      <c r="F191" s="269" t="s">
        <v>251</v>
      </c>
      <c r="G191" s="270"/>
      <c r="H191" s="270"/>
      <c r="I191" s="270"/>
      <c r="J191" s="166"/>
      <c r="K191" s="167" t="s">
        <v>5</v>
      </c>
      <c r="L191" s="166"/>
      <c r="M191" s="166"/>
      <c r="N191" s="166"/>
      <c r="O191" s="166"/>
      <c r="P191" s="166"/>
      <c r="Q191" s="166"/>
      <c r="R191" s="168"/>
      <c r="T191" s="169"/>
      <c r="U191" s="166"/>
      <c r="V191" s="166"/>
      <c r="W191" s="166"/>
      <c r="X191" s="166"/>
      <c r="Y191" s="166"/>
      <c r="Z191" s="166"/>
      <c r="AA191" s="170"/>
      <c r="AT191" s="171" t="s">
        <v>150</v>
      </c>
      <c r="AU191" s="171" t="s">
        <v>95</v>
      </c>
      <c r="AV191" s="10" t="s">
        <v>79</v>
      </c>
      <c r="AW191" s="10" t="s">
        <v>32</v>
      </c>
      <c r="AX191" s="10" t="s">
        <v>74</v>
      </c>
      <c r="AY191" s="171" t="s">
        <v>142</v>
      </c>
    </row>
    <row r="192" spans="2:51" s="11" customFormat="1" ht="16.5" customHeight="1">
      <c r="B192" s="172"/>
      <c r="C192" s="173"/>
      <c r="D192" s="173"/>
      <c r="E192" s="174" t="s">
        <v>5</v>
      </c>
      <c r="F192" s="267" t="s">
        <v>156</v>
      </c>
      <c r="G192" s="268"/>
      <c r="H192" s="268"/>
      <c r="I192" s="268"/>
      <c r="J192" s="173"/>
      <c r="K192" s="175">
        <v>3.2</v>
      </c>
      <c r="L192" s="173"/>
      <c r="M192" s="173"/>
      <c r="N192" s="173"/>
      <c r="O192" s="173"/>
      <c r="P192" s="173"/>
      <c r="Q192" s="173"/>
      <c r="R192" s="176"/>
      <c r="T192" s="177"/>
      <c r="U192" s="173"/>
      <c r="V192" s="173"/>
      <c r="W192" s="173"/>
      <c r="X192" s="173"/>
      <c r="Y192" s="173"/>
      <c r="Z192" s="173"/>
      <c r="AA192" s="178"/>
      <c r="AT192" s="179" t="s">
        <v>150</v>
      </c>
      <c r="AU192" s="179" t="s">
        <v>95</v>
      </c>
      <c r="AV192" s="11" t="s">
        <v>95</v>
      </c>
      <c r="AW192" s="11" t="s">
        <v>32</v>
      </c>
      <c r="AX192" s="11" t="s">
        <v>74</v>
      </c>
      <c r="AY192" s="179" t="s">
        <v>142</v>
      </c>
    </row>
    <row r="193" spans="2:51" s="10" customFormat="1" ht="25.5" customHeight="1">
      <c r="B193" s="165"/>
      <c r="C193" s="166"/>
      <c r="D193" s="166"/>
      <c r="E193" s="167" t="s">
        <v>5</v>
      </c>
      <c r="F193" s="269" t="s">
        <v>252</v>
      </c>
      <c r="G193" s="270"/>
      <c r="H193" s="270"/>
      <c r="I193" s="270"/>
      <c r="J193" s="166"/>
      <c r="K193" s="167" t="s">
        <v>5</v>
      </c>
      <c r="L193" s="166"/>
      <c r="M193" s="166"/>
      <c r="N193" s="166"/>
      <c r="O193" s="166"/>
      <c r="P193" s="166"/>
      <c r="Q193" s="166"/>
      <c r="R193" s="168"/>
      <c r="T193" s="169"/>
      <c r="U193" s="166"/>
      <c r="V193" s="166"/>
      <c r="W193" s="166"/>
      <c r="X193" s="166"/>
      <c r="Y193" s="166"/>
      <c r="Z193" s="166"/>
      <c r="AA193" s="170"/>
      <c r="AT193" s="171" t="s">
        <v>150</v>
      </c>
      <c r="AU193" s="171" t="s">
        <v>95</v>
      </c>
      <c r="AV193" s="10" t="s">
        <v>79</v>
      </c>
      <c r="AW193" s="10" t="s">
        <v>32</v>
      </c>
      <c r="AX193" s="10" t="s">
        <v>74</v>
      </c>
      <c r="AY193" s="171" t="s">
        <v>142</v>
      </c>
    </row>
    <row r="194" spans="2:51" s="11" customFormat="1" ht="16.5" customHeight="1">
      <c r="B194" s="172"/>
      <c r="C194" s="173"/>
      <c r="D194" s="173"/>
      <c r="E194" s="174" t="s">
        <v>5</v>
      </c>
      <c r="F194" s="267" t="s">
        <v>151</v>
      </c>
      <c r="G194" s="268"/>
      <c r="H194" s="268"/>
      <c r="I194" s="268"/>
      <c r="J194" s="173"/>
      <c r="K194" s="175">
        <v>65.715</v>
      </c>
      <c r="L194" s="173"/>
      <c r="M194" s="173"/>
      <c r="N194" s="173"/>
      <c r="O194" s="173"/>
      <c r="P194" s="173"/>
      <c r="Q194" s="173"/>
      <c r="R194" s="176"/>
      <c r="T194" s="177"/>
      <c r="U194" s="173"/>
      <c r="V194" s="173"/>
      <c r="W194" s="173"/>
      <c r="X194" s="173"/>
      <c r="Y194" s="173"/>
      <c r="Z194" s="173"/>
      <c r="AA194" s="178"/>
      <c r="AT194" s="179" t="s">
        <v>150</v>
      </c>
      <c r="AU194" s="179" t="s">
        <v>95</v>
      </c>
      <c r="AV194" s="11" t="s">
        <v>95</v>
      </c>
      <c r="AW194" s="11" t="s">
        <v>32</v>
      </c>
      <c r="AX194" s="11" t="s">
        <v>74</v>
      </c>
      <c r="AY194" s="179" t="s">
        <v>142</v>
      </c>
    </row>
    <row r="195" spans="2:51" s="12" customFormat="1" ht="16.5" customHeight="1">
      <c r="B195" s="180"/>
      <c r="C195" s="181"/>
      <c r="D195" s="181"/>
      <c r="E195" s="182" t="s">
        <v>5</v>
      </c>
      <c r="F195" s="263" t="s">
        <v>152</v>
      </c>
      <c r="G195" s="264"/>
      <c r="H195" s="264"/>
      <c r="I195" s="264"/>
      <c r="J195" s="181"/>
      <c r="K195" s="183">
        <v>130.515</v>
      </c>
      <c r="L195" s="181"/>
      <c r="M195" s="181"/>
      <c r="N195" s="181"/>
      <c r="O195" s="181"/>
      <c r="P195" s="181"/>
      <c r="Q195" s="181"/>
      <c r="R195" s="184"/>
      <c r="T195" s="185"/>
      <c r="U195" s="181"/>
      <c r="V195" s="181"/>
      <c r="W195" s="181"/>
      <c r="X195" s="181"/>
      <c r="Y195" s="181"/>
      <c r="Z195" s="181"/>
      <c r="AA195" s="186"/>
      <c r="AT195" s="187" t="s">
        <v>150</v>
      </c>
      <c r="AU195" s="187" t="s">
        <v>95</v>
      </c>
      <c r="AV195" s="12" t="s">
        <v>147</v>
      </c>
      <c r="AW195" s="12" t="s">
        <v>32</v>
      </c>
      <c r="AX195" s="12" t="s">
        <v>79</v>
      </c>
      <c r="AY195" s="187" t="s">
        <v>142</v>
      </c>
    </row>
    <row r="196" spans="2:65" s="1" customFormat="1" ht="16.5" customHeight="1">
      <c r="B196" s="129"/>
      <c r="C196" s="188" t="s">
        <v>253</v>
      </c>
      <c r="D196" s="188" t="s">
        <v>183</v>
      </c>
      <c r="E196" s="189" t="s">
        <v>254</v>
      </c>
      <c r="F196" s="271" t="s">
        <v>255</v>
      </c>
      <c r="G196" s="271"/>
      <c r="H196" s="271"/>
      <c r="I196" s="271"/>
      <c r="J196" s="190" t="s">
        <v>146</v>
      </c>
      <c r="K196" s="191">
        <v>67.76</v>
      </c>
      <c r="L196" s="272">
        <v>0</v>
      </c>
      <c r="M196" s="272"/>
      <c r="N196" s="273">
        <f>ROUND(L196*K196,2)</f>
        <v>0</v>
      </c>
      <c r="O196" s="258"/>
      <c r="P196" s="258"/>
      <c r="Q196" s="258"/>
      <c r="R196" s="132"/>
      <c r="T196" s="162" t="s">
        <v>5</v>
      </c>
      <c r="U196" s="46" t="s">
        <v>39</v>
      </c>
      <c r="V196" s="38"/>
      <c r="W196" s="163">
        <f>V196*K196</f>
        <v>0</v>
      </c>
      <c r="X196" s="163">
        <v>0.08125</v>
      </c>
      <c r="Y196" s="163">
        <f>X196*K196</f>
        <v>5.5055000000000005</v>
      </c>
      <c r="Z196" s="163">
        <v>0</v>
      </c>
      <c r="AA196" s="164">
        <f>Z196*K196</f>
        <v>0</v>
      </c>
      <c r="AR196" s="21" t="s">
        <v>182</v>
      </c>
      <c r="AT196" s="21" t="s">
        <v>183</v>
      </c>
      <c r="AU196" s="21" t="s">
        <v>95</v>
      </c>
      <c r="AY196" s="21" t="s">
        <v>142</v>
      </c>
      <c r="BE196" s="103">
        <f>IF(U196="základní",N196,0)</f>
        <v>0</v>
      </c>
      <c r="BF196" s="103">
        <f>IF(U196="snížená",N196,0)</f>
        <v>0</v>
      </c>
      <c r="BG196" s="103">
        <f>IF(U196="zákl. přenesená",N196,0)</f>
        <v>0</v>
      </c>
      <c r="BH196" s="103">
        <f>IF(U196="sníž. přenesená",N196,0)</f>
        <v>0</v>
      </c>
      <c r="BI196" s="103">
        <f>IF(U196="nulová",N196,0)</f>
        <v>0</v>
      </c>
      <c r="BJ196" s="21" t="s">
        <v>79</v>
      </c>
      <c r="BK196" s="103">
        <f>ROUND(L196*K196,2)</f>
        <v>0</v>
      </c>
      <c r="BL196" s="21" t="s">
        <v>147</v>
      </c>
      <c r="BM196" s="21" t="s">
        <v>256</v>
      </c>
    </row>
    <row r="197" spans="2:65" s="1" customFormat="1" ht="25.5" customHeight="1">
      <c r="B197" s="129"/>
      <c r="C197" s="188" t="s">
        <v>257</v>
      </c>
      <c r="D197" s="188" t="s">
        <v>183</v>
      </c>
      <c r="E197" s="189" t="s">
        <v>258</v>
      </c>
      <c r="F197" s="271" t="s">
        <v>259</v>
      </c>
      <c r="G197" s="271"/>
      <c r="H197" s="271"/>
      <c r="I197" s="271"/>
      <c r="J197" s="190" t="s">
        <v>146</v>
      </c>
      <c r="K197" s="191">
        <v>9.62</v>
      </c>
      <c r="L197" s="272">
        <v>0</v>
      </c>
      <c r="M197" s="272"/>
      <c r="N197" s="273">
        <f>ROUND(L197*K197,2)</f>
        <v>0</v>
      </c>
      <c r="O197" s="258"/>
      <c r="P197" s="258"/>
      <c r="Q197" s="258"/>
      <c r="R197" s="132"/>
      <c r="T197" s="162" t="s">
        <v>5</v>
      </c>
      <c r="U197" s="46" t="s">
        <v>39</v>
      </c>
      <c r="V197" s="38"/>
      <c r="W197" s="163">
        <f>V197*K197</f>
        <v>0</v>
      </c>
      <c r="X197" s="163">
        <v>0.131</v>
      </c>
      <c r="Y197" s="163">
        <f>X197*K197</f>
        <v>1.26022</v>
      </c>
      <c r="Z197" s="163">
        <v>0</v>
      </c>
      <c r="AA197" s="164">
        <f>Z197*K197</f>
        <v>0</v>
      </c>
      <c r="AR197" s="21" t="s">
        <v>182</v>
      </c>
      <c r="AT197" s="21" t="s">
        <v>183</v>
      </c>
      <c r="AU197" s="21" t="s">
        <v>95</v>
      </c>
      <c r="AY197" s="21" t="s">
        <v>142</v>
      </c>
      <c r="BE197" s="103">
        <f>IF(U197="základní",N197,0)</f>
        <v>0</v>
      </c>
      <c r="BF197" s="103">
        <f>IF(U197="snížená",N197,0)</f>
        <v>0</v>
      </c>
      <c r="BG197" s="103">
        <f>IF(U197="zákl. přenesená",N197,0)</f>
        <v>0</v>
      </c>
      <c r="BH197" s="103">
        <f>IF(U197="sníž. přenesená",N197,0)</f>
        <v>0</v>
      </c>
      <c r="BI197" s="103">
        <f>IF(U197="nulová",N197,0)</f>
        <v>0</v>
      </c>
      <c r="BJ197" s="21" t="s">
        <v>79</v>
      </c>
      <c r="BK197" s="103">
        <f>ROUND(L197*K197,2)</f>
        <v>0</v>
      </c>
      <c r="BL197" s="21" t="s">
        <v>147</v>
      </c>
      <c r="BM197" s="21" t="s">
        <v>260</v>
      </c>
    </row>
    <row r="198" spans="2:51" s="11" customFormat="1" ht="16.5" customHeight="1">
      <c r="B198" s="172"/>
      <c r="C198" s="173"/>
      <c r="D198" s="173"/>
      <c r="E198" s="174" t="s">
        <v>5</v>
      </c>
      <c r="F198" s="261" t="s">
        <v>261</v>
      </c>
      <c r="G198" s="262"/>
      <c r="H198" s="262"/>
      <c r="I198" s="262"/>
      <c r="J198" s="173"/>
      <c r="K198" s="175">
        <v>9.62</v>
      </c>
      <c r="L198" s="173"/>
      <c r="M198" s="173"/>
      <c r="N198" s="173"/>
      <c r="O198" s="173"/>
      <c r="P198" s="173"/>
      <c r="Q198" s="173"/>
      <c r="R198" s="176"/>
      <c r="T198" s="177"/>
      <c r="U198" s="173"/>
      <c r="V198" s="173"/>
      <c r="W198" s="173"/>
      <c r="X198" s="173"/>
      <c r="Y198" s="173"/>
      <c r="Z198" s="173"/>
      <c r="AA198" s="178"/>
      <c r="AT198" s="179" t="s">
        <v>150</v>
      </c>
      <c r="AU198" s="179" t="s">
        <v>95</v>
      </c>
      <c r="AV198" s="11" t="s">
        <v>95</v>
      </c>
      <c r="AW198" s="11" t="s">
        <v>32</v>
      </c>
      <c r="AX198" s="11" t="s">
        <v>74</v>
      </c>
      <c r="AY198" s="179" t="s">
        <v>142</v>
      </c>
    </row>
    <row r="199" spans="2:51" s="12" customFormat="1" ht="16.5" customHeight="1">
      <c r="B199" s="180"/>
      <c r="C199" s="181"/>
      <c r="D199" s="181"/>
      <c r="E199" s="182" t="s">
        <v>5</v>
      </c>
      <c r="F199" s="263" t="s">
        <v>152</v>
      </c>
      <c r="G199" s="264"/>
      <c r="H199" s="264"/>
      <c r="I199" s="264"/>
      <c r="J199" s="181"/>
      <c r="K199" s="183">
        <v>9.62</v>
      </c>
      <c r="L199" s="181"/>
      <c r="M199" s="181"/>
      <c r="N199" s="181"/>
      <c r="O199" s="181"/>
      <c r="P199" s="181"/>
      <c r="Q199" s="181"/>
      <c r="R199" s="184"/>
      <c r="T199" s="185"/>
      <c r="U199" s="181"/>
      <c r="V199" s="181"/>
      <c r="W199" s="181"/>
      <c r="X199" s="181"/>
      <c r="Y199" s="181"/>
      <c r="Z199" s="181"/>
      <c r="AA199" s="186"/>
      <c r="AT199" s="187" t="s">
        <v>150</v>
      </c>
      <c r="AU199" s="187" t="s">
        <v>95</v>
      </c>
      <c r="AV199" s="12" t="s">
        <v>147</v>
      </c>
      <c r="AW199" s="12" t="s">
        <v>32</v>
      </c>
      <c r="AX199" s="12" t="s">
        <v>79</v>
      </c>
      <c r="AY199" s="187" t="s">
        <v>142</v>
      </c>
    </row>
    <row r="200" spans="2:63" s="9" customFormat="1" ht="29.85" customHeight="1">
      <c r="B200" s="147"/>
      <c r="C200" s="148"/>
      <c r="D200" s="157" t="s">
        <v>107</v>
      </c>
      <c r="E200" s="157"/>
      <c r="F200" s="157"/>
      <c r="G200" s="157"/>
      <c r="H200" s="157"/>
      <c r="I200" s="157"/>
      <c r="J200" s="157"/>
      <c r="K200" s="157"/>
      <c r="L200" s="157"/>
      <c r="M200" s="157"/>
      <c r="N200" s="247">
        <f>BK200</f>
        <v>0</v>
      </c>
      <c r="O200" s="248"/>
      <c r="P200" s="248"/>
      <c r="Q200" s="248"/>
      <c r="R200" s="150"/>
      <c r="T200" s="151"/>
      <c r="U200" s="148"/>
      <c r="V200" s="148"/>
      <c r="W200" s="152">
        <f>SUM(W201:W207)</f>
        <v>0</v>
      </c>
      <c r="X200" s="148"/>
      <c r="Y200" s="152">
        <f>SUM(Y201:Y207)</f>
        <v>0.19656</v>
      </c>
      <c r="Z200" s="148"/>
      <c r="AA200" s="153">
        <f>SUM(AA201:AA207)</f>
        <v>0</v>
      </c>
      <c r="AR200" s="154" t="s">
        <v>79</v>
      </c>
      <c r="AT200" s="155" t="s">
        <v>73</v>
      </c>
      <c r="AU200" s="155" t="s">
        <v>79</v>
      </c>
      <c r="AY200" s="154" t="s">
        <v>142</v>
      </c>
      <c r="BK200" s="156">
        <f>SUM(BK201:BK207)</f>
        <v>0</v>
      </c>
    </row>
    <row r="201" spans="2:65" s="1" customFormat="1" ht="25.5" customHeight="1">
      <c r="B201" s="129"/>
      <c r="C201" s="158" t="s">
        <v>262</v>
      </c>
      <c r="D201" s="158" t="s">
        <v>143</v>
      </c>
      <c r="E201" s="159" t="s">
        <v>263</v>
      </c>
      <c r="F201" s="256" t="s">
        <v>264</v>
      </c>
      <c r="G201" s="256"/>
      <c r="H201" s="256"/>
      <c r="I201" s="256"/>
      <c r="J201" s="160" t="s">
        <v>146</v>
      </c>
      <c r="K201" s="161">
        <v>18</v>
      </c>
      <c r="L201" s="257">
        <v>0</v>
      </c>
      <c r="M201" s="257"/>
      <c r="N201" s="258">
        <f>ROUND(L201*K201,2)</f>
        <v>0</v>
      </c>
      <c r="O201" s="258"/>
      <c r="P201" s="258"/>
      <c r="Q201" s="258"/>
      <c r="R201" s="132"/>
      <c r="T201" s="162" t="s">
        <v>5</v>
      </c>
      <c r="U201" s="46" t="s">
        <v>39</v>
      </c>
      <c r="V201" s="38"/>
      <c r="W201" s="163">
        <f>V201*K201</f>
        <v>0</v>
      </c>
      <c r="X201" s="163">
        <v>0.00026</v>
      </c>
      <c r="Y201" s="163">
        <f>X201*K201</f>
        <v>0.004679999999999999</v>
      </c>
      <c r="Z201" s="163">
        <v>0</v>
      </c>
      <c r="AA201" s="164">
        <f>Z201*K201</f>
        <v>0</v>
      </c>
      <c r="AR201" s="21" t="s">
        <v>147</v>
      </c>
      <c r="AT201" s="21" t="s">
        <v>143</v>
      </c>
      <c r="AU201" s="21" t="s">
        <v>95</v>
      </c>
      <c r="AY201" s="21" t="s">
        <v>142</v>
      </c>
      <c r="BE201" s="103">
        <f>IF(U201="základní",N201,0)</f>
        <v>0</v>
      </c>
      <c r="BF201" s="103">
        <f>IF(U201="snížená",N201,0)</f>
        <v>0</v>
      </c>
      <c r="BG201" s="103">
        <f>IF(U201="zákl. přenesená",N201,0)</f>
        <v>0</v>
      </c>
      <c r="BH201" s="103">
        <f>IF(U201="sníž. přenesená",N201,0)</f>
        <v>0</v>
      </c>
      <c r="BI201" s="103">
        <f>IF(U201="nulová",N201,0)</f>
        <v>0</v>
      </c>
      <c r="BJ201" s="21" t="s">
        <v>79</v>
      </c>
      <c r="BK201" s="103">
        <f>ROUND(L201*K201,2)</f>
        <v>0</v>
      </c>
      <c r="BL201" s="21" t="s">
        <v>147</v>
      </c>
      <c r="BM201" s="21" t="s">
        <v>265</v>
      </c>
    </row>
    <row r="202" spans="2:65" s="1" customFormat="1" ht="25.5" customHeight="1">
      <c r="B202" s="129"/>
      <c r="C202" s="158" t="s">
        <v>266</v>
      </c>
      <c r="D202" s="158" t="s">
        <v>143</v>
      </c>
      <c r="E202" s="159" t="s">
        <v>267</v>
      </c>
      <c r="F202" s="256" t="s">
        <v>268</v>
      </c>
      <c r="G202" s="256"/>
      <c r="H202" s="256"/>
      <c r="I202" s="256"/>
      <c r="J202" s="160" t="s">
        <v>146</v>
      </c>
      <c r="K202" s="161">
        <v>18</v>
      </c>
      <c r="L202" s="257">
        <v>0</v>
      </c>
      <c r="M202" s="257"/>
      <c r="N202" s="258">
        <f>ROUND(L202*K202,2)</f>
        <v>0</v>
      </c>
      <c r="O202" s="258"/>
      <c r="P202" s="258"/>
      <c r="Q202" s="258"/>
      <c r="R202" s="132"/>
      <c r="T202" s="162" t="s">
        <v>5</v>
      </c>
      <c r="U202" s="46" t="s">
        <v>39</v>
      </c>
      <c r="V202" s="38"/>
      <c r="W202" s="163">
        <f>V202*K202</f>
        <v>0</v>
      </c>
      <c r="X202" s="163">
        <v>0.00438</v>
      </c>
      <c r="Y202" s="163">
        <f>X202*K202</f>
        <v>0.07884000000000001</v>
      </c>
      <c r="Z202" s="163">
        <v>0</v>
      </c>
      <c r="AA202" s="164">
        <f>Z202*K202</f>
        <v>0</v>
      </c>
      <c r="AR202" s="21" t="s">
        <v>147</v>
      </c>
      <c r="AT202" s="21" t="s">
        <v>143</v>
      </c>
      <c r="AU202" s="21" t="s">
        <v>95</v>
      </c>
      <c r="AY202" s="21" t="s">
        <v>142</v>
      </c>
      <c r="BE202" s="103">
        <f>IF(U202="základní",N202,0)</f>
        <v>0</v>
      </c>
      <c r="BF202" s="103">
        <f>IF(U202="snížená",N202,0)</f>
        <v>0</v>
      </c>
      <c r="BG202" s="103">
        <f>IF(U202="zákl. přenesená",N202,0)</f>
        <v>0</v>
      </c>
      <c r="BH202" s="103">
        <f>IF(U202="sníž. přenesená",N202,0)</f>
        <v>0</v>
      </c>
      <c r="BI202" s="103">
        <f>IF(U202="nulová",N202,0)</f>
        <v>0</v>
      </c>
      <c r="BJ202" s="21" t="s">
        <v>79</v>
      </c>
      <c r="BK202" s="103">
        <f>ROUND(L202*K202,2)</f>
        <v>0</v>
      </c>
      <c r="BL202" s="21" t="s">
        <v>147</v>
      </c>
      <c r="BM202" s="21" t="s">
        <v>269</v>
      </c>
    </row>
    <row r="203" spans="2:51" s="11" customFormat="1" ht="16.5" customHeight="1">
      <c r="B203" s="172"/>
      <c r="C203" s="173"/>
      <c r="D203" s="173"/>
      <c r="E203" s="174" t="s">
        <v>5</v>
      </c>
      <c r="F203" s="261" t="s">
        <v>232</v>
      </c>
      <c r="G203" s="262"/>
      <c r="H203" s="262"/>
      <c r="I203" s="262"/>
      <c r="J203" s="173"/>
      <c r="K203" s="175">
        <v>18</v>
      </c>
      <c r="L203" s="173"/>
      <c r="M203" s="173"/>
      <c r="N203" s="173"/>
      <c r="O203" s="173"/>
      <c r="P203" s="173"/>
      <c r="Q203" s="173"/>
      <c r="R203" s="176"/>
      <c r="T203" s="177"/>
      <c r="U203" s="173"/>
      <c r="V203" s="173"/>
      <c r="W203" s="173"/>
      <c r="X203" s="173"/>
      <c r="Y203" s="173"/>
      <c r="Z203" s="173"/>
      <c r="AA203" s="178"/>
      <c r="AT203" s="179" t="s">
        <v>150</v>
      </c>
      <c r="AU203" s="179" t="s">
        <v>95</v>
      </c>
      <c r="AV203" s="11" t="s">
        <v>95</v>
      </c>
      <c r="AW203" s="11" t="s">
        <v>32</v>
      </c>
      <c r="AX203" s="11" t="s">
        <v>74</v>
      </c>
      <c r="AY203" s="179" t="s">
        <v>142</v>
      </c>
    </row>
    <row r="204" spans="2:51" s="12" customFormat="1" ht="16.5" customHeight="1">
      <c r="B204" s="180"/>
      <c r="C204" s="181"/>
      <c r="D204" s="181"/>
      <c r="E204" s="182" t="s">
        <v>5</v>
      </c>
      <c r="F204" s="263" t="s">
        <v>152</v>
      </c>
      <c r="G204" s="264"/>
      <c r="H204" s="264"/>
      <c r="I204" s="264"/>
      <c r="J204" s="181"/>
      <c r="K204" s="183">
        <v>18</v>
      </c>
      <c r="L204" s="181"/>
      <c r="M204" s="181"/>
      <c r="N204" s="181"/>
      <c r="O204" s="181"/>
      <c r="P204" s="181"/>
      <c r="Q204" s="181"/>
      <c r="R204" s="184"/>
      <c r="T204" s="185"/>
      <c r="U204" s="181"/>
      <c r="V204" s="181"/>
      <c r="W204" s="181"/>
      <c r="X204" s="181"/>
      <c r="Y204" s="181"/>
      <c r="Z204" s="181"/>
      <c r="AA204" s="186"/>
      <c r="AT204" s="187" t="s">
        <v>150</v>
      </c>
      <c r="AU204" s="187" t="s">
        <v>95</v>
      </c>
      <c r="AV204" s="12" t="s">
        <v>147</v>
      </c>
      <c r="AW204" s="12" t="s">
        <v>32</v>
      </c>
      <c r="AX204" s="12" t="s">
        <v>79</v>
      </c>
      <c r="AY204" s="187" t="s">
        <v>142</v>
      </c>
    </row>
    <row r="205" spans="2:65" s="1" customFormat="1" ht="38.25" customHeight="1">
      <c r="B205" s="129"/>
      <c r="C205" s="158" t="s">
        <v>270</v>
      </c>
      <c r="D205" s="158" t="s">
        <v>143</v>
      </c>
      <c r="E205" s="159" t="s">
        <v>271</v>
      </c>
      <c r="F205" s="256" t="s">
        <v>272</v>
      </c>
      <c r="G205" s="256"/>
      <c r="H205" s="256"/>
      <c r="I205" s="256"/>
      <c r="J205" s="160" t="s">
        <v>146</v>
      </c>
      <c r="K205" s="161">
        <v>18</v>
      </c>
      <c r="L205" s="257">
        <v>0</v>
      </c>
      <c r="M205" s="257"/>
      <c r="N205" s="258">
        <f>ROUND(L205*K205,2)</f>
        <v>0</v>
      </c>
      <c r="O205" s="258"/>
      <c r="P205" s="258"/>
      <c r="Q205" s="258"/>
      <c r="R205" s="132"/>
      <c r="T205" s="162" t="s">
        <v>5</v>
      </c>
      <c r="U205" s="46" t="s">
        <v>39</v>
      </c>
      <c r="V205" s="38"/>
      <c r="W205" s="163">
        <f>V205*K205</f>
        <v>0</v>
      </c>
      <c r="X205" s="163">
        <v>0.00628</v>
      </c>
      <c r="Y205" s="163">
        <f>X205*K205</f>
        <v>0.11304</v>
      </c>
      <c r="Z205" s="163">
        <v>0</v>
      </c>
      <c r="AA205" s="164">
        <f>Z205*K205</f>
        <v>0</v>
      </c>
      <c r="AR205" s="21" t="s">
        <v>147</v>
      </c>
      <c r="AT205" s="21" t="s">
        <v>143</v>
      </c>
      <c r="AU205" s="21" t="s">
        <v>95</v>
      </c>
      <c r="AY205" s="21" t="s">
        <v>142</v>
      </c>
      <c r="BE205" s="103">
        <f>IF(U205="základní",N205,0)</f>
        <v>0</v>
      </c>
      <c r="BF205" s="103">
        <f>IF(U205="snížená",N205,0)</f>
        <v>0</v>
      </c>
      <c r="BG205" s="103">
        <f>IF(U205="zákl. přenesená",N205,0)</f>
        <v>0</v>
      </c>
      <c r="BH205" s="103">
        <f>IF(U205="sníž. přenesená",N205,0)</f>
        <v>0</v>
      </c>
      <c r="BI205" s="103">
        <f>IF(U205="nulová",N205,0)</f>
        <v>0</v>
      </c>
      <c r="BJ205" s="21" t="s">
        <v>79</v>
      </c>
      <c r="BK205" s="103">
        <f>ROUND(L205*K205,2)</f>
        <v>0</v>
      </c>
      <c r="BL205" s="21" t="s">
        <v>147</v>
      </c>
      <c r="BM205" s="21" t="s">
        <v>273</v>
      </c>
    </row>
    <row r="206" spans="2:51" s="11" customFormat="1" ht="16.5" customHeight="1">
      <c r="B206" s="172"/>
      <c r="C206" s="173"/>
      <c r="D206" s="173"/>
      <c r="E206" s="174" t="s">
        <v>5</v>
      </c>
      <c r="F206" s="261" t="s">
        <v>274</v>
      </c>
      <c r="G206" s="262"/>
      <c r="H206" s="262"/>
      <c r="I206" s="262"/>
      <c r="J206" s="173"/>
      <c r="K206" s="175">
        <v>18</v>
      </c>
      <c r="L206" s="173"/>
      <c r="M206" s="173"/>
      <c r="N206" s="173"/>
      <c r="O206" s="173"/>
      <c r="P206" s="173"/>
      <c r="Q206" s="173"/>
      <c r="R206" s="176"/>
      <c r="T206" s="177"/>
      <c r="U206" s="173"/>
      <c r="V206" s="173"/>
      <c r="W206" s="173"/>
      <c r="X206" s="173"/>
      <c r="Y206" s="173"/>
      <c r="Z206" s="173"/>
      <c r="AA206" s="178"/>
      <c r="AT206" s="179" t="s">
        <v>150</v>
      </c>
      <c r="AU206" s="179" t="s">
        <v>95</v>
      </c>
      <c r="AV206" s="11" t="s">
        <v>95</v>
      </c>
      <c r="AW206" s="11" t="s">
        <v>32</v>
      </c>
      <c r="AX206" s="11" t="s">
        <v>74</v>
      </c>
      <c r="AY206" s="179" t="s">
        <v>142</v>
      </c>
    </row>
    <row r="207" spans="2:51" s="12" customFormat="1" ht="16.5" customHeight="1">
      <c r="B207" s="180"/>
      <c r="C207" s="181"/>
      <c r="D207" s="181"/>
      <c r="E207" s="182" t="s">
        <v>5</v>
      </c>
      <c r="F207" s="263" t="s">
        <v>152</v>
      </c>
      <c r="G207" s="264"/>
      <c r="H207" s="264"/>
      <c r="I207" s="264"/>
      <c r="J207" s="181"/>
      <c r="K207" s="183">
        <v>18</v>
      </c>
      <c r="L207" s="181"/>
      <c r="M207" s="181"/>
      <c r="N207" s="181"/>
      <c r="O207" s="181"/>
      <c r="P207" s="181"/>
      <c r="Q207" s="181"/>
      <c r="R207" s="184"/>
      <c r="T207" s="185"/>
      <c r="U207" s="181"/>
      <c r="V207" s="181"/>
      <c r="W207" s="181"/>
      <c r="X207" s="181"/>
      <c r="Y207" s="181"/>
      <c r="Z207" s="181"/>
      <c r="AA207" s="186"/>
      <c r="AT207" s="187" t="s">
        <v>150</v>
      </c>
      <c r="AU207" s="187" t="s">
        <v>95</v>
      </c>
      <c r="AV207" s="12" t="s">
        <v>147</v>
      </c>
      <c r="AW207" s="12" t="s">
        <v>32</v>
      </c>
      <c r="AX207" s="12" t="s">
        <v>79</v>
      </c>
      <c r="AY207" s="187" t="s">
        <v>142</v>
      </c>
    </row>
    <row r="208" spans="2:63" s="9" customFormat="1" ht="29.85" customHeight="1">
      <c r="B208" s="147"/>
      <c r="C208" s="148"/>
      <c r="D208" s="157" t="s">
        <v>108</v>
      </c>
      <c r="E208" s="157"/>
      <c r="F208" s="157"/>
      <c r="G208" s="157"/>
      <c r="H208" s="157"/>
      <c r="I208" s="157"/>
      <c r="J208" s="157"/>
      <c r="K208" s="157"/>
      <c r="L208" s="157"/>
      <c r="M208" s="157"/>
      <c r="N208" s="247">
        <f>BK208</f>
        <v>0</v>
      </c>
      <c r="O208" s="248"/>
      <c r="P208" s="248"/>
      <c r="Q208" s="248"/>
      <c r="R208" s="150"/>
      <c r="T208" s="151"/>
      <c r="U208" s="148"/>
      <c r="V208" s="148"/>
      <c r="W208" s="152">
        <f>SUM(W209:W226)</f>
        <v>0</v>
      </c>
      <c r="X208" s="148"/>
      <c r="Y208" s="152">
        <f>SUM(Y209:Y226)</f>
        <v>399.3946611</v>
      </c>
      <c r="Z208" s="148"/>
      <c r="AA208" s="153">
        <f>SUM(AA209:AA226)</f>
        <v>0</v>
      </c>
      <c r="AR208" s="154" t="s">
        <v>79</v>
      </c>
      <c r="AT208" s="155" t="s">
        <v>73</v>
      </c>
      <c r="AU208" s="155" t="s">
        <v>79</v>
      </c>
      <c r="AY208" s="154" t="s">
        <v>142</v>
      </c>
      <c r="BK208" s="156">
        <f>SUM(BK209:BK226)</f>
        <v>0</v>
      </c>
    </row>
    <row r="209" spans="2:65" s="1" customFormat="1" ht="38.25" customHeight="1">
      <c r="B209" s="129"/>
      <c r="C209" s="158" t="s">
        <v>275</v>
      </c>
      <c r="D209" s="158" t="s">
        <v>143</v>
      </c>
      <c r="E209" s="159" t="s">
        <v>276</v>
      </c>
      <c r="F209" s="256" t="s">
        <v>277</v>
      </c>
      <c r="G209" s="256"/>
      <c r="H209" s="256"/>
      <c r="I209" s="256"/>
      <c r="J209" s="160" t="s">
        <v>173</v>
      </c>
      <c r="K209" s="161">
        <v>154</v>
      </c>
      <c r="L209" s="257">
        <v>0</v>
      </c>
      <c r="M209" s="257"/>
      <c r="N209" s="258">
        <f>ROUND(L209*K209,2)</f>
        <v>0</v>
      </c>
      <c r="O209" s="258"/>
      <c r="P209" s="258"/>
      <c r="Q209" s="258"/>
      <c r="R209" s="132"/>
      <c r="T209" s="162" t="s">
        <v>5</v>
      </c>
      <c r="U209" s="46" t="s">
        <v>39</v>
      </c>
      <c r="V209" s="38"/>
      <c r="W209" s="163">
        <f>V209*K209</f>
        <v>0</v>
      </c>
      <c r="X209" s="163">
        <v>0.16849</v>
      </c>
      <c r="Y209" s="163">
        <f>X209*K209</f>
        <v>25.94746</v>
      </c>
      <c r="Z209" s="163">
        <v>0</v>
      </c>
      <c r="AA209" s="164">
        <f>Z209*K209</f>
        <v>0</v>
      </c>
      <c r="AR209" s="21" t="s">
        <v>147</v>
      </c>
      <c r="AT209" s="21" t="s">
        <v>143</v>
      </c>
      <c r="AU209" s="21" t="s">
        <v>95</v>
      </c>
      <c r="AY209" s="21" t="s">
        <v>142</v>
      </c>
      <c r="BE209" s="103">
        <f>IF(U209="základní",N209,0)</f>
        <v>0</v>
      </c>
      <c r="BF209" s="103">
        <f>IF(U209="snížená",N209,0)</f>
        <v>0</v>
      </c>
      <c r="BG209" s="103">
        <f>IF(U209="zákl. přenesená",N209,0)</f>
        <v>0</v>
      </c>
      <c r="BH209" s="103">
        <f>IF(U209="sníž. přenesená",N209,0)</f>
        <v>0</v>
      </c>
      <c r="BI209" s="103">
        <f>IF(U209="nulová",N209,0)</f>
        <v>0</v>
      </c>
      <c r="BJ209" s="21" t="s">
        <v>79</v>
      </c>
      <c r="BK209" s="103">
        <f>ROUND(L209*K209,2)</f>
        <v>0</v>
      </c>
      <c r="BL209" s="21" t="s">
        <v>147</v>
      </c>
      <c r="BM209" s="21" t="s">
        <v>278</v>
      </c>
    </row>
    <row r="210" spans="2:51" s="11" customFormat="1" ht="16.5" customHeight="1">
      <c r="B210" s="172"/>
      <c r="C210" s="173"/>
      <c r="D210" s="173"/>
      <c r="E210" s="174" t="s">
        <v>5</v>
      </c>
      <c r="F210" s="261" t="s">
        <v>175</v>
      </c>
      <c r="G210" s="262"/>
      <c r="H210" s="262"/>
      <c r="I210" s="262"/>
      <c r="J210" s="173"/>
      <c r="K210" s="175">
        <v>154</v>
      </c>
      <c r="L210" s="173"/>
      <c r="M210" s="173"/>
      <c r="N210" s="173"/>
      <c r="O210" s="173"/>
      <c r="P210" s="173"/>
      <c r="Q210" s="173"/>
      <c r="R210" s="176"/>
      <c r="T210" s="177"/>
      <c r="U210" s="173"/>
      <c r="V210" s="173"/>
      <c r="W210" s="173"/>
      <c r="X210" s="173"/>
      <c r="Y210" s="173"/>
      <c r="Z210" s="173"/>
      <c r="AA210" s="178"/>
      <c r="AT210" s="179" t="s">
        <v>150</v>
      </c>
      <c r="AU210" s="179" t="s">
        <v>95</v>
      </c>
      <c r="AV210" s="11" t="s">
        <v>95</v>
      </c>
      <c r="AW210" s="11" t="s">
        <v>32</v>
      </c>
      <c r="AX210" s="11" t="s">
        <v>74</v>
      </c>
      <c r="AY210" s="179" t="s">
        <v>142</v>
      </c>
    </row>
    <row r="211" spans="2:51" s="12" customFormat="1" ht="16.5" customHeight="1">
      <c r="B211" s="180"/>
      <c r="C211" s="181"/>
      <c r="D211" s="181"/>
      <c r="E211" s="182" t="s">
        <v>5</v>
      </c>
      <c r="F211" s="263" t="s">
        <v>152</v>
      </c>
      <c r="G211" s="264"/>
      <c r="H211" s="264"/>
      <c r="I211" s="264"/>
      <c r="J211" s="181"/>
      <c r="K211" s="183">
        <v>154</v>
      </c>
      <c r="L211" s="181"/>
      <c r="M211" s="181"/>
      <c r="N211" s="181"/>
      <c r="O211" s="181"/>
      <c r="P211" s="181"/>
      <c r="Q211" s="181"/>
      <c r="R211" s="184"/>
      <c r="T211" s="185"/>
      <c r="U211" s="181"/>
      <c r="V211" s="181"/>
      <c r="W211" s="181"/>
      <c r="X211" s="181"/>
      <c r="Y211" s="181"/>
      <c r="Z211" s="181"/>
      <c r="AA211" s="186"/>
      <c r="AT211" s="187" t="s">
        <v>150</v>
      </c>
      <c r="AU211" s="187" t="s">
        <v>95</v>
      </c>
      <c r="AV211" s="12" t="s">
        <v>147</v>
      </c>
      <c r="AW211" s="12" t="s">
        <v>32</v>
      </c>
      <c r="AX211" s="12" t="s">
        <v>79</v>
      </c>
      <c r="AY211" s="187" t="s">
        <v>142</v>
      </c>
    </row>
    <row r="212" spans="2:65" s="1" customFormat="1" ht="16.5" customHeight="1">
      <c r="B212" s="129"/>
      <c r="C212" s="188" t="s">
        <v>279</v>
      </c>
      <c r="D212" s="188" t="s">
        <v>183</v>
      </c>
      <c r="E212" s="189" t="s">
        <v>280</v>
      </c>
      <c r="F212" s="271" t="s">
        <v>281</v>
      </c>
      <c r="G212" s="271"/>
      <c r="H212" s="271"/>
      <c r="I212" s="271"/>
      <c r="J212" s="190" t="s">
        <v>173</v>
      </c>
      <c r="K212" s="191">
        <v>169.4</v>
      </c>
      <c r="L212" s="272">
        <v>0</v>
      </c>
      <c r="M212" s="272"/>
      <c r="N212" s="273">
        <f>ROUND(L212*K212,2)</f>
        <v>0</v>
      </c>
      <c r="O212" s="258"/>
      <c r="P212" s="258"/>
      <c r="Q212" s="258"/>
      <c r="R212" s="132"/>
      <c r="T212" s="162" t="s">
        <v>5</v>
      </c>
      <c r="U212" s="46" t="s">
        <v>39</v>
      </c>
      <c r="V212" s="38"/>
      <c r="W212" s="163">
        <f>V212*K212</f>
        <v>0</v>
      </c>
      <c r="X212" s="163">
        <v>0.058</v>
      </c>
      <c r="Y212" s="163">
        <f>X212*K212</f>
        <v>9.8252</v>
      </c>
      <c r="Z212" s="163">
        <v>0</v>
      </c>
      <c r="AA212" s="164">
        <f>Z212*K212</f>
        <v>0</v>
      </c>
      <c r="AR212" s="21" t="s">
        <v>182</v>
      </c>
      <c r="AT212" s="21" t="s">
        <v>183</v>
      </c>
      <c r="AU212" s="21" t="s">
        <v>95</v>
      </c>
      <c r="AY212" s="21" t="s">
        <v>142</v>
      </c>
      <c r="BE212" s="103">
        <f>IF(U212="základní",N212,0)</f>
        <v>0</v>
      </c>
      <c r="BF212" s="103">
        <f>IF(U212="snížená",N212,0)</f>
        <v>0</v>
      </c>
      <c r="BG212" s="103">
        <f>IF(U212="zákl. přenesená",N212,0)</f>
        <v>0</v>
      </c>
      <c r="BH212" s="103">
        <f>IF(U212="sníž. přenesená",N212,0)</f>
        <v>0</v>
      </c>
      <c r="BI212" s="103">
        <f>IF(U212="nulová",N212,0)</f>
        <v>0</v>
      </c>
      <c r="BJ212" s="21" t="s">
        <v>79</v>
      </c>
      <c r="BK212" s="103">
        <f>ROUND(L212*K212,2)</f>
        <v>0</v>
      </c>
      <c r="BL212" s="21" t="s">
        <v>147</v>
      </c>
      <c r="BM212" s="21" t="s">
        <v>282</v>
      </c>
    </row>
    <row r="213" spans="2:65" s="1" customFormat="1" ht="25.5" customHeight="1">
      <c r="B213" s="129"/>
      <c r="C213" s="158" t="s">
        <v>283</v>
      </c>
      <c r="D213" s="158" t="s">
        <v>143</v>
      </c>
      <c r="E213" s="159" t="s">
        <v>284</v>
      </c>
      <c r="F213" s="256" t="s">
        <v>285</v>
      </c>
      <c r="G213" s="256"/>
      <c r="H213" s="256"/>
      <c r="I213" s="256"/>
      <c r="J213" s="160" t="s">
        <v>173</v>
      </c>
      <c r="K213" s="161">
        <v>769</v>
      </c>
      <c r="L213" s="257">
        <v>0</v>
      </c>
      <c r="M213" s="257"/>
      <c r="N213" s="258">
        <f>ROUND(L213*K213,2)</f>
        <v>0</v>
      </c>
      <c r="O213" s="258"/>
      <c r="P213" s="258"/>
      <c r="Q213" s="258"/>
      <c r="R213" s="132"/>
      <c r="T213" s="162" t="s">
        <v>5</v>
      </c>
      <c r="U213" s="46" t="s">
        <v>39</v>
      </c>
      <c r="V213" s="38"/>
      <c r="W213" s="163">
        <f>V213*K213</f>
        <v>0</v>
      </c>
      <c r="X213" s="163">
        <v>0.16849</v>
      </c>
      <c r="Y213" s="163">
        <f>X213*K213</f>
        <v>129.56881</v>
      </c>
      <c r="Z213" s="163">
        <v>0</v>
      </c>
      <c r="AA213" s="164">
        <f>Z213*K213</f>
        <v>0</v>
      </c>
      <c r="AR213" s="21" t="s">
        <v>147</v>
      </c>
      <c r="AT213" s="21" t="s">
        <v>143</v>
      </c>
      <c r="AU213" s="21" t="s">
        <v>95</v>
      </c>
      <c r="AY213" s="21" t="s">
        <v>142</v>
      </c>
      <c r="BE213" s="103">
        <f>IF(U213="základní",N213,0)</f>
        <v>0</v>
      </c>
      <c r="BF213" s="103">
        <f>IF(U213="snížená",N213,0)</f>
        <v>0</v>
      </c>
      <c r="BG213" s="103">
        <f>IF(U213="zákl. přenesená",N213,0)</f>
        <v>0</v>
      </c>
      <c r="BH213" s="103">
        <f>IF(U213="sníž. přenesená",N213,0)</f>
        <v>0</v>
      </c>
      <c r="BI213" s="103">
        <f>IF(U213="nulová",N213,0)</f>
        <v>0</v>
      </c>
      <c r="BJ213" s="21" t="s">
        <v>79</v>
      </c>
      <c r="BK213" s="103">
        <f>ROUND(L213*K213,2)</f>
        <v>0</v>
      </c>
      <c r="BL213" s="21" t="s">
        <v>147</v>
      </c>
      <c r="BM213" s="21" t="s">
        <v>286</v>
      </c>
    </row>
    <row r="214" spans="2:51" s="11" customFormat="1" ht="16.5" customHeight="1">
      <c r="B214" s="172"/>
      <c r="C214" s="173"/>
      <c r="D214" s="173"/>
      <c r="E214" s="174" t="s">
        <v>5</v>
      </c>
      <c r="F214" s="261" t="s">
        <v>176</v>
      </c>
      <c r="G214" s="262"/>
      <c r="H214" s="262"/>
      <c r="I214" s="262"/>
      <c r="J214" s="173"/>
      <c r="K214" s="175">
        <v>769</v>
      </c>
      <c r="L214" s="173"/>
      <c r="M214" s="173"/>
      <c r="N214" s="173"/>
      <c r="O214" s="173"/>
      <c r="P214" s="173"/>
      <c r="Q214" s="173"/>
      <c r="R214" s="176"/>
      <c r="T214" s="177"/>
      <c r="U214" s="173"/>
      <c r="V214" s="173"/>
      <c r="W214" s="173"/>
      <c r="X214" s="173"/>
      <c r="Y214" s="173"/>
      <c r="Z214" s="173"/>
      <c r="AA214" s="178"/>
      <c r="AT214" s="179" t="s">
        <v>150</v>
      </c>
      <c r="AU214" s="179" t="s">
        <v>95</v>
      </c>
      <c r="AV214" s="11" t="s">
        <v>95</v>
      </c>
      <c r="AW214" s="11" t="s">
        <v>32</v>
      </c>
      <c r="AX214" s="11" t="s">
        <v>74</v>
      </c>
      <c r="AY214" s="179" t="s">
        <v>142</v>
      </c>
    </row>
    <row r="215" spans="2:51" s="10" customFormat="1" ht="16.5" customHeight="1">
      <c r="B215" s="165"/>
      <c r="C215" s="166"/>
      <c r="D215" s="166"/>
      <c r="E215" s="167" t="s">
        <v>5</v>
      </c>
      <c r="F215" s="269" t="s">
        <v>287</v>
      </c>
      <c r="G215" s="270"/>
      <c r="H215" s="270"/>
      <c r="I215" s="270"/>
      <c r="J215" s="166"/>
      <c r="K215" s="167" t="s">
        <v>5</v>
      </c>
      <c r="L215" s="166"/>
      <c r="M215" s="166"/>
      <c r="N215" s="166"/>
      <c r="O215" s="166"/>
      <c r="P215" s="166"/>
      <c r="Q215" s="166"/>
      <c r="R215" s="168"/>
      <c r="T215" s="169"/>
      <c r="U215" s="166"/>
      <c r="V215" s="166"/>
      <c r="W215" s="166"/>
      <c r="X215" s="166"/>
      <c r="Y215" s="166"/>
      <c r="Z215" s="166"/>
      <c r="AA215" s="170"/>
      <c r="AT215" s="171" t="s">
        <v>150</v>
      </c>
      <c r="AU215" s="171" t="s">
        <v>95</v>
      </c>
      <c r="AV215" s="10" t="s">
        <v>79</v>
      </c>
      <c r="AW215" s="10" t="s">
        <v>32</v>
      </c>
      <c r="AX215" s="10" t="s">
        <v>74</v>
      </c>
      <c r="AY215" s="171" t="s">
        <v>142</v>
      </c>
    </row>
    <row r="216" spans="2:51" s="12" customFormat="1" ht="16.5" customHeight="1">
      <c r="B216" s="180"/>
      <c r="C216" s="181"/>
      <c r="D216" s="181"/>
      <c r="E216" s="182" t="s">
        <v>5</v>
      </c>
      <c r="F216" s="263" t="s">
        <v>152</v>
      </c>
      <c r="G216" s="264"/>
      <c r="H216" s="264"/>
      <c r="I216" s="264"/>
      <c r="J216" s="181"/>
      <c r="K216" s="183">
        <v>769</v>
      </c>
      <c r="L216" s="181"/>
      <c r="M216" s="181"/>
      <c r="N216" s="181"/>
      <c r="O216" s="181"/>
      <c r="P216" s="181"/>
      <c r="Q216" s="181"/>
      <c r="R216" s="184"/>
      <c r="T216" s="185"/>
      <c r="U216" s="181"/>
      <c r="V216" s="181"/>
      <c r="W216" s="181"/>
      <c r="X216" s="181"/>
      <c r="Y216" s="181"/>
      <c r="Z216" s="181"/>
      <c r="AA216" s="186"/>
      <c r="AT216" s="187" t="s">
        <v>150</v>
      </c>
      <c r="AU216" s="187" t="s">
        <v>95</v>
      </c>
      <c r="AV216" s="12" t="s">
        <v>147</v>
      </c>
      <c r="AW216" s="12" t="s">
        <v>32</v>
      </c>
      <c r="AX216" s="12" t="s">
        <v>79</v>
      </c>
      <c r="AY216" s="187" t="s">
        <v>142</v>
      </c>
    </row>
    <row r="217" spans="2:65" s="1" customFormat="1" ht="16.5" customHeight="1">
      <c r="B217" s="129"/>
      <c r="C217" s="188" t="s">
        <v>288</v>
      </c>
      <c r="D217" s="188" t="s">
        <v>183</v>
      </c>
      <c r="E217" s="189" t="s">
        <v>289</v>
      </c>
      <c r="F217" s="271" t="s">
        <v>290</v>
      </c>
      <c r="G217" s="271"/>
      <c r="H217" s="271"/>
      <c r="I217" s="271"/>
      <c r="J217" s="190" t="s">
        <v>173</v>
      </c>
      <c r="K217" s="191">
        <v>76.9</v>
      </c>
      <c r="L217" s="272">
        <v>0</v>
      </c>
      <c r="M217" s="272"/>
      <c r="N217" s="273">
        <f>ROUND(L217*K217,2)</f>
        <v>0</v>
      </c>
      <c r="O217" s="258"/>
      <c r="P217" s="258"/>
      <c r="Q217" s="258"/>
      <c r="R217" s="132"/>
      <c r="T217" s="162" t="s">
        <v>5</v>
      </c>
      <c r="U217" s="46" t="s">
        <v>39</v>
      </c>
      <c r="V217" s="38"/>
      <c r="W217" s="163">
        <f>V217*K217</f>
        <v>0</v>
      </c>
      <c r="X217" s="163">
        <v>0.2</v>
      </c>
      <c r="Y217" s="163">
        <f>X217*K217</f>
        <v>15.380000000000003</v>
      </c>
      <c r="Z217" s="163">
        <v>0</v>
      </c>
      <c r="AA217" s="164">
        <f>Z217*K217</f>
        <v>0</v>
      </c>
      <c r="AR217" s="21" t="s">
        <v>182</v>
      </c>
      <c r="AT217" s="21" t="s">
        <v>183</v>
      </c>
      <c r="AU217" s="21" t="s">
        <v>95</v>
      </c>
      <c r="AY217" s="21" t="s">
        <v>142</v>
      </c>
      <c r="BE217" s="103">
        <f>IF(U217="základní",N217,0)</f>
        <v>0</v>
      </c>
      <c r="BF217" s="103">
        <f>IF(U217="snížená",N217,0)</f>
        <v>0</v>
      </c>
      <c r="BG217" s="103">
        <f>IF(U217="zákl. přenesená",N217,0)</f>
        <v>0</v>
      </c>
      <c r="BH217" s="103">
        <f>IF(U217="sníž. přenesená",N217,0)</f>
        <v>0</v>
      </c>
      <c r="BI217" s="103">
        <f>IF(U217="nulová",N217,0)</f>
        <v>0</v>
      </c>
      <c r="BJ217" s="21" t="s">
        <v>79</v>
      </c>
      <c r="BK217" s="103">
        <f>ROUND(L217*K217,2)</f>
        <v>0</v>
      </c>
      <c r="BL217" s="21" t="s">
        <v>147</v>
      </c>
      <c r="BM217" s="21" t="s">
        <v>291</v>
      </c>
    </row>
    <row r="218" spans="2:65" s="1" customFormat="1" ht="25.5" customHeight="1">
      <c r="B218" s="129"/>
      <c r="C218" s="158" t="s">
        <v>292</v>
      </c>
      <c r="D218" s="158" t="s">
        <v>143</v>
      </c>
      <c r="E218" s="159" t="s">
        <v>293</v>
      </c>
      <c r="F218" s="256" t="s">
        <v>294</v>
      </c>
      <c r="G218" s="256"/>
      <c r="H218" s="256"/>
      <c r="I218" s="256"/>
      <c r="J218" s="160" t="s">
        <v>201</v>
      </c>
      <c r="K218" s="161">
        <v>96.915</v>
      </c>
      <c r="L218" s="257">
        <v>0</v>
      </c>
      <c r="M218" s="257"/>
      <c r="N218" s="258">
        <f>ROUND(L218*K218,2)</f>
        <v>0</v>
      </c>
      <c r="O218" s="258"/>
      <c r="P218" s="258"/>
      <c r="Q218" s="258"/>
      <c r="R218" s="132"/>
      <c r="T218" s="162" t="s">
        <v>5</v>
      </c>
      <c r="U218" s="46" t="s">
        <v>39</v>
      </c>
      <c r="V218" s="38"/>
      <c r="W218" s="163">
        <f>V218*K218</f>
        <v>0</v>
      </c>
      <c r="X218" s="163">
        <v>2.25634</v>
      </c>
      <c r="Y218" s="163">
        <f>X218*K218</f>
        <v>218.6731911</v>
      </c>
      <c r="Z218" s="163">
        <v>0</v>
      </c>
      <c r="AA218" s="164">
        <f>Z218*K218</f>
        <v>0</v>
      </c>
      <c r="AR218" s="21" t="s">
        <v>147</v>
      </c>
      <c r="AT218" s="21" t="s">
        <v>143</v>
      </c>
      <c r="AU218" s="21" t="s">
        <v>95</v>
      </c>
      <c r="AY218" s="21" t="s">
        <v>142</v>
      </c>
      <c r="BE218" s="103">
        <f>IF(U218="základní",N218,0)</f>
        <v>0</v>
      </c>
      <c r="BF218" s="103">
        <f>IF(U218="snížená",N218,0)</f>
        <v>0</v>
      </c>
      <c r="BG218" s="103">
        <f>IF(U218="zákl. přenesená",N218,0)</f>
        <v>0</v>
      </c>
      <c r="BH218" s="103">
        <f>IF(U218="sníž. přenesená",N218,0)</f>
        <v>0</v>
      </c>
      <c r="BI218" s="103">
        <f>IF(U218="nulová",N218,0)</f>
        <v>0</v>
      </c>
      <c r="BJ218" s="21" t="s">
        <v>79</v>
      </c>
      <c r="BK218" s="103">
        <f>ROUND(L218*K218,2)</f>
        <v>0</v>
      </c>
      <c r="BL218" s="21" t="s">
        <v>147</v>
      </c>
      <c r="BM218" s="21" t="s">
        <v>295</v>
      </c>
    </row>
    <row r="219" spans="2:51" s="11" customFormat="1" ht="16.5" customHeight="1">
      <c r="B219" s="172"/>
      <c r="C219" s="173"/>
      <c r="D219" s="173"/>
      <c r="E219" s="174" t="s">
        <v>5</v>
      </c>
      <c r="F219" s="261" t="s">
        <v>296</v>
      </c>
      <c r="G219" s="262"/>
      <c r="H219" s="262"/>
      <c r="I219" s="262"/>
      <c r="J219" s="173"/>
      <c r="K219" s="175">
        <v>96.915</v>
      </c>
      <c r="L219" s="173"/>
      <c r="M219" s="173"/>
      <c r="N219" s="173"/>
      <c r="O219" s="173"/>
      <c r="P219" s="173"/>
      <c r="Q219" s="173"/>
      <c r="R219" s="176"/>
      <c r="T219" s="177"/>
      <c r="U219" s="173"/>
      <c r="V219" s="173"/>
      <c r="W219" s="173"/>
      <c r="X219" s="173"/>
      <c r="Y219" s="173"/>
      <c r="Z219" s="173"/>
      <c r="AA219" s="178"/>
      <c r="AT219" s="179" t="s">
        <v>150</v>
      </c>
      <c r="AU219" s="179" t="s">
        <v>95</v>
      </c>
      <c r="AV219" s="11" t="s">
        <v>95</v>
      </c>
      <c r="AW219" s="11" t="s">
        <v>32</v>
      </c>
      <c r="AX219" s="11" t="s">
        <v>74</v>
      </c>
      <c r="AY219" s="179" t="s">
        <v>142</v>
      </c>
    </row>
    <row r="220" spans="2:51" s="12" customFormat="1" ht="16.5" customHeight="1">
      <c r="B220" s="180"/>
      <c r="C220" s="181"/>
      <c r="D220" s="181"/>
      <c r="E220" s="182" t="s">
        <v>5</v>
      </c>
      <c r="F220" s="263" t="s">
        <v>152</v>
      </c>
      <c r="G220" s="264"/>
      <c r="H220" s="264"/>
      <c r="I220" s="264"/>
      <c r="J220" s="181"/>
      <c r="K220" s="183">
        <v>96.915</v>
      </c>
      <c r="L220" s="181"/>
      <c r="M220" s="181"/>
      <c r="N220" s="181"/>
      <c r="O220" s="181"/>
      <c r="P220" s="181"/>
      <c r="Q220" s="181"/>
      <c r="R220" s="184"/>
      <c r="T220" s="185"/>
      <c r="U220" s="181"/>
      <c r="V220" s="181"/>
      <c r="W220" s="181"/>
      <c r="X220" s="181"/>
      <c r="Y220" s="181"/>
      <c r="Z220" s="181"/>
      <c r="AA220" s="186"/>
      <c r="AT220" s="187" t="s">
        <v>150</v>
      </c>
      <c r="AU220" s="187" t="s">
        <v>95</v>
      </c>
      <c r="AV220" s="12" t="s">
        <v>147</v>
      </c>
      <c r="AW220" s="12" t="s">
        <v>32</v>
      </c>
      <c r="AX220" s="12" t="s">
        <v>79</v>
      </c>
      <c r="AY220" s="187" t="s">
        <v>142</v>
      </c>
    </row>
    <row r="221" spans="2:65" s="1" customFormat="1" ht="25.5" customHeight="1">
      <c r="B221" s="129"/>
      <c r="C221" s="158" t="s">
        <v>297</v>
      </c>
      <c r="D221" s="158" t="s">
        <v>143</v>
      </c>
      <c r="E221" s="159" t="s">
        <v>298</v>
      </c>
      <c r="F221" s="256" t="s">
        <v>299</v>
      </c>
      <c r="G221" s="256"/>
      <c r="H221" s="256"/>
      <c r="I221" s="256"/>
      <c r="J221" s="160" t="s">
        <v>173</v>
      </c>
      <c r="K221" s="161">
        <v>1258.2</v>
      </c>
      <c r="L221" s="257">
        <v>0</v>
      </c>
      <c r="M221" s="257"/>
      <c r="N221" s="258">
        <f>ROUND(L221*K221,2)</f>
        <v>0</v>
      </c>
      <c r="O221" s="258"/>
      <c r="P221" s="258"/>
      <c r="Q221" s="258"/>
      <c r="R221" s="132"/>
      <c r="T221" s="162" t="s">
        <v>5</v>
      </c>
      <c r="U221" s="46" t="s">
        <v>39</v>
      </c>
      <c r="V221" s="38"/>
      <c r="W221" s="163">
        <f>V221*K221</f>
        <v>0</v>
      </c>
      <c r="X221" s="163">
        <v>0</v>
      </c>
      <c r="Y221" s="163">
        <f>X221*K221</f>
        <v>0</v>
      </c>
      <c r="Z221" s="163">
        <v>0</v>
      </c>
      <c r="AA221" s="164">
        <f>Z221*K221</f>
        <v>0</v>
      </c>
      <c r="AR221" s="21" t="s">
        <v>147</v>
      </c>
      <c r="AT221" s="21" t="s">
        <v>143</v>
      </c>
      <c r="AU221" s="21" t="s">
        <v>95</v>
      </c>
      <c r="AY221" s="21" t="s">
        <v>142</v>
      </c>
      <c r="BE221" s="103">
        <f>IF(U221="základní",N221,0)</f>
        <v>0</v>
      </c>
      <c r="BF221" s="103">
        <f>IF(U221="snížená",N221,0)</f>
        <v>0</v>
      </c>
      <c r="BG221" s="103">
        <f>IF(U221="zákl. přenesená",N221,0)</f>
        <v>0</v>
      </c>
      <c r="BH221" s="103">
        <f>IF(U221="sníž. přenesená",N221,0)</f>
        <v>0</v>
      </c>
      <c r="BI221" s="103">
        <f>IF(U221="nulová",N221,0)</f>
        <v>0</v>
      </c>
      <c r="BJ221" s="21" t="s">
        <v>79</v>
      </c>
      <c r="BK221" s="103">
        <f>ROUND(L221*K221,2)</f>
        <v>0</v>
      </c>
      <c r="BL221" s="21" t="s">
        <v>147</v>
      </c>
      <c r="BM221" s="21" t="s">
        <v>300</v>
      </c>
    </row>
    <row r="222" spans="2:51" s="10" customFormat="1" ht="16.5" customHeight="1">
      <c r="B222" s="165"/>
      <c r="C222" s="166"/>
      <c r="D222" s="166"/>
      <c r="E222" s="167" t="s">
        <v>5</v>
      </c>
      <c r="F222" s="265" t="s">
        <v>301</v>
      </c>
      <c r="G222" s="266"/>
      <c r="H222" s="266"/>
      <c r="I222" s="266"/>
      <c r="J222" s="166"/>
      <c r="K222" s="167" t="s">
        <v>5</v>
      </c>
      <c r="L222" s="166"/>
      <c r="M222" s="166"/>
      <c r="N222" s="166"/>
      <c r="O222" s="166"/>
      <c r="P222" s="166"/>
      <c r="Q222" s="166"/>
      <c r="R222" s="168"/>
      <c r="T222" s="169"/>
      <c r="U222" s="166"/>
      <c r="V222" s="166"/>
      <c r="W222" s="166"/>
      <c r="X222" s="166"/>
      <c r="Y222" s="166"/>
      <c r="Z222" s="166"/>
      <c r="AA222" s="170"/>
      <c r="AT222" s="171" t="s">
        <v>150</v>
      </c>
      <c r="AU222" s="171" t="s">
        <v>95</v>
      </c>
      <c r="AV222" s="10" t="s">
        <v>79</v>
      </c>
      <c r="AW222" s="10" t="s">
        <v>32</v>
      </c>
      <c r="AX222" s="10" t="s">
        <v>74</v>
      </c>
      <c r="AY222" s="171" t="s">
        <v>142</v>
      </c>
    </row>
    <row r="223" spans="2:51" s="11" customFormat="1" ht="16.5" customHeight="1">
      <c r="B223" s="172"/>
      <c r="C223" s="173"/>
      <c r="D223" s="173"/>
      <c r="E223" s="174" t="s">
        <v>5</v>
      </c>
      <c r="F223" s="267" t="s">
        <v>302</v>
      </c>
      <c r="G223" s="268"/>
      <c r="H223" s="268"/>
      <c r="I223" s="268"/>
      <c r="J223" s="173"/>
      <c r="K223" s="175">
        <v>489.2</v>
      </c>
      <c r="L223" s="173"/>
      <c r="M223" s="173"/>
      <c r="N223" s="173"/>
      <c r="O223" s="173"/>
      <c r="P223" s="173"/>
      <c r="Q223" s="173"/>
      <c r="R223" s="176"/>
      <c r="T223" s="177"/>
      <c r="U223" s="173"/>
      <c r="V223" s="173"/>
      <c r="W223" s="173"/>
      <c r="X223" s="173"/>
      <c r="Y223" s="173"/>
      <c r="Z223" s="173"/>
      <c r="AA223" s="178"/>
      <c r="AT223" s="179" t="s">
        <v>150</v>
      </c>
      <c r="AU223" s="179" t="s">
        <v>95</v>
      </c>
      <c r="AV223" s="11" t="s">
        <v>95</v>
      </c>
      <c r="AW223" s="11" t="s">
        <v>32</v>
      </c>
      <c r="AX223" s="11" t="s">
        <v>74</v>
      </c>
      <c r="AY223" s="179" t="s">
        <v>142</v>
      </c>
    </row>
    <row r="224" spans="2:51" s="10" customFormat="1" ht="16.5" customHeight="1">
      <c r="B224" s="165"/>
      <c r="C224" s="166"/>
      <c r="D224" s="166"/>
      <c r="E224" s="167" t="s">
        <v>5</v>
      </c>
      <c r="F224" s="269" t="s">
        <v>303</v>
      </c>
      <c r="G224" s="270"/>
      <c r="H224" s="270"/>
      <c r="I224" s="270"/>
      <c r="J224" s="166"/>
      <c r="K224" s="167" t="s">
        <v>5</v>
      </c>
      <c r="L224" s="166"/>
      <c r="M224" s="166"/>
      <c r="N224" s="166"/>
      <c r="O224" s="166"/>
      <c r="P224" s="166"/>
      <c r="Q224" s="166"/>
      <c r="R224" s="168"/>
      <c r="T224" s="169"/>
      <c r="U224" s="166"/>
      <c r="V224" s="166"/>
      <c r="W224" s="166"/>
      <c r="X224" s="166"/>
      <c r="Y224" s="166"/>
      <c r="Z224" s="166"/>
      <c r="AA224" s="170"/>
      <c r="AT224" s="171" t="s">
        <v>150</v>
      </c>
      <c r="AU224" s="171" t="s">
        <v>95</v>
      </c>
      <c r="AV224" s="10" t="s">
        <v>79</v>
      </c>
      <c r="AW224" s="10" t="s">
        <v>32</v>
      </c>
      <c r="AX224" s="10" t="s">
        <v>74</v>
      </c>
      <c r="AY224" s="171" t="s">
        <v>142</v>
      </c>
    </row>
    <row r="225" spans="2:51" s="11" customFormat="1" ht="16.5" customHeight="1">
      <c r="B225" s="172"/>
      <c r="C225" s="173"/>
      <c r="D225" s="173"/>
      <c r="E225" s="174" t="s">
        <v>5</v>
      </c>
      <c r="F225" s="267" t="s">
        <v>176</v>
      </c>
      <c r="G225" s="268"/>
      <c r="H225" s="268"/>
      <c r="I225" s="268"/>
      <c r="J225" s="173"/>
      <c r="K225" s="175">
        <v>769</v>
      </c>
      <c r="L225" s="173"/>
      <c r="M225" s="173"/>
      <c r="N225" s="173"/>
      <c r="O225" s="173"/>
      <c r="P225" s="173"/>
      <c r="Q225" s="173"/>
      <c r="R225" s="176"/>
      <c r="T225" s="177"/>
      <c r="U225" s="173"/>
      <c r="V225" s="173"/>
      <c r="W225" s="173"/>
      <c r="X225" s="173"/>
      <c r="Y225" s="173"/>
      <c r="Z225" s="173"/>
      <c r="AA225" s="178"/>
      <c r="AT225" s="179" t="s">
        <v>150</v>
      </c>
      <c r="AU225" s="179" t="s">
        <v>95</v>
      </c>
      <c r="AV225" s="11" t="s">
        <v>95</v>
      </c>
      <c r="AW225" s="11" t="s">
        <v>32</v>
      </c>
      <c r="AX225" s="11" t="s">
        <v>74</v>
      </c>
      <c r="AY225" s="179" t="s">
        <v>142</v>
      </c>
    </row>
    <row r="226" spans="2:51" s="12" customFormat="1" ht="16.5" customHeight="1">
      <c r="B226" s="180"/>
      <c r="C226" s="181"/>
      <c r="D226" s="181"/>
      <c r="E226" s="182" t="s">
        <v>5</v>
      </c>
      <c r="F226" s="263" t="s">
        <v>152</v>
      </c>
      <c r="G226" s="264"/>
      <c r="H226" s="264"/>
      <c r="I226" s="264"/>
      <c r="J226" s="181"/>
      <c r="K226" s="183">
        <v>1258.2</v>
      </c>
      <c r="L226" s="181"/>
      <c r="M226" s="181"/>
      <c r="N226" s="181"/>
      <c r="O226" s="181"/>
      <c r="P226" s="181"/>
      <c r="Q226" s="181"/>
      <c r="R226" s="184"/>
      <c r="T226" s="185"/>
      <c r="U226" s="181"/>
      <c r="V226" s="181"/>
      <c r="W226" s="181"/>
      <c r="X226" s="181"/>
      <c r="Y226" s="181"/>
      <c r="Z226" s="181"/>
      <c r="AA226" s="186"/>
      <c r="AT226" s="187" t="s">
        <v>150</v>
      </c>
      <c r="AU226" s="187" t="s">
        <v>95</v>
      </c>
      <c r="AV226" s="12" t="s">
        <v>147</v>
      </c>
      <c r="AW226" s="12" t="s">
        <v>32</v>
      </c>
      <c r="AX226" s="12" t="s">
        <v>79</v>
      </c>
      <c r="AY226" s="187" t="s">
        <v>142</v>
      </c>
    </row>
    <row r="227" spans="2:63" s="9" customFormat="1" ht="29.85" customHeight="1">
      <c r="B227" s="147"/>
      <c r="C227" s="148"/>
      <c r="D227" s="157" t="s">
        <v>109</v>
      </c>
      <c r="E227" s="157"/>
      <c r="F227" s="157"/>
      <c r="G227" s="157"/>
      <c r="H227" s="157"/>
      <c r="I227" s="157"/>
      <c r="J227" s="157"/>
      <c r="K227" s="157"/>
      <c r="L227" s="157"/>
      <c r="M227" s="157"/>
      <c r="N227" s="247">
        <f>BK227</f>
        <v>0</v>
      </c>
      <c r="O227" s="248"/>
      <c r="P227" s="248"/>
      <c r="Q227" s="248"/>
      <c r="R227" s="150"/>
      <c r="T227" s="151"/>
      <c r="U227" s="148"/>
      <c r="V227" s="148"/>
      <c r="W227" s="152">
        <f>SUM(W228:W237)</f>
        <v>0</v>
      </c>
      <c r="X227" s="148"/>
      <c r="Y227" s="152">
        <f>SUM(Y228:Y237)</f>
        <v>0</v>
      </c>
      <c r="Z227" s="148"/>
      <c r="AA227" s="153">
        <f>SUM(AA228:AA237)</f>
        <v>0</v>
      </c>
      <c r="AR227" s="154" t="s">
        <v>79</v>
      </c>
      <c r="AT227" s="155" t="s">
        <v>73</v>
      </c>
      <c r="AU227" s="155" t="s">
        <v>79</v>
      </c>
      <c r="AY227" s="154" t="s">
        <v>142</v>
      </c>
      <c r="BK227" s="156">
        <f>SUM(BK228:BK237)</f>
        <v>0</v>
      </c>
    </row>
    <row r="228" spans="2:65" s="1" customFormat="1" ht="16.5" customHeight="1">
      <c r="B228" s="129"/>
      <c r="C228" s="158" t="s">
        <v>304</v>
      </c>
      <c r="D228" s="158" t="s">
        <v>143</v>
      </c>
      <c r="E228" s="159" t="s">
        <v>305</v>
      </c>
      <c r="F228" s="256" t="s">
        <v>306</v>
      </c>
      <c r="G228" s="256"/>
      <c r="H228" s="256"/>
      <c r="I228" s="256"/>
      <c r="J228" s="160" t="s">
        <v>186</v>
      </c>
      <c r="K228" s="161">
        <v>351.565</v>
      </c>
      <c r="L228" s="257">
        <v>0</v>
      </c>
      <c r="M228" s="257"/>
      <c r="N228" s="258">
        <f>ROUND(L228*K228,2)</f>
        <v>0</v>
      </c>
      <c r="O228" s="258"/>
      <c r="P228" s="258"/>
      <c r="Q228" s="258"/>
      <c r="R228" s="132"/>
      <c r="T228" s="162" t="s">
        <v>5</v>
      </c>
      <c r="U228" s="46" t="s">
        <v>39</v>
      </c>
      <c r="V228" s="38"/>
      <c r="W228" s="163">
        <f>V228*K228</f>
        <v>0</v>
      </c>
      <c r="X228" s="163">
        <v>0</v>
      </c>
      <c r="Y228" s="163">
        <f>X228*K228</f>
        <v>0</v>
      </c>
      <c r="Z228" s="163">
        <v>0</v>
      </c>
      <c r="AA228" s="164">
        <f>Z228*K228</f>
        <v>0</v>
      </c>
      <c r="AR228" s="21" t="s">
        <v>147</v>
      </c>
      <c r="AT228" s="21" t="s">
        <v>143</v>
      </c>
      <c r="AU228" s="21" t="s">
        <v>95</v>
      </c>
      <c r="AY228" s="21" t="s">
        <v>142</v>
      </c>
      <c r="BE228" s="103">
        <f>IF(U228="základní",N228,0)</f>
        <v>0</v>
      </c>
      <c r="BF228" s="103">
        <f>IF(U228="snížená",N228,0)</f>
        <v>0</v>
      </c>
      <c r="BG228" s="103">
        <f>IF(U228="zákl. přenesená",N228,0)</f>
        <v>0</v>
      </c>
      <c r="BH228" s="103">
        <f>IF(U228="sníž. přenesená",N228,0)</f>
        <v>0</v>
      </c>
      <c r="BI228" s="103">
        <f>IF(U228="nulová",N228,0)</f>
        <v>0</v>
      </c>
      <c r="BJ228" s="21" t="s">
        <v>79</v>
      </c>
      <c r="BK228" s="103">
        <f>ROUND(L228*K228,2)</f>
        <v>0</v>
      </c>
      <c r="BL228" s="21" t="s">
        <v>147</v>
      </c>
      <c r="BM228" s="21" t="s">
        <v>307</v>
      </c>
    </row>
    <row r="229" spans="2:65" s="1" customFormat="1" ht="38.25" customHeight="1">
      <c r="B229" s="129"/>
      <c r="C229" s="158" t="s">
        <v>308</v>
      </c>
      <c r="D229" s="158" t="s">
        <v>143</v>
      </c>
      <c r="E229" s="159" t="s">
        <v>309</v>
      </c>
      <c r="F229" s="256" t="s">
        <v>310</v>
      </c>
      <c r="G229" s="256"/>
      <c r="H229" s="256"/>
      <c r="I229" s="256"/>
      <c r="J229" s="160" t="s">
        <v>186</v>
      </c>
      <c r="K229" s="161">
        <v>351.565</v>
      </c>
      <c r="L229" s="257">
        <v>0</v>
      </c>
      <c r="M229" s="257"/>
      <c r="N229" s="258">
        <f>ROUND(L229*K229,2)</f>
        <v>0</v>
      </c>
      <c r="O229" s="258"/>
      <c r="P229" s="258"/>
      <c r="Q229" s="258"/>
      <c r="R229" s="132"/>
      <c r="T229" s="162" t="s">
        <v>5</v>
      </c>
      <c r="U229" s="46" t="s">
        <v>39</v>
      </c>
      <c r="V229" s="38"/>
      <c r="W229" s="163">
        <f>V229*K229</f>
        <v>0</v>
      </c>
      <c r="X229" s="163">
        <v>0</v>
      </c>
      <c r="Y229" s="163">
        <f>X229*K229</f>
        <v>0</v>
      </c>
      <c r="Z229" s="163">
        <v>0</v>
      </c>
      <c r="AA229" s="164">
        <f>Z229*K229</f>
        <v>0</v>
      </c>
      <c r="AR229" s="21" t="s">
        <v>147</v>
      </c>
      <c r="AT229" s="21" t="s">
        <v>143</v>
      </c>
      <c r="AU229" s="21" t="s">
        <v>95</v>
      </c>
      <c r="AY229" s="21" t="s">
        <v>142</v>
      </c>
      <c r="BE229" s="103">
        <f>IF(U229="základní",N229,0)</f>
        <v>0</v>
      </c>
      <c r="BF229" s="103">
        <f>IF(U229="snížená",N229,0)</f>
        <v>0</v>
      </c>
      <c r="BG229" s="103">
        <f>IF(U229="zákl. přenesená",N229,0)</f>
        <v>0</v>
      </c>
      <c r="BH229" s="103">
        <f>IF(U229="sníž. přenesená",N229,0)</f>
        <v>0</v>
      </c>
      <c r="BI229" s="103">
        <f>IF(U229="nulová",N229,0)</f>
        <v>0</v>
      </c>
      <c r="BJ229" s="21" t="s">
        <v>79</v>
      </c>
      <c r="BK229" s="103">
        <f>ROUND(L229*K229,2)</f>
        <v>0</v>
      </c>
      <c r="BL229" s="21" t="s">
        <v>147</v>
      </c>
      <c r="BM229" s="21" t="s">
        <v>311</v>
      </c>
    </row>
    <row r="230" spans="2:65" s="1" customFormat="1" ht="25.5" customHeight="1">
      <c r="B230" s="129"/>
      <c r="C230" s="158" t="s">
        <v>312</v>
      </c>
      <c r="D230" s="158" t="s">
        <v>143</v>
      </c>
      <c r="E230" s="159" t="s">
        <v>313</v>
      </c>
      <c r="F230" s="256" t="s">
        <v>314</v>
      </c>
      <c r="G230" s="256"/>
      <c r="H230" s="256"/>
      <c r="I230" s="256"/>
      <c r="J230" s="160" t="s">
        <v>186</v>
      </c>
      <c r="K230" s="161">
        <v>6679.735</v>
      </c>
      <c r="L230" s="257">
        <v>0</v>
      </c>
      <c r="M230" s="257"/>
      <c r="N230" s="258">
        <f>ROUND(L230*K230,2)</f>
        <v>0</v>
      </c>
      <c r="O230" s="258"/>
      <c r="P230" s="258"/>
      <c r="Q230" s="258"/>
      <c r="R230" s="132"/>
      <c r="T230" s="162" t="s">
        <v>5</v>
      </c>
      <c r="U230" s="46" t="s">
        <v>39</v>
      </c>
      <c r="V230" s="38"/>
      <c r="W230" s="163">
        <f>V230*K230</f>
        <v>0</v>
      </c>
      <c r="X230" s="163">
        <v>0</v>
      </c>
      <c r="Y230" s="163">
        <f>X230*K230</f>
        <v>0</v>
      </c>
      <c r="Z230" s="163">
        <v>0</v>
      </c>
      <c r="AA230" s="164">
        <f>Z230*K230</f>
        <v>0</v>
      </c>
      <c r="AR230" s="21" t="s">
        <v>147</v>
      </c>
      <c r="AT230" s="21" t="s">
        <v>143</v>
      </c>
      <c r="AU230" s="21" t="s">
        <v>95</v>
      </c>
      <c r="AY230" s="21" t="s">
        <v>142</v>
      </c>
      <c r="BE230" s="103">
        <f>IF(U230="základní",N230,0)</f>
        <v>0</v>
      </c>
      <c r="BF230" s="103">
        <f>IF(U230="snížená",N230,0)</f>
        <v>0</v>
      </c>
      <c r="BG230" s="103">
        <f>IF(U230="zákl. přenesená",N230,0)</f>
        <v>0</v>
      </c>
      <c r="BH230" s="103">
        <f>IF(U230="sníž. přenesená",N230,0)</f>
        <v>0</v>
      </c>
      <c r="BI230" s="103">
        <f>IF(U230="nulová",N230,0)</f>
        <v>0</v>
      </c>
      <c r="BJ230" s="21" t="s">
        <v>79</v>
      </c>
      <c r="BK230" s="103">
        <f>ROUND(L230*K230,2)</f>
        <v>0</v>
      </c>
      <c r="BL230" s="21" t="s">
        <v>147</v>
      </c>
      <c r="BM230" s="21" t="s">
        <v>315</v>
      </c>
    </row>
    <row r="231" spans="2:51" s="11" customFormat="1" ht="16.5" customHeight="1">
      <c r="B231" s="172"/>
      <c r="C231" s="173"/>
      <c r="D231" s="173"/>
      <c r="E231" s="174" t="s">
        <v>5</v>
      </c>
      <c r="F231" s="261" t="s">
        <v>316</v>
      </c>
      <c r="G231" s="262"/>
      <c r="H231" s="262"/>
      <c r="I231" s="262"/>
      <c r="J231" s="173"/>
      <c r="K231" s="175">
        <v>6679.735</v>
      </c>
      <c r="L231" s="173"/>
      <c r="M231" s="173"/>
      <c r="N231" s="173"/>
      <c r="O231" s="173"/>
      <c r="P231" s="173"/>
      <c r="Q231" s="173"/>
      <c r="R231" s="176"/>
      <c r="T231" s="177"/>
      <c r="U231" s="173"/>
      <c r="V231" s="173"/>
      <c r="W231" s="173"/>
      <c r="X231" s="173"/>
      <c r="Y231" s="173"/>
      <c r="Z231" s="173"/>
      <c r="AA231" s="178"/>
      <c r="AT231" s="179" t="s">
        <v>150</v>
      </c>
      <c r="AU231" s="179" t="s">
        <v>95</v>
      </c>
      <c r="AV231" s="11" t="s">
        <v>95</v>
      </c>
      <c r="AW231" s="11" t="s">
        <v>32</v>
      </c>
      <c r="AX231" s="11" t="s">
        <v>74</v>
      </c>
      <c r="AY231" s="179" t="s">
        <v>142</v>
      </c>
    </row>
    <row r="232" spans="2:51" s="12" customFormat="1" ht="16.5" customHeight="1">
      <c r="B232" s="180"/>
      <c r="C232" s="181"/>
      <c r="D232" s="181"/>
      <c r="E232" s="182" t="s">
        <v>5</v>
      </c>
      <c r="F232" s="263" t="s">
        <v>152</v>
      </c>
      <c r="G232" s="264"/>
      <c r="H232" s="264"/>
      <c r="I232" s="264"/>
      <c r="J232" s="181"/>
      <c r="K232" s="183">
        <v>6679.735</v>
      </c>
      <c r="L232" s="181"/>
      <c r="M232" s="181"/>
      <c r="N232" s="181"/>
      <c r="O232" s="181"/>
      <c r="P232" s="181"/>
      <c r="Q232" s="181"/>
      <c r="R232" s="184"/>
      <c r="T232" s="185"/>
      <c r="U232" s="181"/>
      <c r="V232" s="181"/>
      <c r="W232" s="181"/>
      <c r="X232" s="181"/>
      <c r="Y232" s="181"/>
      <c r="Z232" s="181"/>
      <c r="AA232" s="186"/>
      <c r="AT232" s="187" t="s">
        <v>150</v>
      </c>
      <c r="AU232" s="187" t="s">
        <v>95</v>
      </c>
      <c r="AV232" s="12" t="s">
        <v>147</v>
      </c>
      <c r="AW232" s="12" t="s">
        <v>32</v>
      </c>
      <c r="AX232" s="12" t="s">
        <v>79</v>
      </c>
      <c r="AY232" s="187" t="s">
        <v>142</v>
      </c>
    </row>
    <row r="233" spans="2:65" s="1" customFormat="1" ht="16.5" customHeight="1">
      <c r="B233" s="129"/>
      <c r="C233" s="158" t="s">
        <v>317</v>
      </c>
      <c r="D233" s="158" t="s">
        <v>143</v>
      </c>
      <c r="E233" s="159" t="s">
        <v>318</v>
      </c>
      <c r="F233" s="256" t="s">
        <v>319</v>
      </c>
      <c r="G233" s="256"/>
      <c r="H233" s="256"/>
      <c r="I233" s="256"/>
      <c r="J233" s="160" t="s">
        <v>186</v>
      </c>
      <c r="K233" s="161">
        <v>282.699</v>
      </c>
      <c r="L233" s="257">
        <v>0</v>
      </c>
      <c r="M233" s="257"/>
      <c r="N233" s="258">
        <f>ROUND(L233*K233,2)</f>
        <v>0</v>
      </c>
      <c r="O233" s="258"/>
      <c r="P233" s="258"/>
      <c r="Q233" s="258"/>
      <c r="R233" s="132"/>
      <c r="T233" s="162" t="s">
        <v>5</v>
      </c>
      <c r="U233" s="46" t="s">
        <v>39</v>
      </c>
      <c r="V233" s="38"/>
      <c r="W233" s="163">
        <f>V233*K233</f>
        <v>0</v>
      </c>
      <c r="X233" s="163">
        <v>0</v>
      </c>
      <c r="Y233" s="163">
        <f>X233*K233</f>
        <v>0</v>
      </c>
      <c r="Z233" s="163">
        <v>0</v>
      </c>
      <c r="AA233" s="164">
        <f>Z233*K233</f>
        <v>0</v>
      </c>
      <c r="AR233" s="21" t="s">
        <v>147</v>
      </c>
      <c r="AT233" s="21" t="s">
        <v>143</v>
      </c>
      <c r="AU233" s="21" t="s">
        <v>95</v>
      </c>
      <c r="AY233" s="21" t="s">
        <v>142</v>
      </c>
      <c r="BE233" s="103">
        <f>IF(U233="základní",N233,0)</f>
        <v>0</v>
      </c>
      <c r="BF233" s="103">
        <f>IF(U233="snížená",N233,0)</f>
        <v>0</v>
      </c>
      <c r="BG233" s="103">
        <f>IF(U233="zákl. přenesená",N233,0)</f>
        <v>0</v>
      </c>
      <c r="BH233" s="103">
        <f>IF(U233="sníž. přenesená",N233,0)</f>
        <v>0</v>
      </c>
      <c r="BI233" s="103">
        <f>IF(U233="nulová",N233,0)</f>
        <v>0</v>
      </c>
      <c r="BJ233" s="21" t="s">
        <v>79</v>
      </c>
      <c r="BK233" s="103">
        <f>ROUND(L233*K233,2)</f>
        <v>0</v>
      </c>
      <c r="BL233" s="21" t="s">
        <v>147</v>
      </c>
      <c r="BM233" s="21" t="s">
        <v>320</v>
      </c>
    </row>
    <row r="234" spans="2:51" s="11" customFormat="1" ht="16.5" customHeight="1">
      <c r="B234" s="172"/>
      <c r="C234" s="173"/>
      <c r="D234" s="173"/>
      <c r="E234" s="174" t="s">
        <v>5</v>
      </c>
      <c r="F234" s="261" t="s">
        <v>321</v>
      </c>
      <c r="G234" s="262"/>
      <c r="H234" s="262"/>
      <c r="I234" s="262"/>
      <c r="J234" s="173"/>
      <c r="K234" s="175">
        <v>282.699</v>
      </c>
      <c r="L234" s="173"/>
      <c r="M234" s="173"/>
      <c r="N234" s="173"/>
      <c r="O234" s="173"/>
      <c r="P234" s="173"/>
      <c r="Q234" s="173"/>
      <c r="R234" s="176"/>
      <c r="T234" s="177"/>
      <c r="U234" s="173"/>
      <c r="V234" s="173"/>
      <c r="W234" s="173"/>
      <c r="X234" s="173"/>
      <c r="Y234" s="173"/>
      <c r="Z234" s="173"/>
      <c r="AA234" s="178"/>
      <c r="AT234" s="179" t="s">
        <v>150</v>
      </c>
      <c r="AU234" s="179" t="s">
        <v>95</v>
      </c>
      <c r="AV234" s="11" t="s">
        <v>95</v>
      </c>
      <c r="AW234" s="11" t="s">
        <v>32</v>
      </c>
      <c r="AX234" s="11" t="s">
        <v>74</v>
      </c>
      <c r="AY234" s="179" t="s">
        <v>142</v>
      </c>
    </row>
    <row r="235" spans="2:51" s="12" customFormat="1" ht="16.5" customHeight="1">
      <c r="B235" s="180"/>
      <c r="C235" s="181"/>
      <c r="D235" s="181"/>
      <c r="E235" s="182" t="s">
        <v>5</v>
      </c>
      <c r="F235" s="263" t="s">
        <v>152</v>
      </c>
      <c r="G235" s="264"/>
      <c r="H235" s="264"/>
      <c r="I235" s="264"/>
      <c r="J235" s="181"/>
      <c r="K235" s="183">
        <v>282.699</v>
      </c>
      <c r="L235" s="181"/>
      <c r="M235" s="181"/>
      <c r="N235" s="181"/>
      <c r="O235" s="181"/>
      <c r="P235" s="181"/>
      <c r="Q235" s="181"/>
      <c r="R235" s="184"/>
      <c r="T235" s="185"/>
      <c r="U235" s="181"/>
      <c r="V235" s="181"/>
      <c r="W235" s="181"/>
      <c r="X235" s="181"/>
      <c r="Y235" s="181"/>
      <c r="Z235" s="181"/>
      <c r="AA235" s="186"/>
      <c r="AT235" s="187" t="s">
        <v>150</v>
      </c>
      <c r="AU235" s="187" t="s">
        <v>95</v>
      </c>
      <c r="AV235" s="12" t="s">
        <v>147</v>
      </c>
      <c r="AW235" s="12" t="s">
        <v>32</v>
      </c>
      <c r="AX235" s="12" t="s">
        <v>79</v>
      </c>
      <c r="AY235" s="187" t="s">
        <v>142</v>
      </c>
    </row>
    <row r="236" spans="2:65" s="1" customFormat="1" ht="25.5" customHeight="1">
      <c r="B236" s="129"/>
      <c r="C236" s="158" t="s">
        <v>322</v>
      </c>
      <c r="D236" s="158" t="s">
        <v>143</v>
      </c>
      <c r="E236" s="159" t="s">
        <v>323</v>
      </c>
      <c r="F236" s="256" t="s">
        <v>324</v>
      </c>
      <c r="G236" s="256"/>
      <c r="H236" s="256"/>
      <c r="I236" s="256"/>
      <c r="J236" s="160" t="s">
        <v>186</v>
      </c>
      <c r="K236" s="161">
        <v>68.866</v>
      </c>
      <c r="L236" s="257">
        <v>0</v>
      </c>
      <c r="M236" s="257"/>
      <c r="N236" s="258">
        <f>ROUND(L236*K236,2)</f>
        <v>0</v>
      </c>
      <c r="O236" s="258"/>
      <c r="P236" s="258"/>
      <c r="Q236" s="258"/>
      <c r="R236" s="132"/>
      <c r="T236" s="162" t="s">
        <v>5</v>
      </c>
      <c r="U236" s="46" t="s">
        <v>39</v>
      </c>
      <c r="V236" s="38"/>
      <c r="W236" s="163">
        <f>V236*K236</f>
        <v>0</v>
      </c>
      <c r="X236" s="163">
        <v>0</v>
      </c>
      <c r="Y236" s="163">
        <f>X236*K236</f>
        <v>0</v>
      </c>
      <c r="Z236" s="163">
        <v>0</v>
      </c>
      <c r="AA236" s="164">
        <f>Z236*K236</f>
        <v>0</v>
      </c>
      <c r="AR236" s="21" t="s">
        <v>147</v>
      </c>
      <c r="AT236" s="21" t="s">
        <v>143</v>
      </c>
      <c r="AU236" s="21" t="s">
        <v>95</v>
      </c>
      <c r="AY236" s="21" t="s">
        <v>142</v>
      </c>
      <c r="BE236" s="103">
        <f>IF(U236="základní",N236,0)</f>
        <v>0</v>
      </c>
      <c r="BF236" s="103">
        <f>IF(U236="snížená",N236,0)</f>
        <v>0</v>
      </c>
      <c r="BG236" s="103">
        <f>IF(U236="zákl. přenesená",N236,0)</f>
        <v>0</v>
      </c>
      <c r="BH236" s="103">
        <f>IF(U236="sníž. přenesená",N236,0)</f>
        <v>0</v>
      </c>
      <c r="BI236" s="103">
        <f>IF(U236="nulová",N236,0)</f>
        <v>0</v>
      </c>
      <c r="BJ236" s="21" t="s">
        <v>79</v>
      </c>
      <c r="BK236" s="103">
        <f>ROUND(L236*K236,2)</f>
        <v>0</v>
      </c>
      <c r="BL236" s="21" t="s">
        <v>147</v>
      </c>
      <c r="BM236" s="21" t="s">
        <v>325</v>
      </c>
    </row>
    <row r="237" spans="2:51" s="11" customFormat="1" ht="16.5" customHeight="1">
      <c r="B237" s="172"/>
      <c r="C237" s="173"/>
      <c r="D237" s="173"/>
      <c r="E237" s="174" t="s">
        <v>5</v>
      </c>
      <c r="F237" s="261" t="s">
        <v>326</v>
      </c>
      <c r="G237" s="262"/>
      <c r="H237" s="262"/>
      <c r="I237" s="262"/>
      <c r="J237" s="173"/>
      <c r="K237" s="175">
        <v>68.866</v>
      </c>
      <c r="L237" s="173"/>
      <c r="M237" s="173"/>
      <c r="N237" s="173"/>
      <c r="O237" s="173"/>
      <c r="P237" s="173"/>
      <c r="Q237" s="173"/>
      <c r="R237" s="176"/>
      <c r="T237" s="177"/>
      <c r="U237" s="173"/>
      <c r="V237" s="173"/>
      <c r="W237" s="173"/>
      <c r="X237" s="173"/>
      <c r="Y237" s="173"/>
      <c r="Z237" s="173"/>
      <c r="AA237" s="178"/>
      <c r="AT237" s="179" t="s">
        <v>150</v>
      </c>
      <c r="AU237" s="179" t="s">
        <v>95</v>
      </c>
      <c r="AV237" s="11" t="s">
        <v>95</v>
      </c>
      <c r="AW237" s="11" t="s">
        <v>32</v>
      </c>
      <c r="AX237" s="11" t="s">
        <v>79</v>
      </c>
      <c r="AY237" s="179" t="s">
        <v>142</v>
      </c>
    </row>
    <row r="238" spans="2:63" s="9" customFormat="1" ht="29.85" customHeight="1">
      <c r="B238" s="147"/>
      <c r="C238" s="148"/>
      <c r="D238" s="157" t="s">
        <v>110</v>
      </c>
      <c r="E238" s="157"/>
      <c r="F238" s="157"/>
      <c r="G238" s="157"/>
      <c r="H238" s="157"/>
      <c r="I238" s="157"/>
      <c r="J238" s="157"/>
      <c r="K238" s="157"/>
      <c r="L238" s="157"/>
      <c r="M238" s="157"/>
      <c r="N238" s="247">
        <f>BK238</f>
        <v>0</v>
      </c>
      <c r="O238" s="248"/>
      <c r="P238" s="248"/>
      <c r="Q238" s="248"/>
      <c r="R238" s="150"/>
      <c r="T238" s="151"/>
      <c r="U238" s="148"/>
      <c r="V238" s="148"/>
      <c r="W238" s="152">
        <f>W239</f>
        <v>0</v>
      </c>
      <c r="X238" s="148"/>
      <c r="Y238" s="152">
        <f>Y239</f>
        <v>0</v>
      </c>
      <c r="Z238" s="148"/>
      <c r="AA238" s="153">
        <f>AA239</f>
        <v>0</v>
      </c>
      <c r="AR238" s="154" t="s">
        <v>79</v>
      </c>
      <c r="AT238" s="155" t="s">
        <v>73</v>
      </c>
      <c r="AU238" s="155" t="s">
        <v>79</v>
      </c>
      <c r="AY238" s="154" t="s">
        <v>142</v>
      </c>
      <c r="BK238" s="156">
        <f>BK239</f>
        <v>0</v>
      </c>
    </row>
    <row r="239" spans="2:65" s="1" customFormat="1" ht="25.5" customHeight="1">
      <c r="B239" s="129"/>
      <c r="C239" s="158" t="s">
        <v>327</v>
      </c>
      <c r="D239" s="158" t="s">
        <v>143</v>
      </c>
      <c r="E239" s="159" t="s">
        <v>328</v>
      </c>
      <c r="F239" s="256" t="s">
        <v>329</v>
      </c>
      <c r="G239" s="256"/>
      <c r="H239" s="256"/>
      <c r="I239" s="256"/>
      <c r="J239" s="160" t="s">
        <v>186</v>
      </c>
      <c r="K239" s="161">
        <v>1718.02</v>
      </c>
      <c r="L239" s="257">
        <v>0</v>
      </c>
      <c r="M239" s="257"/>
      <c r="N239" s="258">
        <f>ROUND(L239*K239,2)</f>
        <v>0</v>
      </c>
      <c r="O239" s="258"/>
      <c r="P239" s="258"/>
      <c r="Q239" s="258"/>
      <c r="R239" s="132"/>
      <c r="T239" s="162" t="s">
        <v>5</v>
      </c>
      <c r="U239" s="46" t="s">
        <v>39</v>
      </c>
      <c r="V239" s="38"/>
      <c r="W239" s="163">
        <f>V239*K239</f>
        <v>0</v>
      </c>
      <c r="X239" s="163">
        <v>0</v>
      </c>
      <c r="Y239" s="163">
        <f>X239*K239</f>
        <v>0</v>
      </c>
      <c r="Z239" s="163">
        <v>0</v>
      </c>
      <c r="AA239" s="164">
        <f>Z239*K239</f>
        <v>0</v>
      </c>
      <c r="AR239" s="21" t="s">
        <v>147</v>
      </c>
      <c r="AT239" s="21" t="s">
        <v>143</v>
      </c>
      <c r="AU239" s="21" t="s">
        <v>95</v>
      </c>
      <c r="AY239" s="21" t="s">
        <v>142</v>
      </c>
      <c r="BE239" s="103">
        <f>IF(U239="základní",N239,0)</f>
        <v>0</v>
      </c>
      <c r="BF239" s="103">
        <f>IF(U239="snížená",N239,0)</f>
        <v>0</v>
      </c>
      <c r="BG239" s="103">
        <f>IF(U239="zákl. přenesená",N239,0)</f>
        <v>0</v>
      </c>
      <c r="BH239" s="103">
        <f>IF(U239="sníž. přenesená",N239,0)</f>
        <v>0</v>
      </c>
      <c r="BI239" s="103">
        <f>IF(U239="nulová",N239,0)</f>
        <v>0</v>
      </c>
      <c r="BJ239" s="21" t="s">
        <v>79</v>
      </c>
      <c r="BK239" s="103">
        <f>ROUND(L239*K239,2)</f>
        <v>0</v>
      </c>
      <c r="BL239" s="21" t="s">
        <v>147</v>
      </c>
      <c r="BM239" s="21" t="s">
        <v>330</v>
      </c>
    </row>
    <row r="240" spans="2:63" s="9" customFormat="1" ht="37.35" customHeight="1">
      <c r="B240" s="147"/>
      <c r="C240" s="148"/>
      <c r="D240" s="149" t="s">
        <v>111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245">
        <f>BK240</f>
        <v>0</v>
      </c>
      <c r="O240" s="246"/>
      <c r="P240" s="246"/>
      <c r="Q240" s="246"/>
      <c r="R240" s="150"/>
      <c r="T240" s="151"/>
      <c r="U240" s="148"/>
      <c r="V240" s="148"/>
      <c r="W240" s="152">
        <f>W241+W244</f>
        <v>0</v>
      </c>
      <c r="X240" s="148"/>
      <c r="Y240" s="152">
        <f>Y241+Y244</f>
        <v>0</v>
      </c>
      <c r="Z240" s="148"/>
      <c r="AA240" s="153">
        <f>AA241+AA244</f>
        <v>0</v>
      </c>
      <c r="AR240" s="154" t="s">
        <v>95</v>
      </c>
      <c r="AT240" s="155" t="s">
        <v>73</v>
      </c>
      <c r="AU240" s="155" t="s">
        <v>74</v>
      </c>
      <c r="AY240" s="154" t="s">
        <v>142</v>
      </c>
      <c r="BK240" s="156">
        <f>BK241+BK244</f>
        <v>0</v>
      </c>
    </row>
    <row r="241" spans="2:63" s="9" customFormat="1" ht="19.9" customHeight="1">
      <c r="B241" s="147"/>
      <c r="C241" s="148"/>
      <c r="D241" s="157" t="s">
        <v>112</v>
      </c>
      <c r="E241" s="157"/>
      <c r="F241" s="157"/>
      <c r="G241" s="157"/>
      <c r="H241" s="157"/>
      <c r="I241" s="157"/>
      <c r="J241" s="157"/>
      <c r="K241" s="157"/>
      <c r="L241" s="157"/>
      <c r="M241" s="157"/>
      <c r="N241" s="247">
        <f>BK241</f>
        <v>0</v>
      </c>
      <c r="O241" s="248"/>
      <c r="P241" s="248"/>
      <c r="Q241" s="248"/>
      <c r="R241" s="150"/>
      <c r="T241" s="151"/>
      <c r="U241" s="148"/>
      <c r="V241" s="148"/>
      <c r="W241" s="152">
        <f>SUM(W242:W243)</f>
        <v>0</v>
      </c>
      <c r="X241" s="148"/>
      <c r="Y241" s="152">
        <f>SUM(Y242:Y243)</f>
        <v>0</v>
      </c>
      <c r="Z241" s="148"/>
      <c r="AA241" s="153">
        <f>SUM(AA242:AA243)</f>
        <v>0</v>
      </c>
      <c r="AR241" s="154" t="s">
        <v>95</v>
      </c>
      <c r="AT241" s="155" t="s">
        <v>73</v>
      </c>
      <c r="AU241" s="155" t="s">
        <v>79</v>
      </c>
      <c r="AY241" s="154" t="s">
        <v>142</v>
      </c>
      <c r="BK241" s="156">
        <f>SUM(BK242:BK243)</f>
        <v>0</v>
      </c>
    </row>
    <row r="242" spans="2:65" s="1" customFormat="1" ht="16.5" customHeight="1">
      <c r="B242" s="129"/>
      <c r="C242" s="158" t="s">
        <v>331</v>
      </c>
      <c r="D242" s="158" t="s">
        <v>143</v>
      </c>
      <c r="E242" s="159" t="s">
        <v>332</v>
      </c>
      <c r="F242" s="256" t="s">
        <v>333</v>
      </c>
      <c r="G242" s="256"/>
      <c r="H242" s="256"/>
      <c r="I242" s="256"/>
      <c r="J242" s="160" t="s">
        <v>173</v>
      </c>
      <c r="K242" s="161">
        <v>118.8</v>
      </c>
      <c r="L242" s="257">
        <v>0</v>
      </c>
      <c r="M242" s="257"/>
      <c r="N242" s="258">
        <f>ROUND(L242*K242,2)</f>
        <v>0</v>
      </c>
      <c r="O242" s="258"/>
      <c r="P242" s="258"/>
      <c r="Q242" s="258"/>
      <c r="R242" s="132"/>
      <c r="T242" s="162" t="s">
        <v>5</v>
      </c>
      <c r="U242" s="46" t="s">
        <v>39</v>
      </c>
      <c r="V242" s="38"/>
      <c r="W242" s="163">
        <f>V242*K242</f>
        <v>0</v>
      </c>
      <c r="X242" s="163">
        <v>0</v>
      </c>
      <c r="Y242" s="163">
        <f>X242*K242</f>
        <v>0</v>
      </c>
      <c r="Z242" s="163">
        <v>0</v>
      </c>
      <c r="AA242" s="164">
        <f>Z242*K242</f>
        <v>0</v>
      </c>
      <c r="AR242" s="21" t="s">
        <v>220</v>
      </c>
      <c r="AT242" s="21" t="s">
        <v>143</v>
      </c>
      <c r="AU242" s="21" t="s">
        <v>95</v>
      </c>
      <c r="AY242" s="21" t="s">
        <v>142</v>
      </c>
      <c r="BE242" s="103">
        <f>IF(U242="základní",N242,0)</f>
        <v>0</v>
      </c>
      <c r="BF242" s="103">
        <f>IF(U242="snížená",N242,0)</f>
        <v>0</v>
      </c>
      <c r="BG242" s="103">
        <f>IF(U242="zákl. přenesená",N242,0)</f>
        <v>0</v>
      </c>
      <c r="BH242" s="103">
        <f>IF(U242="sníž. přenesená",N242,0)</f>
        <v>0</v>
      </c>
      <c r="BI242" s="103">
        <f>IF(U242="nulová",N242,0)</f>
        <v>0</v>
      </c>
      <c r="BJ242" s="21" t="s">
        <v>79</v>
      </c>
      <c r="BK242" s="103">
        <f>ROUND(L242*K242,2)</f>
        <v>0</v>
      </c>
      <c r="BL242" s="21" t="s">
        <v>220</v>
      </c>
      <c r="BM242" s="21" t="s">
        <v>334</v>
      </c>
    </row>
    <row r="243" spans="2:65" s="1" customFormat="1" ht="25.5" customHeight="1">
      <c r="B243" s="129"/>
      <c r="C243" s="158" t="s">
        <v>335</v>
      </c>
      <c r="D243" s="158" t="s">
        <v>143</v>
      </c>
      <c r="E243" s="159" t="s">
        <v>336</v>
      </c>
      <c r="F243" s="256" t="s">
        <v>337</v>
      </c>
      <c r="G243" s="256"/>
      <c r="H243" s="256"/>
      <c r="I243" s="256"/>
      <c r="J243" s="160" t="s">
        <v>338</v>
      </c>
      <c r="K243" s="192">
        <v>0</v>
      </c>
      <c r="L243" s="257">
        <v>0</v>
      </c>
      <c r="M243" s="257"/>
      <c r="N243" s="258">
        <f>ROUND(L243*K243,2)</f>
        <v>0</v>
      </c>
      <c r="O243" s="258"/>
      <c r="P243" s="258"/>
      <c r="Q243" s="258"/>
      <c r="R243" s="132"/>
      <c r="T243" s="162" t="s">
        <v>5</v>
      </c>
      <c r="U243" s="46" t="s">
        <v>39</v>
      </c>
      <c r="V243" s="38"/>
      <c r="W243" s="163">
        <f>V243*K243</f>
        <v>0</v>
      </c>
      <c r="X243" s="163">
        <v>0</v>
      </c>
      <c r="Y243" s="163">
        <f>X243*K243</f>
        <v>0</v>
      </c>
      <c r="Z243" s="163">
        <v>0</v>
      </c>
      <c r="AA243" s="164">
        <f>Z243*K243</f>
        <v>0</v>
      </c>
      <c r="AR243" s="21" t="s">
        <v>220</v>
      </c>
      <c r="AT243" s="21" t="s">
        <v>143</v>
      </c>
      <c r="AU243" s="21" t="s">
        <v>95</v>
      </c>
      <c r="AY243" s="21" t="s">
        <v>142</v>
      </c>
      <c r="BE243" s="103">
        <f>IF(U243="základní",N243,0)</f>
        <v>0</v>
      </c>
      <c r="BF243" s="103">
        <f>IF(U243="snížená",N243,0)</f>
        <v>0</v>
      </c>
      <c r="BG243" s="103">
        <f>IF(U243="zákl. přenesená",N243,0)</f>
        <v>0</v>
      </c>
      <c r="BH243" s="103">
        <f>IF(U243="sníž. přenesená",N243,0)</f>
        <v>0</v>
      </c>
      <c r="BI243" s="103">
        <f>IF(U243="nulová",N243,0)</f>
        <v>0</v>
      </c>
      <c r="BJ243" s="21" t="s">
        <v>79</v>
      </c>
      <c r="BK243" s="103">
        <f>ROUND(L243*K243,2)</f>
        <v>0</v>
      </c>
      <c r="BL243" s="21" t="s">
        <v>220</v>
      </c>
      <c r="BM243" s="21" t="s">
        <v>339</v>
      </c>
    </row>
    <row r="244" spans="2:63" s="9" customFormat="1" ht="29.85" customHeight="1">
      <c r="B244" s="147"/>
      <c r="C244" s="148"/>
      <c r="D244" s="157" t="s">
        <v>113</v>
      </c>
      <c r="E244" s="157"/>
      <c r="F244" s="157"/>
      <c r="G244" s="157"/>
      <c r="H244" s="157"/>
      <c r="I244" s="157"/>
      <c r="J244" s="157"/>
      <c r="K244" s="157"/>
      <c r="L244" s="157"/>
      <c r="M244" s="157"/>
      <c r="N244" s="243">
        <f>BK244</f>
        <v>0</v>
      </c>
      <c r="O244" s="244"/>
      <c r="P244" s="244"/>
      <c r="Q244" s="244"/>
      <c r="R244" s="150"/>
      <c r="T244" s="151"/>
      <c r="U244" s="148"/>
      <c r="V244" s="148"/>
      <c r="W244" s="152">
        <f>SUM(W245:W254)</f>
        <v>0</v>
      </c>
      <c r="X244" s="148"/>
      <c r="Y244" s="152">
        <f>SUM(Y245:Y254)</f>
        <v>0</v>
      </c>
      <c r="Z244" s="148"/>
      <c r="AA244" s="153">
        <f>SUM(AA245:AA254)</f>
        <v>0</v>
      </c>
      <c r="AR244" s="154" t="s">
        <v>95</v>
      </c>
      <c r="AT244" s="155" t="s">
        <v>73</v>
      </c>
      <c r="AU244" s="155" t="s">
        <v>79</v>
      </c>
      <c r="AY244" s="154" t="s">
        <v>142</v>
      </c>
      <c r="BK244" s="156">
        <f>SUM(BK245:BK254)</f>
        <v>0</v>
      </c>
    </row>
    <row r="245" spans="2:65" s="1" customFormat="1" ht="16.5" customHeight="1">
      <c r="B245" s="129"/>
      <c r="C245" s="158" t="s">
        <v>340</v>
      </c>
      <c r="D245" s="158" t="s">
        <v>143</v>
      </c>
      <c r="E245" s="159" t="s">
        <v>341</v>
      </c>
      <c r="F245" s="256" t="s">
        <v>342</v>
      </c>
      <c r="G245" s="256"/>
      <c r="H245" s="256"/>
      <c r="I245" s="256"/>
      <c r="J245" s="160" t="s">
        <v>173</v>
      </c>
      <c r="K245" s="161">
        <v>7</v>
      </c>
      <c r="L245" s="257">
        <v>0</v>
      </c>
      <c r="M245" s="257"/>
      <c r="N245" s="258">
        <f>ROUND(L245*K245,2)</f>
        <v>0</v>
      </c>
      <c r="O245" s="258"/>
      <c r="P245" s="258"/>
      <c r="Q245" s="258"/>
      <c r="R245" s="132"/>
      <c r="T245" s="162" t="s">
        <v>5</v>
      </c>
      <c r="U245" s="46" t="s">
        <v>39</v>
      </c>
      <c r="V245" s="38"/>
      <c r="W245" s="163">
        <f>V245*K245</f>
        <v>0</v>
      </c>
      <c r="X245" s="163">
        <v>0</v>
      </c>
      <c r="Y245" s="163">
        <f>X245*K245</f>
        <v>0</v>
      </c>
      <c r="Z245" s="163">
        <v>0</v>
      </c>
      <c r="AA245" s="164">
        <f>Z245*K245</f>
        <v>0</v>
      </c>
      <c r="AR245" s="21" t="s">
        <v>220</v>
      </c>
      <c r="AT245" s="21" t="s">
        <v>143</v>
      </c>
      <c r="AU245" s="21" t="s">
        <v>95</v>
      </c>
      <c r="AY245" s="21" t="s">
        <v>142</v>
      </c>
      <c r="BE245" s="103">
        <f>IF(U245="základní",N245,0)</f>
        <v>0</v>
      </c>
      <c r="BF245" s="103">
        <f>IF(U245="snížená",N245,0)</f>
        <v>0</v>
      </c>
      <c r="BG245" s="103">
        <f>IF(U245="zákl. přenesená",N245,0)</f>
        <v>0</v>
      </c>
      <c r="BH245" s="103">
        <f>IF(U245="sníž. přenesená",N245,0)</f>
        <v>0</v>
      </c>
      <c r="BI245" s="103">
        <f>IF(U245="nulová",N245,0)</f>
        <v>0</v>
      </c>
      <c r="BJ245" s="21" t="s">
        <v>79</v>
      </c>
      <c r="BK245" s="103">
        <f>ROUND(L245*K245,2)</f>
        <v>0</v>
      </c>
      <c r="BL245" s="21" t="s">
        <v>220</v>
      </c>
      <c r="BM245" s="21" t="s">
        <v>343</v>
      </c>
    </row>
    <row r="246" spans="2:51" s="11" customFormat="1" ht="16.5" customHeight="1">
      <c r="B246" s="172"/>
      <c r="C246" s="173"/>
      <c r="D246" s="173"/>
      <c r="E246" s="174" t="s">
        <v>5</v>
      </c>
      <c r="F246" s="261" t="s">
        <v>177</v>
      </c>
      <c r="G246" s="262"/>
      <c r="H246" s="262"/>
      <c r="I246" s="262"/>
      <c r="J246" s="173"/>
      <c r="K246" s="175">
        <v>7</v>
      </c>
      <c r="L246" s="173"/>
      <c r="M246" s="173"/>
      <c r="N246" s="173"/>
      <c r="O246" s="173"/>
      <c r="P246" s="173"/>
      <c r="Q246" s="173"/>
      <c r="R246" s="176"/>
      <c r="T246" s="177"/>
      <c r="U246" s="173"/>
      <c r="V246" s="173"/>
      <c r="W246" s="173"/>
      <c r="X246" s="173"/>
      <c r="Y246" s="173"/>
      <c r="Z246" s="173"/>
      <c r="AA246" s="178"/>
      <c r="AT246" s="179" t="s">
        <v>150</v>
      </c>
      <c r="AU246" s="179" t="s">
        <v>95</v>
      </c>
      <c r="AV246" s="11" t="s">
        <v>95</v>
      </c>
      <c r="AW246" s="11" t="s">
        <v>32</v>
      </c>
      <c r="AX246" s="11" t="s">
        <v>74</v>
      </c>
      <c r="AY246" s="179" t="s">
        <v>142</v>
      </c>
    </row>
    <row r="247" spans="2:51" s="12" customFormat="1" ht="16.5" customHeight="1">
      <c r="B247" s="180"/>
      <c r="C247" s="181"/>
      <c r="D247" s="181"/>
      <c r="E247" s="182" t="s">
        <v>5</v>
      </c>
      <c r="F247" s="263" t="s">
        <v>152</v>
      </c>
      <c r="G247" s="264"/>
      <c r="H247" s="264"/>
      <c r="I247" s="264"/>
      <c r="J247" s="181"/>
      <c r="K247" s="183">
        <v>7</v>
      </c>
      <c r="L247" s="181"/>
      <c r="M247" s="181"/>
      <c r="N247" s="181"/>
      <c r="O247" s="181"/>
      <c r="P247" s="181"/>
      <c r="Q247" s="181"/>
      <c r="R247" s="184"/>
      <c r="T247" s="185"/>
      <c r="U247" s="181"/>
      <c r="V247" s="181"/>
      <c r="W247" s="181"/>
      <c r="X247" s="181"/>
      <c r="Y247" s="181"/>
      <c r="Z247" s="181"/>
      <c r="AA247" s="186"/>
      <c r="AT247" s="187" t="s">
        <v>150</v>
      </c>
      <c r="AU247" s="187" t="s">
        <v>95</v>
      </c>
      <c r="AV247" s="12" t="s">
        <v>147</v>
      </c>
      <c r="AW247" s="12" t="s">
        <v>32</v>
      </c>
      <c r="AX247" s="12" t="s">
        <v>79</v>
      </c>
      <c r="AY247" s="187" t="s">
        <v>142</v>
      </c>
    </row>
    <row r="248" spans="2:65" s="1" customFormat="1" ht="16.5" customHeight="1">
      <c r="B248" s="129"/>
      <c r="C248" s="158" t="s">
        <v>344</v>
      </c>
      <c r="D248" s="158" t="s">
        <v>143</v>
      </c>
      <c r="E248" s="159" t="s">
        <v>345</v>
      </c>
      <c r="F248" s="256" t="s">
        <v>346</v>
      </c>
      <c r="G248" s="256"/>
      <c r="H248" s="256"/>
      <c r="I248" s="256"/>
      <c r="J248" s="160" t="s">
        <v>347</v>
      </c>
      <c r="K248" s="161">
        <v>2</v>
      </c>
      <c r="L248" s="257">
        <v>0</v>
      </c>
      <c r="M248" s="257"/>
      <c r="N248" s="258">
        <f aca="true" t="shared" si="5" ref="N248:N254">ROUND(L248*K248,2)</f>
        <v>0</v>
      </c>
      <c r="O248" s="258"/>
      <c r="P248" s="258"/>
      <c r="Q248" s="258"/>
      <c r="R248" s="132"/>
      <c r="T248" s="162" t="s">
        <v>5</v>
      </c>
      <c r="U248" s="46" t="s">
        <v>39</v>
      </c>
      <c r="V248" s="38"/>
      <c r="W248" s="163">
        <f aca="true" t="shared" si="6" ref="W248:W254">V248*K248</f>
        <v>0</v>
      </c>
      <c r="X248" s="163">
        <v>0</v>
      </c>
      <c r="Y248" s="163">
        <f aca="true" t="shared" si="7" ref="Y248:Y254">X248*K248</f>
        <v>0</v>
      </c>
      <c r="Z248" s="163">
        <v>0</v>
      </c>
      <c r="AA248" s="164">
        <f aca="true" t="shared" si="8" ref="AA248:AA254">Z248*K248</f>
        <v>0</v>
      </c>
      <c r="AR248" s="21" t="s">
        <v>220</v>
      </c>
      <c r="AT248" s="21" t="s">
        <v>143</v>
      </c>
      <c r="AU248" s="21" t="s">
        <v>95</v>
      </c>
      <c r="AY248" s="21" t="s">
        <v>142</v>
      </c>
      <c r="BE248" s="103">
        <f aca="true" t="shared" si="9" ref="BE248:BE254">IF(U248="základní",N248,0)</f>
        <v>0</v>
      </c>
      <c r="BF248" s="103">
        <f aca="true" t="shared" si="10" ref="BF248:BF254">IF(U248="snížená",N248,0)</f>
        <v>0</v>
      </c>
      <c r="BG248" s="103">
        <f aca="true" t="shared" si="11" ref="BG248:BG254">IF(U248="zákl. přenesená",N248,0)</f>
        <v>0</v>
      </c>
      <c r="BH248" s="103">
        <f aca="true" t="shared" si="12" ref="BH248:BH254">IF(U248="sníž. přenesená",N248,0)</f>
        <v>0</v>
      </c>
      <c r="BI248" s="103">
        <f aca="true" t="shared" si="13" ref="BI248:BI254">IF(U248="nulová",N248,0)</f>
        <v>0</v>
      </c>
      <c r="BJ248" s="21" t="s">
        <v>79</v>
      </c>
      <c r="BK248" s="103">
        <f aca="true" t="shared" si="14" ref="BK248:BK254">ROUND(L248*K248,2)</f>
        <v>0</v>
      </c>
      <c r="BL248" s="21" t="s">
        <v>220</v>
      </c>
      <c r="BM248" s="21" t="s">
        <v>348</v>
      </c>
    </row>
    <row r="249" spans="2:65" s="1" customFormat="1" ht="16.5" customHeight="1">
      <c r="B249" s="129"/>
      <c r="C249" s="158" t="s">
        <v>349</v>
      </c>
      <c r="D249" s="158" t="s">
        <v>143</v>
      </c>
      <c r="E249" s="159" t="s">
        <v>350</v>
      </c>
      <c r="F249" s="256" t="s">
        <v>351</v>
      </c>
      <c r="G249" s="256"/>
      <c r="H249" s="256"/>
      <c r="I249" s="256"/>
      <c r="J249" s="160" t="s">
        <v>347</v>
      </c>
      <c r="K249" s="161">
        <v>2</v>
      </c>
      <c r="L249" s="257">
        <v>0</v>
      </c>
      <c r="M249" s="257"/>
      <c r="N249" s="258">
        <f t="shared" si="5"/>
        <v>0</v>
      </c>
      <c r="O249" s="258"/>
      <c r="P249" s="258"/>
      <c r="Q249" s="258"/>
      <c r="R249" s="132"/>
      <c r="T249" s="162" t="s">
        <v>5</v>
      </c>
      <c r="U249" s="46" t="s">
        <v>39</v>
      </c>
      <c r="V249" s="38"/>
      <c r="W249" s="163">
        <f t="shared" si="6"/>
        <v>0</v>
      </c>
      <c r="X249" s="163">
        <v>0</v>
      </c>
      <c r="Y249" s="163">
        <f t="shared" si="7"/>
        <v>0</v>
      </c>
      <c r="Z249" s="163">
        <v>0</v>
      </c>
      <c r="AA249" s="164">
        <f t="shared" si="8"/>
        <v>0</v>
      </c>
      <c r="AR249" s="21" t="s">
        <v>220</v>
      </c>
      <c r="AT249" s="21" t="s">
        <v>143</v>
      </c>
      <c r="AU249" s="21" t="s">
        <v>95</v>
      </c>
      <c r="AY249" s="21" t="s">
        <v>142</v>
      </c>
      <c r="BE249" s="103">
        <f t="shared" si="9"/>
        <v>0</v>
      </c>
      <c r="BF249" s="103">
        <f t="shared" si="10"/>
        <v>0</v>
      </c>
      <c r="BG249" s="103">
        <f t="shared" si="11"/>
        <v>0</v>
      </c>
      <c r="BH249" s="103">
        <f t="shared" si="12"/>
        <v>0</v>
      </c>
      <c r="BI249" s="103">
        <f t="shared" si="13"/>
        <v>0</v>
      </c>
      <c r="BJ249" s="21" t="s">
        <v>79</v>
      </c>
      <c r="BK249" s="103">
        <f t="shared" si="14"/>
        <v>0</v>
      </c>
      <c r="BL249" s="21" t="s">
        <v>220</v>
      </c>
      <c r="BM249" s="21" t="s">
        <v>352</v>
      </c>
    </row>
    <row r="250" spans="2:65" s="1" customFormat="1" ht="25.5" customHeight="1">
      <c r="B250" s="129"/>
      <c r="C250" s="158" t="s">
        <v>353</v>
      </c>
      <c r="D250" s="158" t="s">
        <v>143</v>
      </c>
      <c r="E250" s="159" t="s">
        <v>354</v>
      </c>
      <c r="F250" s="256" t="s">
        <v>355</v>
      </c>
      <c r="G250" s="256"/>
      <c r="H250" s="256"/>
      <c r="I250" s="256"/>
      <c r="J250" s="160" t="s">
        <v>347</v>
      </c>
      <c r="K250" s="161">
        <v>1</v>
      </c>
      <c r="L250" s="257">
        <v>0</v>
      </c>
      <c r="M250" s="257"/>
      <c r="N250" s="258">
        <f t="shared" si="5"/>
        <v>0</v>
      </c>
      <c r="O250" s="258"/>
      <c r="P250" s="258"/>
      <c r="Q250" s="258"/>
      <c r="R250" s="132"/>
      <c r="T250" s="162" t="s">
        <v>5</v>
      </c>
      <c r="U250" s="46" t="s">
        <v>39</v>
      </c>
      <c r="V250" s="38"/>
      <c r="W250" s="163">
        <f t="shared" si="6"/>
        <v>0</v>
      </c>
      <c r="X250" s="163">
        <v>0</v>
      </c>
      <c r="Y250" s="163">
        <f t="shared" si="7"/>
        <v>0</v>
      </c>
      <c r="Z250" s="163">
        <v>0</v>
      </c>
      <c r="AA250" s="164">
        <f t="shared" si="8"/>
        <v>0</v>
      </c>
      <c r="AR250" s="21" t="s">
        <v>220</v>
      </c>
      <c r="AT250" s="21" t="s">
        <v>143</v>
      </c>
      <c r="AU250" s="21" t="s">
        <v>95</v>
      </c>
      <c r="AY250" s="21" t="s">
        <v>142</v>
      </c>
      <c r="BE250" s="103">
        <f t="shared" si="9"/>
        <v>0</v>
      </c>
      <c r="BF250" s="103">
        <f t="shared" si="10"/>
        <v>0</v>
      </c>
      <c r="BG250" s="103">
        <f t="shared" si="11"/>
        <v>0</v>
      </c>
      <c r="BH250" s="103">
        <f t="shared" si="12"/>
        <v>0</v>
      </c>
      <c r="BI250" s="103">
        <f t="shared" si="13"/>
        <v>0</v>
      </c>
      <c r="BJ250" s="21" t="s">
        <v>79</v>
      </c>
      <c r="BK250" s="103">
        <f t="shared" si="14"/>
        <v>0</v>
      </c>
      <c r="BL250" s="21" t="s">
        <v>220</v>
      </c>
      <c r="BM250" s="21" t="s">
        <v>356</v>
      </c>
    </row>
    <row r="251" spans="2:65" s="1" customFormat="1" ht="16.5" customHeight="1">
      <c r="B251" s="129"/>
      <c r="C251" s="158" t="s">
        <v>357</v>
      </c>
      <c r="D251" s="158" t="s">
        <v>143</v>
      </c>
      <c r="E251" s="159" t="s">
        <v>358</v>
      </c>
      <c r="F251" s="256" t="s">
        <v>359</v>
      </c>
      <c r="G251" s="256"/>
      <c r="H251" s="256"/>
      <c r="I251" s="256"/>
      <c r="J251" s="160" t="s">
        <v>347</v>
      </c>
      <c r="K251" s="161">
        <v>2</v>
      </c>
      <c r="L251" s="257">
        <v>0</v>
      </c>
      <c r="M251" s="257"/>
      <c r="N251" s="258">
        <f t="shared" si="5"/>
        <v>0</v>
      </c>
      <c r="O251" s="258"/>
      <c r="P251" s="258"/>
      <c r="Q251" s="258"/>
      <c r="R251" s="132"/>
      <c r="T251" s="162" t="s">
        <v>5</v>
      </c>
      <c r="U251" s="46" t="s">
        <v>39</v>
      </c>
      <c r="V251" s="38"/>
      <c r="W251" s="163">
        <f t="shared" si="6"/>
        <v>0</v>
      </c>
      <c r="X251" s="163">
        <v>0</v>
      </c>
      <c r="Y251" s="163">
        <f t="shared" si="7"/>
        <v>0</v>
      </c>
      <c r="Z251" s="163">
        <v>0</v>
      </c>
      <c r="AA251" s="164">
        <f t="shared" si="8"/>
        <v>0</v>
      </c>
      <c r="AR251" s="21" t="s">
        <v>220</v>
      </c>
      <c r="AT251" s="21" t="s">
        <v>143</v>
      </c>
      <c r="AU251" s="21" t="s">
        <v>95</v>
      </c>
      <c r="AY251" s="21" t="s">
        <v>142</v>
      </c>
      <c r="BE251" s="103">
        <f t="shared" si="9"/>
        <v>0</v>
      </c>
      <c r="BF251" s="103">
        <f t="shared" si="10"/>
        <v>0</v>
      </c>
      <c r="BG251" s="103">
        <f t="shared" si="11"/>
        <v>0</v>
      </c>
      <c r="BH251" s="103">
        <f t="shared" si="12"/>
        <v>0</v>
      </c>
      <c r="BI251" s="103">
        <f t="shared" si="13"/>
        <v>0</v>
      </c>
      <c r="BJ251" s="21" t="s">
        <v>79</v>
      </c>
      <c r="BK251" s="103">
        <f t="shared" si="14"/>
        <v>0</v>
      </c>
      <c r="BL251" s="21" t="s">
        <v>220</v>
      </c>
      <c r="BM251" s="21" t="s">
        <v>360</v>
      </c>
    </row>
    <row r="252" spans="2:65" s="1" customFormat="1" ht="16.5" customHeight="1">
      <c r="B252" s="129"/>
      <c r="C252" s="158" t="s">
        <v>361</v>
      </c>
      <c r="D252" s="158" t="s">
        <v>143</v>
      </c>
      <c r="E252" s="159" t="s">
        <v>362</v>
      </c>
      <c r="F252" s="256" t="s">
        <v>363</v>
      </c>
      <c r="G252" s="256"/>
      <c r="H252" s="256"/>
      <c r="I252" s="256"/>
      <c r="J252" s="160" t="s">
        <v>347</v>
      </c>
      <c r="K252" s="161">
        <v>2</v>
      </c>
      <c r="L252" s="257">
        <v>0</v>
      </c>
      <c r="M252" s="257"/>
      <c r="N252" s="258">
        <f t="shared" si="5"/>
        <v>0</v>
      </c>
      <c r="O252" s="258"/>
      <c r="P252" s="258"/>
      <c r="Q252" s="258"/>
      <c r="R252" s="132"/>
      <c r="T252" s="162" t="s">
        <v>5</v>
      </c>
      <c r="U252" s="46" t="s">
        <v>39</v>
      </c>
      <c r="V252" s="38"/>
      <c r="W252" s="163">
        <f t="shared" si="6"/>
        <v>0</v>
      </c>
      <c r="X252" s="163">
        <v>0</v>
      </c>
      <c r="Y252" s="163">
        <f t="shared" si="7"/>
        <v>0</v>
      </c>
      <c r="Z252" s="163">
        <v>0</v>
      </c>
      <c r="AA252" s="164">
        <f t="shared" si="8"/>
        <v>0</v>
      </c>
      <c r="AR252" s="21" t="s">
        <v>220</v>
      </c>
      <c r="AT252" s="21" t="s">
        <v>143</v>
      </c>
      <c r="AU252" s="21" t="s">
        <v>95</v>
      </c>
      <c r="AY252" s="21" t="s">
        <v>142</v>
      </c>
      <c r="BE252" s="103">
        <f t="shared" si="9"/>
        <v>0</v>
      </c>
      <c r="BF252" s="103">
        <f t="shared" si="10"/>
        <v>0</v>
      </c>
      <c r="BG252" s="103">
        <f t="shared" si="11"/>
        <v>0</v>
      </c>
      <c r="BH252" s="103">
        <f t="shared" si="12"/>
        <v>0</v>
      </c>
      <c r="BI252" s="103">
        <f t="shared" si="13"/>
        <v>0</v>
      </c>
      <c r="BJ252" s="21" t="s">
        <v>79</v>
      </c>
      <c r="BK252" s="103">
        <f t="shared" si="14"/>
        <v>0</v>
      </c>
      <c r="BL252" s="21" t="s">
        <v>220</v>
      </c>
      <c r="BM252" s="21" t="s">
        <v>364</v>
      </c>
    </row>
    <row r="253" spans="2:65" s="1" customFormat="1" ht="16.5" customHeight="1">
      <c r="B253" s="129"/>
      <c r="C253" s="158" t="s">
        <v>365</v>
      </c>
      <c r="D253" s="158" t="s">
        <v>143</v>
      </c>
      <c r="E253" s="159" t="s">
        <v>366</v>
      </c>
      <c r="F253" s="256" t="s">
        <v>367</v>
      </c>
      <c r="G253" s="256"/>
      <c r="H253" s="256"/>
      <c r="I253" s="256"/>
      <c r="J253" s="160" t="s">
        <v>347</v>
      </c>
      <c r="K253" s="161">
        <v>1</v>
      </c>
      <c r="L253" s="257">
        <v>0</v>
      </c>
      <c r="M253" s="257"/>
      <c r="N253" s="258">
        <f t="shared" si="5"/>
        <v>0</v>
      </c>
      <c r="O253" s="258"/>
      <c r="P253" s="258"/>
      <c r="Q253" s="258"/>
      <c r="R253" s="132"/>
      <c r="T253" s="162" t="s">
        <v>5</v>
      </c>
      <c r="U253" s="46" t="s">
        <v>39</v>
      </c>
      <c r="V253" s="38"/>
      <c r="W253" s="163">
        <f t="shared" si="6"/>
        <v>0</v>
      </c>
      <c r="X253" s="163">
        <v>0</v>
      </c>
      <c r="Y253" s="163">
        <f t="shared" si="7"/>
        <v>0</v>
      </c>
      <c r="Z253" s="163">
        <v>0</v>
      </c>
      <c r="AA253" s="164">
        <f t="shared" si="8"/>
        <v>0</v>
      </c>
      <c r="AR253" s="21" t="s">
        <v>220</v>
      </c>
      <c r="AT253" s="21" t="s">
        <v>143</v>
      </c>
      <c r="AU253" s="21" t="s">
        <v>95</v>
      </c>
      <c r="AY253" s="21" t="s">
        <v>142</v>
      </c>
      <c r="BE253" s="103">
        <f t="shared" si="9"/>
        <v>0</v>
      </c>
      <c r="BF253" s="103">
        <f t="shared" si="10"/>
        <v>0</v>
      </c>
      <c r="BG253" s="103">
        <f t="shared" si="11"/>
        <v>0</v>
      </c>
      <c r="BH253" s="103">
        <f t="shared" si="12"/>
        <v>0</v>
      </c>
      <c r="BI253" s="103">
        <f t="shared" si="13"/>
        <v>0</v>
      </c>
      <c r="BJ253" s="21" t="s">
        <v>79</v>
      </c>
      <c r="BK253" s="103">
        <f t="shared" si="14"/>
        <v>0</v>
      </c>
      <c r="BL253" s="21" t="s">
        <v>220</v>
      </c>
      <c r="BM253" s="21" t="s">
        <v>368</v>
      </c>
    </row>
    <row r="254" spans="2:65" s="1" customFormat="1" ht="25.5" customHeight="1">
      <c r="B254" s="129"/>
      <c r="C254" s="158" t="s">
        <v>369</v>
      </c>
      <c r="D254" s="158" t="s">
        <v>143</v>
      </c>
      <c r="E254" s="159" t="s">
        <v>370</v>
      </c>
      <c r="F254" s="256" t="s">
        <v>371</v>
      </c>
      <c r="G254" s="256"/>
      <c r="H254" s="256"/>
      <c r="I254" s="256"/>
      <c r="J254" s="160" t="s">
        <v>338</v>
      </c>
      <c r="K254" s="192">
        <v>0</v>
      </c>
      <c r="L254" s="257">
        <v>0</v>
      </c>
      <c r="M254" s="257"/>
      <c r="N254" s="258">
        <f t="shared" si="5"/>
        <v>0</v>
      </c>
      <c r="O254" s="258"/>
      <c r="P254" s="258"/>
      <c r="Q254" s="258"/>
      <c r="R254" s="132"/>
      <c r="T254" s="162" t="s">
        <v>5</v>
      </c>
      <c r="U254" s="46" t="s">
        <v>39</v>
      </c>
      <c r="V254" s="38"/>
      <c r="W254" s="163">
        <f t="shared" si="6"/>
        <v>0</v>
      </c>
      <c r="X254" s="163">
        <v>0</v>
      </c>
      <c r="Y254" s="163">
        <f t="shared" si="7"/>
        <v>0</v>
      </c>
      <c r="Z254" s="163">
        <v>0</v>
      </c>
      <c r="AA254" s="164">
        <f t="shared" si="8"/>
        <v>0</v>
      </c>
      <c r="AR254" s="21" t="s">
        <v>220</v>
      </c>
      <c r="AT254" s="21" t="s">
        <v>143</v>
      </c>
      <c r="AU254" s="21" t="s">
        <v>95</v>
      </c>
      <c r="AY254" s="21" t="s">
        <v>142</v>
      </c>
      <c r="BE254" s="103">
        <f t="shared" si="9"/>
        <v>0</v>
      </c>
      <c r="BF254" s="103">
        <f t="shared" si="10"/>
        <v>0</v>
      </c>
      <c r="BG254" s="103">
        <f t="shared" si="11"/>
        <v>0</v>
      </c>
      <c r="BH254" s="103">
        <f t="shared" si="12"/>
        <v>0</v>
      </c>
      <c r="BI254" s="103">
        <f t="shared" si="13"/>
        <v>0</v>
      </c>
      <c r="BJ254" s="21" t="s">
        <v>79</v>
      </c>
      <c r="BK254" s="103">
        <f t="shared" si="14"/>
        <v>0</v>
      </c>
      <c r="BL254" s="21" t="s">
        <v>220</v>
      </c>
      <c r="BM254" s="21" t="s">
        <v>372</v>
      </c>
    </row>
    <row r="255" spans="2:63" s="9" customFormat="1" ht="37.35" customHeight="1">
      <c r="B255" s="147"/>
      <c r="C255" s="148"/>
      <c r="D255" s="149" t="s">
        <v>114</v>
      </c>
      <c r="E255" s="149"/>
      <c r="F255" s="149"/>
      <c r="G255" s="149"/>
      <c r="H255" s="149"/>
      <c r="I255" s="149"/>
      <c r="J255" s="149"/>
      <c r="K255" s="149"/>
      <c r="L255" s="149"/>
      <c r="M255" s="149"/>
      <c r="N255" s="245">
        <f>BK255</f>
        <v>0</v>
      </c>
      <c r="O255" s="246"/>
      <c r="P255" s="246"/>
      <c r="Q255" s="246"/>
      <c r="R255" s="150"/>
      <c r="T255" s="151"/>
      <c r="U255" s="148"/>
      <c r="V255" s="148"/>
      <c r="W255" s="152">
        <f>W256+W259+W262</f>
        <v>0</v>
      </c>
      <c r="X255" s="148"/>
      <c r="Y255" s="152">
        <f>Y256+Y259+Y262</f>
        <v>0</v>
      </c>
      <c r="Z255" s="148"/>
      <c r="AA255" s="153">
        <f>AA256+AA259+AA262</f>
        <v>0</v>
      </c>
      <c r="AR255" s="154" t="s">
        <v>166</v>
      </c>
      <c r="AT255" s="155" t="s">
        <v>73</v>
      </c>
      <c r="AU255" s="155" t="s">
        <v>74</v>
      </c>
      <c r="AY255" s="154" t="s">
        <v>142</v>
      </c>
      <c r="BK255" s="156">
        <f>BK256+BK259+BK262</f>
        <v>0</v>
      </c>
    </row>
    <row r="256" spans="2:63" s="9" customFormat="1" ht="19.9" customHeight="1">
      <c r="B256" s="147"/>
      <c r="C256" s="148"/>
      <c r="D256" s="157" t="s">
        <v>115</v>
      </c>
      <c r="E256" s="157"/>
      <c r="F256" s="157"/>
      <c r="G256" s="157"/>
      <c r="H256" s="157"/>
      <c r="I256" s="157"/>
      <c r="J256" s="157"/>
      <c r="K256" s="157"/>
      <c r="L256" s="157"/>
      <c r="M256" s="157"/>
      <c r="N256" s="247">
        <f>BK256</f>
        <v>0</v>
      </c>
      <c r="O256" s="248"/>
      <c r="P256" s="248"/>
      <c r="Q256" s="248"/>
      <c r="R256" s="150"/>
      <c r="T256" s="151"/>
      <c r="U256" s="148"/>
      <c r="V256" s="148"/>
      <c r="W256" s="152">
        <f>SUM(W257:W258)</f>
        <v>0</v>
      </c>
      <c r="X256" s="148"/>
      <c r="Y256" s="152">
        <f>SUM(Y257:Y258)</f>
        <v>0</v>
      </c>
      <c r="Z256" s="148"/>
      <c r="AA256" s="153">
        <f>SUM(AA257:AA258)</f>
        <v>0</v>
      </c>
      <c r="AR256" s="154" t="s">
        <v>166</v>
      </c>
      <c r="AT256" s="155" t="s">
        <v>73</v>
      </c>
      <c r="AU256" s="155" t="s">
        <v>79</v>
      </c>
      <c r="AY256" s="154" t="s">
        <v>142</v>
      </c>
      <c r="BK256" s="156">
        <f>SUM(BK257:BK258)</f>
        <v>0</v>
      </c>
    </row>
    <row r="257" spans="2:65" s="1" customFormat="1" ht="16.5" customHeight="1">
      <c r="B257" s="129"/>
      <c r="C257" s="158" t="s">
        <v>373</v>
      </c>
      <c r="D257" s="158" t="s">
        <v>143</v>
      </c>
      <c r="E257" s="159" t="s">
        <v>374</v>
      </c>
      <c r="F257" s="256" t="s">
        <v>375</v>
      </c>
      <c r="G257" s="256"/>
      <c r="H257" s="256"/>
      <c r="I257" s="256"/>
      <c r="J257" s="160" t="s">
        <v>207</v>
      </c>
      <c r="K257" s="161">
        <v>1</v>
      </c>
      <c r="L257" s="257">
        <v>0</v>
      </c>
      <c r="M257" s="257"/>
      <c r="N257" s="258">
        <f>ROUND(L257*K257,2)</f>
        <v>0</v>
      </c>
      <c r="O257" s="258"/>
      <c r="P257" s="258"/>
      <c r="Q257" s="258"/>
      <c r="R257" s="132"/>
      <c r="T257" s="162" t="s">
        <v>5</v>
      </c>
      <c r="U257" s="46" t="s">
        <v>39</v>
      </c>
      <c r="V257" s="38"/>
      <c r="W257" s="163">
        <f>V257*K257</f>
        <v>0</v>
      </c>
      <c r="X257" s="163">
        <v>0</v>
      </c>
      <c r="Y257" s="163">
        <f>X257*K257</f>
        <v>0</v>
      </c>
      <c r="Z257" s="163">
        <v>0</v>
      </c>
      <c r="AA257" s="164">
        <f>Z257*K257</f>
        <v>0</v>
      </c>
      <c r="AR257" s="21" t="s">
        <v>376</v>
      </c>
      <c r="AT257" s="21" t="s">
        <v>143</v>
      </c>
      <c r="AU257" s="21" t="s">
        <v>95</v>
      </c>
      <c r="AY257" s="21" t="s">
        <v>142</v>
      </c>
      <c r="BE257" s="103">
        <f>IF(U257="základní",N257,0)</f>
        <v>0</v>
      </c>
      <c r="BF257" s="103">
        <f>IF(U257="snížená",N257,0)</f>
        <v>0</v>
      </c>
      <c r="BG257" s="103">
        <f>IF(U257="zákl. přenesená",N257,0)</f>
        <v>0</v>
      </c>
      <c r="BH257" s="103">
        <f>IF(U257="sníž. přenesená",N257,0)</f>
        <v>0</v>
      </c>
      <c r="BI257" s="103">
        <f>IF(U257="nulová",N257,0)</f>
        <v>0</v>
      </c>
      <c r="BJ257" s="21" t="s">
        <v>79</v>
      </c>
      <c r="BK257" s="103">
        <f>ROUND(L257*K257,2)</f>
        <v>0</v>
      </c>
      <c r="BL257" s="21" t="s">
        <v>376</v>
      </c>
      <c r="BM257" s="21" t="s">
        <v>377</v>
      </c>
    </row>
    <row r="258" spans="2:65" s="1" customFormat="1" ht="16.5" customHeight="1">
      <c r="B258" s="129"/>
      <c r="C258" s="158" t="s">
        <v>378</v>
      </c>
      <c r="D258" s="158" t="s">
        <v>143</v>
      </c>
      <c r="E258" s="159" t="s">
        <v>379</v>
      </c>
      <c r="F258" s="256" t="s">
        <v>380</v>
      </c>
      <c r="G258" s="256"/>
      <c r="H258" s="256"/>
      <c r="I258" s="256"/>
      <c r="J258" s="160" t="s">
        <v>207</v>
      </c>
      <c r="K258" s="161">
        <v>1</v>
      </c>
      <c r="L258" s="257">
        <v>0</v>
      </c>
      <c r="M258" s="257"/>
      <c r="N258" s="258">
        <f>ROUND(L258*K258,2)</f>
        <v>0</v>
      </c>
      <c r="O258" s="258"/>
      <c r="P258" s="258"/>
      <c r="Q258" s="258"/>
      <c r="R258" s="132"/>
      <c r="T258" s="162" t="s">
        <v>5</v>
      </c>
      <c r="U258" s="46" t="s">
        <v>39</v>
      </c>
      <c r="V258" s="38"/>
      <c r="W258" s="163">
        <f>V258*K258</f>
        <v>0</v>
      </c>
      <c r="X258" s="163">
        <v>0</v>
      </c>
      <c r="Y258" s="163">
        <f>X258*K258</f>
        <v>0</v>
      </c>
      <c r="Z258" s="163">
        <v>0</v>
      </c>
      <c r="AA258" s="164">
        <f>Z258*K258</f>
        <v>0</v>
      </c>
      <c r="AR258" s="21" t="s">
        <v>376</v>
      </c>
      <c r="AT258" s="21" t="s">
        <v>143</v>
      </c>
      <c r="AU258" s="21" t="s">
        <v>95</v>
      </c>
      <c r="AY258" s="21" t="s">
        <v>142</v>
      </c>
      <c r="BE258" s="103">
        <f>IF(U258="základní",N258,0)</f>
        <v>0</v>
      </c>
      <c r="BF258" s="103">
        <f>IF(U258="snížená",N258,0)</f>
        <v>0</v>
      </c>
      <c r="BG258" s="103">
        <f>IF(U258="zákl. přenesená",N258,0)</f>
        <v>0</v>
      </c>
      <c r="BH258" s="103">
        <f>IF(U258="sníž. přenesená",N258,0)</f>
        <v>0</v>
      </c>
      <c r="BI258" s="103">
        <f>IF(U258="nulová",N258,0)</f>
        <v>0</v>
      </c>
      <c r="BJ258" s="21" t="s">
        <v>79</v>
      </c>
      <c r="BK258" s="103">
        <f>ROUND(L258*K258,2)</f>
        <v>0</v>
      </c>
      <c r="BL258" s="21" t="s">
        <v>376</v>
      </c>
      <c r="BM258" s="21" t="s">
        <v>381</v>
      </c>
    </row>
    <row r="259" spans="2:63" s="9" customFormat="1" ht="29.85" customHeight="1">
      <c r="B259" s="147"/>
      <c r="C259" s="148"/>
      <c r="D259" s="157" t="s">
        <v>116</v>
      </c>
      <c r="E259" s="157"/>
      <c r="F259" s="157"/>
      <c r="G259" s="157"/>
      <c r="H259" s="157"/>
      <c r="I259" s="157"/>
      <c r="J259" s="157"/>
      <c r="K259" s="157"/>
      <c r="L259" s="157"/>
      <c r="M259" s="157"/>
      <c r="N259" s="243">
        <f>BK259</f>
        <v>0</v>
      </c>
      <c r="O259" s="244"/>
      <c r="P259" s="244"/>
      <c r="Q259" s="244"/>
      <c r="R259" s="150"/>
      <c r="T259" s="151"/>
      <c r="U259" s="148"/>
      <c r="V259" s="148"/>
      <c r="W259" s="152">
        <f>SUM(W260:W261)</f>
        <v>0</v>
      </c>
      <c r="X259" s="148"/>
      <c r="Y259" s="152">
        <f>SUM(Y260:Y261)</f>
        <v>0</v>
      </c>
      <c r="Z259" s="148"/>
      <c r="AA259" s="153">
        <f>SUM(AA260:AA261)</f>
        <v>0</v>
      </c>
      <c r="AR259" s="154" t="s">
        <v>166</v>
      </c>
      <c r="AT259" s="155" t="s">
        <v>73</v>
      </c>
      <c r="AU259" s="155" t="s">
        <v>79</v>
      </c>
      <c r="AY259" s="154" t="s">
        <v>142</v>
      </c>
      <c r="BK259" s="156">
        <f>SUM(BK260:BK261)</f>
        <v>0</v>
      </c>
    </row>
    <row r="260" spans="2:65" s="1" customFormat="1" ht="16.5" customHeight="1">
      <c r="B260" s="129"/>
      <c r="C260" s="158" t="s">
        <v>382</v>
      </c>
      <c r="D260" s="158" t="s">
        <v>143</v>
      </c>
      <c r="E260" s="159" t="s">
        <v>383</v>
      </c>
      <c r="F260" s="256" t="s">
        <v>120</v>
      </c>
      <c r="G260" s="256"/>
      <c r="H260" s="256"/>
      <c r="I260" s="256"/>
      <c r="J260" s="160" t="s">
        <v>207</v>
      </c>
      <c r="K260" s="161">
        <v>1</v>
      </c>
      <c r="L260" s="257">
        <v>0</v>
      </c>
      <c r="M260" s="257"/>
      <c r="N260" s="258">
        <f>ROUND(L260*K260,2)</f>
        <v>0</v>
      </c>
      <c r="O260" s="258"/>
      <c r="P260" s="258"/>
      <c r="Q260" s="258"/>
      <c r="R260" s="132"/>
      <c r="T260" s="162" t="s">
        <v>5</v>
      </c>
      <c r="U260" s="46" t="s">
        <v>39</v>
      </c>
      <c r="V260" s="38"/>
      <c r="W260" s="163">
        <f>V260*K260</f>
        <v>0</v>
      </c>
      <c r="X260" s="163">
        <v>0</v>
      </c>
      <c r="Y260" s="163">
        <f>X260*K260</f>
        <v>0</v>
      </c>
      <c r="Z260" s="163">
        <v>0</v>
      </c>
      <c r="AA260" s="164">
        <f>Z260*K260</f>
        <v>0</v>
      </c>
      <c r="AR260" s="21" t="s">
        <v>376</v>
      </c>
      <c r="AT260" s="21" t="s">
        <v>143</v>
      </c>
      <c r="AU260" s="21" t="s">
        <v>95</v>
      </c>
      <c r="AY260" s="21" t="s">
        <v>142</v>
      </c>
      <c r="BE260" s="103">
        <f>IF(U260="základní",N260,0)</f>
        <v>0</v>
      </c>
      <c r="BF260" s="103">
        <f>IF(U260="snížená",N260,0)</f>
        <v>0</v>
      </c>
      <c r="BG260" s="103">
        <f>IF(U260="zákl. přenesená",N260,0)</f>
        <v>0</v>
      </c>
      <c r="BH260" s="103">
        <f>IF(U260="sníž. přenesená",N260,0)</f>
        <v>0</v>
      </c>
      <c r="BI260" s="103">
        <f>IF(U260="nulová",N260,0)</f>
        <v>0</v>
      </c>
      <c r="BJ260" s="21" t="s">
        <v>79</v>
      </c>
      <c r="BK260" s="103">
        <f>ROUND(L260*K260,2)</f>
        <v>0</v>
      </c>
      <c r="BL260" s="21" t="s">
        <v>376</v>
      </c>
      <c r="BM260" s="21" t="s">
        <v>384</v>
      </c>
    </row>
    <row r="261" spans="2:65" s="1" customFormat="1" ht="16.5" customHeight="1">
      <c r="B261" s="129"/>
      <c r="C261" s="158" t="s">
        <v>385</v>
      </c>
      <c r="D261" s="158" t="s">
        <v>143</v>
      </c>
      <c r="E261" s="159" t="s">
        <v>386</v>
      </c>
      <c r="F261" s="256" t="s">
        <v>387</v>
      </c>
      <c r="G261" s="256"/>
      <c r="H261" s="256"/>
      <c r="I261" s="256"/>
      <c r="J261" s="160" t="s">
        <v>207</v>
      </c>
      <c r="K261" s="161">
        <v>1</v>
      </c>
      <c r="L261" s="257">
        <v>0</v>
      </c>
      <c r="M261" s="257"/>
      <c r="N261" s="258">
        <f>ROUND(L261*K261,2)</f>
        <v>0</v>
      </c>
      <c r="O261" s="258"/>
      <c r="P261" s="258"/>
      <c r="Q261" s="258"/>
      <c r="R261" s="132"/>
      <c r="T261" s="162" t="s">
        <v>5</v>
      </c>
      <c r="U261" s="46" t="s">
        <v>39</v>
      </c>
      <c r="V261" s="38"/>
      <c r="W261" s="163">
        <f>V261*K261</f>
        <v>0</v>
      </c>
      <c r="X261" s="163">
        <v>0</v>
      </c>
      <c r="Y261" s="163">
        <f>X261*K261</f>
        <v>0</v>
      </c>
      <c r="Z261" s="163">
        <v>0</v>
      </c>
      <c r="AA261" s="164">
        <f>Z261*K261</f>
        <v>0</v>
      </c>
      <c r="AR261" s="21" t="s">
        <v>376</v>
      </c>
      <c r="AT261" s="21" t="s">
        <v>143</v>
      </c>
      <c r="AU261" s="21" t="s">
        <v>95</v>
      </c>
      <c r="AY261" s="21" t="s">
        <v>142</v>
      </c>
      <c r="BE261" s="103">
        <f>IF(U261="základní",N261,0)</f>
        <v>0</v>
      </c>
      <c r="BF261" s="103">
        <f>IF(U261="snížená",N261,0)</f>
        <v>0</v>
      </c>
      <c r="BG261" s="103">
        <f>IF(U261="zákl. přenesená",N261,0)</f>
        <v>0</v>
      </c>
      <c r="BH261" s="103">
        <f>IF(U261="sníž. přenesená",N261,0)</f>
        <v>0</v>
      </c>
      <c r="BI261" s="103">
        <f>IF(U261="nulová",N261,0)</f>
        <v>0</v>
      </c>
      <c r="BJ261" s="21" t="s">
        <v>79</v>
      </c>
      <c r="BK261" s="103">
        <f>ROUND(L261*K261,2)</f>
        <v>0</v>
      </c>
      <c r="BL261" s="21" t="s">
        <v>376</v>
      </c>
      <c r="BM261" s="21" t="s">
        <v>388</v>
      </c>
    </row>
    <row r="262" spans="2:63" s="9" customFormat="1" ht="29.85" customHeight="1">
      <c r="B262" s="147"/>
      <c r="C262" s="148"/>
      <c r="D262" s="157" t="s">
        <v>117</v>
      </c>
      <c r="E262" s="157"/>
      <c r="F262" s="157"/>
      <c r="G262" s="157"/>
      <c r="H262" s="157"/>
      <c r="I262" s="157"/>
      <c r="J262" s="157"/>
      <c r="K262" s="157"/>
      <c r="L262" s="157"/>
      <c r="M262" s="157"/>
      <c r="N262" s="243">
        <f>BK262</f>
        <v>0</v>
      </c>
      <c r="O262" s="244"/>
      <c r="P262" s="244"/>
      <c r="Q262" s="244"/>
      <c r="R262" s="150"/>
      <c r="T262" s="151"/>
      <c r="U262" s="148"/>
      <c r="V262" s="148"/>
      <c r="W262" s="152">
        <f>W263</f>
        <v>0</v>
      </c>
      <c r="X262" s="148"/>
      <c r="Y262" s="152">
        <f>Y263</f>
        <v>0</v>
      </c>
      <c r="Z262" s="148"/>
      <c r="AA262" s="153">
        <f>AA263</f>
        <v>0</v>
      </c>
      <c r="AR262" s="154" t="s">
        <v>166</v>
      </c>
      <c r="AT262" s="155" t="s">
        <v>73</v>
      </c>
      <c r="AU262" s="155" t="s">
        <v>79</v>
      </c>
      <c r="AY262" s="154" t="s">
        <v>142</v>
      </c>
      <c r="BK262" s="156">
        <f>BK263</f>
        <v>0</v>
      </c>
    </row>
    <row r="263" spans="2:65" s="1" customFormat="1" ht="16.5" customHeight="1">
      <c r="B263" s="129"/>
      <c r="C263" s="158" t="s">
        <v>389</v>
      </c>
      <c r="D263" s="158" t="s">
        <v>143</v>
      </c>
      <c r="E263" s="159" t="s">
        <v>390</v>
      </c>
      <c r="F263" s="256" t="s">
        <v>391</v>
      </c>
      <c r="G263" s="256"/>
      <c r="H263" s="256"/>
      <c r="I263" s="256"/>
      <c r="J263" s="160" t="s">
        <v>207</v>
      </c>
      <c r="K263" s="161">
        <v>1</v>
      </c>
      <c r="L263" s="257">
        <v>0</v>
      </c>
      <c r="M263" s="257"/>
      <c r="N263" s="258">
        <f>ROUND(L263*K263,2)</f>
        <v>0</v>
      </c>
      <c r="O263" s="258"/>
      <c r="P263" s="258"/>
      <c r="Q263" s="258"/>
      <c r="R263" s="132"/>
      <c r="T263" s="162" t="s">
        <v>5</v>
      </c>
      <c r="U263" s="46" t="s">
        <v>39</v>
      </c>
      <c r="V263" s="38"/>
      <c r="W263" s="163">
        <f>V263*K263</f>
        <v>0</v>
      </c>
      <c r="X263" s="163">
        <v>0</v>
      </c>
      <c r="Y263" s="163">
        <f>X263*K263</f>
        <v>0</v>
      </c>
      <c r="Z263" s="163">
        <v>0</v>
      </c>
      <c r="AA263" s="164">
        <f>Z263*K263</f>
        <v>0</v>
      </c>
      <c r="AR263" s="21" t="s">
        <v>376</v>
      </c>
      <c r="AT263" s="21" t="s">
        <v>143</v>
      </c>
      <c r="AU263" s="21" t="s">
        <v>95</v>
      </c>
      <c r="AY263" s="21" t="s">
        <v>142</v>
      </c>
      <c r="BE263" s="103">
        <f>IF(U263="základní",N263,0)</f>
        <v>0</v>
      </c>
      <c r="BF263" s="103">
        <f>IF(U263="snížená",N263,0)</f>
        <v>0</v>
      </c>
      <c r="BG263" s="103">
        <f>IF(U263="zákl. přenesená",N263,0)</f>
        <v>0</v>
      </c>
      <c r="BH263" s="103">
        <f>IF(U263="sníž. přenesená",N263,0)</f>
        <v>0</v>
      </c>
      <c r="BI263" s="103">
        <f>IF(U263="nulová",N263,0)</f>
        <v>0</v>
      </c>
      <c r="BJ263" s="21" t="s">
        <v>79</v>
      </c>
      <c r="BK263" s="103">
        <f>ROUND(L263*K263,2)</f>
        <v>0</v>
      </c>
      <c r="BL263" s="21" t="s">
        <v>376</v>
      </c>
      <c r="BM263" s="21" t="s">
        <v>392</v>
      </c>
    </row>
    <row r="264" spans="2:63" s="1" customFormat="1" ht="49.9" customHeight="1">
      <c r="B264" s="37"/>
      <c r="C264" s="38"/>
      <c r="D264" s="149" t="s">
        <v>393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249">
        <f aca="true" t="shared" si="15" ref="N264:N269">BK264</f>
        <v>0</v>
      </c>
      <c r="O264" s="250"/>
      <c r="P264" s="250"/>
      <c r="Q264" s="250"/>
      <c r="R264" s="39"/>
      <c r="T264" s="193"/>
      <c r="U264" s="38"/>
      <c r="V264" s="38"/>
      <c r="W264" s="38"/>
      <c r="X264" s="38"/>
      <c r="Y264" s="38"/>
      <c r="Z264" s="38"/>
      <c r="AA264" s="76"/>
      <c r="AT264" s="21" t="s">
        <v>73</v>
      </c>
      <c r="AU264" s="21" t="s">
        <v>74</v>
      </c>
      <c r="AY264" s="21" t="s">
        <v>394</v>
      </c>
      <c r="BK264" s="103">
        <f>SUM(BK265:BK269)</f>
        <v>0</v>
      </c>
    </row>
    <row r="265" spans="2:63" s="1" customFormat="1" ht="22.35" customHeight="1">
      <c r="B265" s="37"/>
      <c r="C265" s="194" t="s">
        <v>5</v>
      </c>
      <c r="D265" s="194" t="s">
        <v>143</v>
      </c>
      <c r="E265" s="195" t="s">
        <v>5</v>
      </c>
      <c r="F265" s="259" t="s">
        <v>5</v>
      </c>
      <c r="G265" s="259"/>
      <c r="H265" s="259"/>
      <c r="I265" s="259"/>
      <c r="J265" s="196" t="s">
        <v>5</v>
      </c>
      <c r="K265" s="192"/>
      <c r="L265" s="257"/>
      <c r="M265" s="260"/>
      <c r="N265" s="260">
        <f t="shared" si="15"/>
        <v>0</v>
      </c>
      <c r="O265" s="260"/>
      <c r="P265" s="260"/>
      <c r="Q265" s="260"/>
      <c r="R265" s="39"/>
      <c r="T265" s="162" t="s">
        <v>5</v>
      </c>
      <c r="U265" s="197" t="s">
        <v>39</v>
      </c>
      <c r="V265" s="38"/>
      <c r="W265" s="38"/>
      <c r="X265" s="38"/>
      <c r="Y265" s="38"/>
      <c r="Z265" s="38"/>
      <c r="AA265" s="76"/>
      <c r="AT265" s="21" t="s">
        <v>394</v>
      </c>
      <c r="AU265" s="21" t="s">
        <v>79</v>
      </c>
      <c r="AY265" s="21" t="s">
        <v>394</v>
      </c>
      <c r="BE265" s="103">
        <f>IF(U265="základní",N265,0)</f>
        <v>0</v>
      </c>
      <c r="BF265" s="103">
        <f>IF(U265="snížená",N265,0)</f>
        <v>0</v>
      </c>
      <c r="BG265" s="103">
        <f>IF(U265="zákl. přenesená",N265,0)</f>
        <v>0</v>
      </c>
      <c r="BH265" s="103">
        <f>IF(U265="sníž. přenesená",N265,0)</f>
        <v>0</v>
      </c>
      <c r="BI265" s="103">
        <f>IF(U265="nulová",N265,0)</f>
        <v>0</v>
      </c>
      <c r="BJ265" s="21" t="s">
        <v>79</v>
      </c>
      <c r="BK265" s="103">
        <f>L265*K265</f>
        <v>0</v>
      </c>
    </row>
    <row r="266" spans="2:63" s="1" customFormat="1" ht="22.35" customHeight="1">
      <c r="B266" s="37"/>
      <c r="C266" s="194" t="s">
        <v>5</v>
      </c>
      <c r="D266" s="194" t="s">
        <v>143</v>
      </c>
      <c r="E266" s="195" t="s">
        <v>5</v>
      </c>
      <c r="F266" s="259" t="s">
        <v>5</v>
      </c>
      <c r="G266" s="259"/>
      <c r="H266" s="259"/>
      <c r="I266" s="259"/>
      <c r="J266" s="196" t="s">
        <v>5</v>
      </c>
      <c r="K266" s="192"/>
      <c r="L266" s="257"/>
      <c r="M266" s="260"/>
      <c r="N266" s="260">
        <f t="shared" si="15"/>
        <v>0</v>
      </c>
      <c r="O266" s="260"/>
      <c r="P266" s="260"/>
      <c r="Q266" s="260"/>
      <c r="R266" s="39"/>
      <c r="T266" s="162" t="s">
        <v>5</v>
      </c>
      <c r="U266" s="197" t="s">
        <v>39</v>
      </c>
      <c r="V266" s="38"/>
      <c r="W266" s="38"/>
      <c r="X266" s="38"/>
      <c r="Y266" s="38"/>
      <c r="Z266" s="38"/>
      <c r="AA266" s="76"/>
      <c r="AT266" s="21" t="s">
        <v>394</v>
      </c>
      <c r="AU266" s="21" t="s">
        <v>79</v>
      </c>
      <c r="AY266" s="21" t="s">
        <v>394</v>
      </c>
      <c r="BE266" s="103">
        <f>IF(U266="základní",N266,0)</f>
        <v>0</v>
      </c>
      <c r="BF266" s="103">
        <f>IF(U266="snížená",N266,0)</f>
        <v>0</v>
      </c>
      <c r="BG266" s="103">
        <f>IF(U266="zákl. přenesená",N266,0)</f>
        <v>0</v>
      </c>
      <c r="BH266" s="103">
        <f>IF(U266="sníž. přenesená",N266,0)</f>
        <v>0</v>
      </c>
      <c r="BI266" s="103">
        <f>IF(U266="nulová",N266,0)</f>
        <v>0</v>
      </c>
      <c r="BJ266" s="21" t="s">
        <v>79</v>
      </c>
      <c r="BK266" s="103">
        <f>L266*K266</f>
        <v>0</v>
      </c>
    </row>
    <row r="267" spans="2:63" s="1" customFormat="1" ht="22.35" customHeight="1">
      <c r="B267" s="37"/>
      <c r="C267" s="194" t="s">
        <v>5</v>
      </c>
      <c r="D267" s="194" t="s">
        <v>143</v>
      </c>
      <c r="E267" s="195" t="s">
        <v>5</v>
      </c>
      <c r="F267" s="259" t="s">
        <v>5</v>
      </c>
      <c r="G267" s="259"/>
      <c r="H267" s="259"/>
      <c r="I267" s="259"/>
      <c r="J267" s="196" t="s">
        <v>5</v>
      </c>
      <c r="K267" s="192"/>
      <c r="L267" s="257"/>
      <c r="M267" s="260"/>
      <c r="N267" s="260">
        <f t="shared" si="15"/>
        <v>0</v>
      </c>
      <c r="O267" s="260"/>
      <c r="P267" s="260"/>
      <c r="Q267" s="260"/>
      <c r="R267" s="39"/>
      <c r="T267" s="162" t="s">
        <v>5</v>
      </c>
      <c r="U267" s="197" t="s">
        <v>39</v>
      </c>
      <c r="V267" s="38"/>
      <c r="W267" s="38"/>
      <c r="X267" s="38"/>
      <c r="Y267" s="38"/>
      <c r="Z267" s="38"/>
      <c r="AA267" s="76"/>
      <c r="AT267" s="21" t="s">
        <v>394</v>
      </c>
      <c r="AU267" s="21" t="s">
        <v>79</v>
      </c>
      <c r="AY267" s="21" t="s">
        <v>394</v>
      </c>
      <c r="BE267" s="103">
        <f>IF(U267="základní",N267,0)</f>
        <v>0</v>
      </c>
      <c r="BF267" s="103">
        <f>IF(U267="snížená",N267,0)</f>
        <v>0</v>
      </c>
      <c r="BG267" s="103">
        <f>IF(U267="zákl. přenesená",N267,0)</f>
        <v>0</v>
      </c>
      <c r="BH267" s="103">
        <f>IF(U267="sníž. přenesená",N267,0)</f>
        <v>0</v>
      </c>
      <c r="BI267" s="103">
        <f>IF(U267="nulová",N267,0)</f>
        <v>0</v>
      </c>
      <c r="BJ267" s="21" t="s">
        <v>79</v>
      </c>
      <c r="BK267" s="103">
        <f>L267*K267</f>
        <v>0</v>
      </c>
    </row>
    <row r="268" spans="2:63" s="1" customFormat="1" ht="22.35" customHeight="1">
      <c r="B268" s="37"/>
      <c r="C268" s="194" t="s">
        <v>5</v>
      </c>
      <c r="D268" s="194" t="s">
        <v>143</v>
      </c>
      <c r="E268" s="195" t="s">
        <v>5</v>
      </c>
      <c r="F268" s="259" t="s">
        <v>5</v>
      </c>
      <c r="G268" s="259"/>
      <c r="H268" s="259"/>
      <c r="I268" s="259"/>
      <c r="J268" s="196" t="s">
        <v>5</v>
      </c>
      <c r="K268" s="192"/>
      <c r="L268" s="257"/>
      <c r="M268" s="260"/>
      <c r="N268" s="260">
        <f t="shared" si="15"/>
        <v>0</v>
      </c>
      <c r="O268" s="260"/>
      <c r="P268" s="260"/>
      <c r="Q268" s="260"/>
      <c r="R268" s="39"/>
      <c r="T268" s="162" t="s">
        <v>5</v>
      </c>
      <c r="U268" s="197" t="s">
        <v>39</v>
      </c>
      <c r="V268" s="38"/>
      <c r="W268" s="38"/>
      <c r="X268" s="38"/>
      <c r="Y268" s="38"/>
      <c r="Z268" s="38"/>
      <c r="AA268" s="76"/>
      <c r="AT268" s="21" t="s">
        <v>394</v>
      </c>
      <c r="AU268" s="21" t="s">
        <v>79</v>
      </c>
      <c r="AY268" s="21" t="s">
        <v>394</v>
      </c>
      <c r="BE268" s="103">
        <f>IF(U268="základní",N268,0)</f>
        <v>0</v>
      </c>
      <c r="BF268" s="103">
        <f>IF(U268="snížená",N268,0)</f>
        <v>0</v>
      </c>
      <c r="BG268" s="103">
        <f>IF(U268="zákl. přenesená",N268,0)</f>
        <v>0</v>
      </c>
      <c r="BH268" s="103">
        <f>IF(U268="sníž. přenesená",N268,0)</f>
        <v>0</v>
      </c>
      <c r="BI268" s="103">
        <f>IF(U268="nulová",N268,0)</f>
        <v>0</v>
      </c>
      <c r="BJ268" s="21" t="s">
        <v>79</v>
      </c>
      <c r="BK268" s="103">
        <f>L268*K268</f>
        <v>0</v>
      </c>
    </row>
    <row r="269" spans="2:63" s="1" customFormat="1" ht="22.35" customHeight="1">
      <c r="B269" s="37"/>
      <c r="C269" s="194" t="s">
        <v>5</v>
      </c>
      <c r="D269" s="194" t="s">
        <v>143</v>
      </c>
      <c r="E269" s="195" t="s">
        <v>5</v>
      </c>
      <c r="F269" s="259" t="s">
        <v>5</v>
      </c>
      <c r="G269" s="259"/>
      <c r="H269" s="259"/>
      <c r="I269" s="259"/>
      <c r="J269" s="196" t="s">
        <v>5</v>
      </c>
      <c r="K269" s="192"/>
      <c r="L269" s="257"/>
      <c r="M269" s="260"/>
      <c r="N269" s="260">
        <f t="shared" si="15"/>
        <v>0</v>
      </c>
      <c r="O269" s="260"/>
      <c r="P269" s="260"/>
      <c r="Q269" s="260"/>
      <c r="R269" s="39"/>
      <c r="T269" s="162" t="s">
        <v>5</v>
      </c>
      <c r="U269" s="197" t="s">
        <v>39</v>
      </c>
      <c r="V269" s="58"/>
      <c r="W269" s="58"/>
      <c r="X269" s="58"/>
      <c r="Y269" s="58"/>
      <c r="Z269" s="58"/>
      <c r="AA269" s="60"/>
      <c r="AT269" s="21" t="s">
        <v>394</v>
      </c>
      <c r="AU269" s="21" t="s">
        <v>79</v>
      </c>
      <c r="AY269" s="21" t="s">
        <v>394</v>
      </c>
      <c r="BE269" s="103">
        <f>IF(U269="základní",N269,0)</f>
        <v>0</v>
      </c>
      <c r="BF269" s="103">
        <f>IF(U269="snížená",N269,0)</f>
        <v>0</v>
      </c>
      <c r="BG269" s="103">
        <f>IF(U269="zákl. přenesená",N269,0)</f>
        <v>0</v>
      </c>
      <c r="BH269" s="103">
        <f>IF(U269="sníž. přenesená",N269,0)</f>
        <v>0</v>
      </c>
      <c r="BI269" s="103">
        <f>IF(U269="nulová",N269,0)</f>
        <v>0</v>
      </c>
      <c r="BJ269" s="21" t="s">
        <v>79</v>
      </c>
      <c r="BK269" s="103">
        <f>L269*K269</f>
        <v>0</v>
      </c>
    </row>
    <row r="270" spans="2:18" s="1" customFormat="1" ht="6.95" customHeight="1">
      <c r="B270" s="61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3"/>
    </row>
  </sheetData>
  <mergeCells count="333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D108:H108"/>
    <mergeCell ref="N108:Q108"/>
    <mergeCell ref="D110:H110"/>
    <mergeCell ref="N110:Q110"/>
    <mergeCell ref="D111:H111"/>
    <mergeCell ref="N111:Q111"/>
    <mergeCell ref="N112:Q112"/>
    <mergeCell ref="D109:H109"/>
    <mergeCell ref="N109:Q109"/>
    <mergeCell ref="L114:Q114"/>
    <mergeCell ref="C120:Q120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4:I164"/>
    <mergeCell ref="L164:M164"/>
    <mergeCell ref="N164:Q164"/>
    <mergeCell ref="F165:I165"/>
    <mergeCell ref="F166:I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F199:I199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F207:I207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L233:M233"/>
    <mergeCell ref="N233:Q233"/>
    <mergeCell ref="F234:I234"/>
    <mergeCell ref="F235:I235"/>
    <mergeCell ref="F236:I236"/>
    <mergeCell ref="L236:M236"/>
    <mergeCell ref="N236:Q236"/>
    <mergeCell ref="F237:I237"/>
    <mergeCell ref="F239:I239"/>
    <mergeCell ref="L239:M239"/>
    <mergeCell ref="N239:Q239"/>
    <mergeCell ref="F242:I242"/>
    <mergeCell ref="L242:M242"/>
    <mergeCell ref="N242:Q242"/>
    <mergeCell ref="F243:I243"/>
    <mergeCell ref="L243:M243"/>
    <mergeCell ref="N243:Q243"/>
    <mergeCell ref="N240:Q240"/>
    <mergeCell ref="N241:Q241"/>
    <mergeCell ref="F245:I245"/>
    <mergeCell ref="L245:M245"/>
    <mergeCell ref="N245:Q245"/>
    <mergeCell ref="F246:I246"/>
    <mergeCell ref="F247:I247"/>
    <mergeCell ref="F248:I248"/>
    <mergeCell ref="L248:M248"/>
    <mergeCell ref="N248:Q248"/>
    <mergeCell ref="F249:I249"/>
    <mergeCell ref="L249:M249"/>
    <mergeCell ref="N249:Q249"/>
    <mergeCell ref="L254:M254"/>
    <mergeCell ref="N254:Q254"/>
    <mergeCell ref="F257:I257"/>
    <mergeCell ref="L257:M257"/>
    <mergeCell ref="N257:Q257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65:I265"/>
    <mergeCell ref="L265:M265"/>
    <mergeCell ref="N265:Q265"/>
    <mergeCell ref="F266:I266"/>
    <mergeCell ref="L266:M266"/>
    <mergeCell ref="N266:Q266"/>
    <mergeCell ref="F258:I258"/>
    <mergeCell ref="L258:M258"/>
    <mergeCell ref="N258:Q258"/>
    <mergeCell ref="F260:I260"/>
    <mergeCell ref="L260:M260"/>
    <mergeCell ref="N260:Q260"/>
    <mergeCell ref="F261:I261"/>
    <mergeCell ref="L261:M261"/>
    <mergeCell ref="N261:Q261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N244:Q244"/>
    <mergeCell ref="N255:Q255"/>
    <mergeCell ref="N256:Q256"/>
    <mergeCell ref="N259:Q259"/>
    <mergeCell ref="N262:Q262"/>
    <mergeCell ref="N264:Q264"/>
    <mergeCell ref="H1:K1"/>
    <mergeCell ref="S2:AC2"/>
    <mergeCell ref="N130:Q130"/>
    <mergeCell ref="N131:Q131"/>
    <mergeCell ref="N132:Q132"/>
    <mergeCell ref="N163:Q163"/>
    <mergeCell ref="N167:Q167"/>
    <mergeCell ref="N200:Q200"/>
    <mergeCell ref="N208:Q208"/>
    <mergeCell ref="N227:Q227"/>
    <mergeCell ref="N238:Q238"/>
    <mergeCell ref="F263:I263"/>
    <mergeCell ref="L263:M263"/>
    <mergeCell ref="N263:Q263"/>
    <mergeCell ref="F253:I253"/>
    <mergeCell ref="L253:M253"/>
    <mergeCell ref="N253:Q253"/>
    <mergeCell ref="F254:I254"/>
  </mergeCells>
  <dataValidations count="2">
    <dataValidation type="list" allowBlank="1" showInputMessage="1" showErrorMessage="1" error="Povoleny jsou hodnoty K, M." sqref="D265:D270">
      <formula1>"K, M"</formula1>
    </dataValidation>
    <dataValidation type="list" allowBlank="1" showInputMessage="1" showErrorMessage="1" error="Povoleny jsou hodnoty základní, snížená, zákl. přenesená, sníž. přenesená, nulová." sqref="U265:U27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</dc:creator>
  <cp:keywords/>
  <dc:description/>
  <cp:lastModifiedBy>Kadlčík Stanislav</cp:lastModifiedBy>
  <dcterms:created xsi:type="dcterms:W3CDTF">2018-08-22T05:26:12Z</dcterms:created>
  <dcterms:modified xsi:type="dcterms:W3CDTF">2018-08-23T16:46:14Z</dcterms:modified>
  <cp:category/>
  <cp:version/>
  <cp:contentType/>
  <cp:contentStatus/>
</cp:coreProperties>
</file>