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600" yWindow="510" windowWidth="48615" windowHeight="19860" activeTab="0"/>
  </bookViews>
  <sheets>
    <sheet name="Rekapitulace stavby" sheetId="1" r:id="rId1"/>
    <sheet name="02 - Ostatní a vedlejší n..." sheetId="2" r:id="rId2"/>
    <sheet name="102 - Vozovka - II.etapa" sheetId="3" r:id="rId3"/>
    <sheet name="301 - Vodovod" sheetId="4" r:id="rId4"/>
    <sheet name="302 - Jednotná kanalizace" sheetId="5" r:id="rId5"/>
    <sheet name="303 - Vodovodní a kanaliz..." sheetId="6" r:id="rId6"/>
    <sheet name="501 - Přeložka STL plynovodu" sheetId="7" r:id="rId7"/>
    <sheet name="rekap_II" sheetId="9" r:id="rId8"/>
    <sheet name="EI_II" sheetId="10" r:id="rId9"/>
    <sheet name="Zemni_prace_II" sheetId="11" r:id="rId10"/>
  </sheets>
  <definedNames>
    <definedName name="_xlnm._FilterDatabase" localSheetId="1" hidden="1">'02 - Ostatní a vedlejší n...'!$C$116:$K$162</definedName>
    <definedName name="_xlnm._FilterDatabase" localSheetId="2" hidden="1">'102 - Vozovka - II.etapa'!$C$124:$K$434</definedName>
    <definedName name="_xlnm._FilterDatabase" localSheetId="3" hidden="1">'301 - Vodovod'!$C$123:$K$438</definedName>
    <definedName name="_xlnm._FilterDatabase" localSheetId="4" hidden="1">'302 - Jednotná kanalizace'!$C$123:$K$305</definedName>
    <definedName name="_xlnm._FilterDatabase" localSheetId="5" hidden="1">'303 - Vodovodní a kanaliz...'!$C$120:$K$247</definedName>
    <definedName name="_xlnm._FilterDatabase" localSheetId="6" hidden="1">'501 - Přeložka STL plynovodu'!$C$136:$K$252</definedName>
    <definedName name="_xlnm.Print_Area" localSheetId="1">'02 - Ostatní a vedlejší n...'!$C$4:$J$39,'02 - Ostatní a vedlejší n...'!$C$50:$J$76,'02 - Ostatní a vedlejší n...'!$C$82:$J$98,'02 - Ostatní a vedlejší n...'!$C$104:$K$162</definedName>
    <definedName name="_xlnm.Print_Area" localSheetId="2">'102 - Vozovka - II.etapa'!$C$4:$J$39,'102 - Vozovka - II.etapa'!$C$50:$J$76,'102 - Vozovka - II.etapa'!$C$82:$J$106,'102 - Vozovka - II.etapa'!$C$112:$K$434</definedName>
    <definedName name="_xlnm.Print_Area" localSheetId="3">'301 - Vodovod'!$C$4:$J$39,'301 - Vodovod'!$C$50:$J$76,'301 - Vodovod'!$C$82:$J$105,'301 - Vodovod'!$C$111:$K$438</definedName>
    <definedName name="_xlnm.Print_Area" localSheetId="4">'302 - Jednotná kanalizace'!$C$4:$J$39,'302 - Jednotná kanalizace'!$C$50:$J$76,'302 - Jednotná kanalizace'!$C$82:$J$105,'302 - Jednotná kanalizace'!$C$111:$K$305</definedName>
    <definedName name="_xlnm.Print_Area" localSheetId="5">'303 - Vodovodní a kanaliz...'!$C$4:$J$39,'303 - Vodovodní a kanaliz...'!$C$50:$J$76,'303 - Vodovodní a kanaliz...'!$C$82:$J$102,'303 - Vodovodní a kanaliz...'!$C$108:$K$247</definedName>
    <definedName name="_xlnm.Print_Area" localSheetId="6">'501 - Přeložka STL plynovodu'!$C$4:$J$39,'501 - Přeložka STL plynovodu'!$C$50:$J$76,'501 - Přeložka STL plynovodu'!$C$82:$J$118,'501 - Přeložka STL plynovodu'!$C$124:$K$252</definedName>
    <definedName name="_xlnm.Print_Area" localSheetId="7">'rekap_II'!$B$1:$E$21</definedName>
    <definedName name="_xlnm.Print_Area" localSheetId="0">'Rekapitulace stavby'!$D$4:$AO$76,'Rekapitulace stavby'!$C$82:$AQ$102</definedName>
    <definedName name="_xlnm.Print_Area" localSheetId="9">'Zemni_prace_II'!$A$1:$G$20</definedName>
    <definedName name="_xlnm.Print_Titles" localSheetId="0">'Rekapitulace stavby'!$92:$92</definedName>
    <definedName name="_xlnm.Print_Titles" localSheetId="1">'02 - Ostatní a vedlejší n...'!$116:$116</definedName>
    <definedName name="_xlnm.Print_Titles" localSheetId="2">'102 - Vozovka - II.etapa'!$124:$124</definedName>
    <definedName name="_xlnm.Print_Titles" localSheetId="3">'301 - Vodovod'!$123:$123</definedName>
    <definedName name="_xlnm.Print_Titles" localSheetId="4">'302 - Jednotná kanalizace'!$123:$123</definedName>
    <definedName name="_xlnm.Print_Titles" localSheetId="5">'303 - Vodovodní a kanaliz...'!$120:$120</definedName>
    <definedName name="_xlnm.Print_Titles" localSheetId="6">'501 - Přeložka STL plynovodu'!$136:$136</definedName>
  </definedNames>
  <calcPr calcId="124519"/>
</workbook>
</file>

<file path=xl/sharedStrings.xml><?xml version="1.0" encoding="utf-8"?>
<sst xmlns="http://schemas.openxmlformats.org/spreadsheetml/2006/main" count="13083" uniqueCount="1833">
  <si>
    <t>Export Komplet</t>
  </si>
  <si>
    <t/>
  </si>
  <si>
    <t>2.0</t>
  </si>
  <si>
    <t>False</t>
  </si>
  <si>
    <t>{d9fa5027-db91-44b0-9032-611c33238d45}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</si>
  <si>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</si>
  <si>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</si>
  <si>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</si>
  <si>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</si>
  <si>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</si>
  <si>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</si>
  <si>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</si>
  <si>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</si>
  <si>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</si>
  <si>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</si>
  <si>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</si>
  <si>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</si>
  <si>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MK v ulici Potoční, Břilice - II. etapa</t>
  </si>
  <si>
    <t>KSO:</t>
  </si>
  <si>
    <t>CC-CZ:</t>
  </si>
  <si>
    <t>Místo:</t>
  </si>
  <si>
    <t>Třeboň - Břilice</t>
  </si>
  <si>
    <t>Datum:</t>
  </si>
  <si>
    <t>25. 6. 2019</t>
  </si>
  <si>
    <t>Zadavatel:</t>
  </si>
  <si>
    <t>IČ:</t>
  </si>
  <si>
    <t>00247618</t>
  </si>
  <si>
    <t>Město Třeboň</t>
  </si>
  <si>
    <t>DIČ:</t>
  </si>
  <si>
    <t>CZ00247618</t>
  </si>
  <si>
    <t>Uchazeč:</t>
  </si>
  <si>
    <t>Vyplň údaj</t>
  </si>
  <si>
    <t>Projektant:</t>
  </si>
  <si>
    <t>63906601</t>
  </si>
  <si>
    <t>WAY project s.r.o.</t>
  </si>
  <si>
    <t>CZ63906601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</si>
  <si>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</si>
  <si>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</si>
  <si>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</si>
  <si>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</si>
  <si>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</si>
  <si>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</si>
  <si>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</si>
  <si>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</si>
  <si>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</si>
  <si>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</si>
  <si>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</si>
  <si>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</si>
  <si>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</si>
  <si>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</si>
  <si>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</si>
  <si>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</si>
  <si>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</si>
  <si>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</si>
  <si>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</si>
  <si>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</si>
  <si>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</si>
  <si>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</si>
  <si>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</si>
  <si>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</si>
  <si>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</si>
  <si>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</si>
  <si>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</si>
  <si>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</si>
  <si>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</si>
  <si>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</si>
  <si>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</si>
  <si>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</si>
  <si>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</si>
  <si>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</si>
  <si>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</si>
  <si>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</si>
  <si>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</si>
  <si>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</si>
  <si>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</si>
  <si>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</si>
  <si>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</si>
  <si>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</si>
  <si>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</si>
  <si>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</si>
  <si>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</si>
  <si>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</si>
  <si>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</si>
  <si>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</si>
  <si>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</si>
  <si>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</si>
  <si>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</si>
  <si>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Ostatní a vedlejší náklady</t>
  </si>
  <si>
    <t>STA</t>
  </si>
  <si>
    <t>1</t>
  </si>
  <si>
    <t>{0e78ddd2-e62f-4b21-93b6-759fdfa6f71b}</t>
  </si>
  <si>
    <t>2</t>
  </si>
  <si>
    <t>102</t>
  </si>
  <si>
    <t>Vozovka - II.etapa</t>
  </si>
  <si>
    <t>{5459f19a-a169-4f05-b8e0-311381980d42}</t>
  </si>
  <si>
    <t>301</t>
  </si>
  <si>
    <t>Vodovod</t>
  </si>
  <si>
    <t>{4e66b8a2-f7f4-436a-a473-8b9c8a903914}</t>
  </si>
  <si>
    <t>827 11 12</t>
  </si>
  <si>
    <t>302</t>
  </si>
  <si>
    <t>Jednotná kanalizace</t>
  </si>
  <si>
    <t>{f618ef15-a8e6-4825-a442-644d25be201c}</t>
  </si>
  <si>
    <t>303</t>
  </si>
  <si>
    <t>Vodovodní a kanalizační přípojky</t>
  </si>
  <si>
    <t>{fc1f4166-66c9-4ee3-8cab-e9629c157a02}</t>
  </si>
  <si>
    <t>501</t>
  </si>
  <si>
    <t>Přeložka STL plynovodu</t>
  </si>
  <si>
    <t>{47dd5235-cf0e-4d2e-bb05-6db3b4be744d}</t>
  </si>
  <si>
    <t>827 5</t>
  </si>
  <si>
    <t>402</t>
  </si>
  <si>
    <t>Veřejné osvětlení - II.etapa</t>
  </si>
  <si>
    <t>{856f107e-3478-42d2-be03-eecaf07f7b08}</t>
  </si>
  <si>
    <t>KRYCÍ LIST SOUPISU PRACÍ</t>
  </si>
  <si>
    <t>Objekt:</t>
  </si>
  <si>
    <t>02 -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</si>
  <si>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</si>
  <si>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</si>
  <si>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</si>
  <si>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</si>
  <si>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</si>
  <si>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</si>
  <si>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</si>
  <si>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</si>
  <si>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</si>
  <si>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</si>
  <si>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</si>
  <si>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</si>
  <si>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</si>
  <si>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</si>
  <si>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</si>
  <si>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</si>
  <si>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</si>
  <si>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</si>
  <si>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</si>
  <si>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</si>
  <si>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</si>
  <si>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</si>
  <si>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</si>
  <si>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</si>
  <si>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053002000</t>
  </si>
  <si>
    <t>Poplatky</t>
  </si>
  <si>
    <t>kpl</t>
  </si>
  <si>
    <t>CS ÚRS 2018 01</t>
  </si>
  <si>
    <t>512</t>
  </si>
  <si>
    <t>-1803026739</t>
  </si>
  <si>
    <t>VV</t>
  </si>
  <si>
    <t>"za vytýčení inženýrských sítí pro stavbu jako celek" 1</t>
  </si>
  <si>
    <t>043103000</t>
  </si>
  <si>
    <t>Zkoušky bez rozlišení</t>
  </si>
  <si>
    <t>…</t>
  </si>
  <si>
    <t>CS ÚRS 2019 01</t>
  </si>
  <si>
    <t>-631003639</t>
  </si>
  <si>
    <t>zajištění všech zkoušek materiálů  dle požadavků TKP a ZTKP</t>
  </si>
  <si>
    <t>"Zkoušky materiálů zhotovitelem, pro stavbu jako celek" 1</t>
  </si>
  <si>
    <t>3</t>
  </si>
  <si>
    <t>043103000w1</t>
  </si>
  <si>
    <t>Kč</t>
  </si>
  <si>
    <t>-828958501</t>
  </si>
  <si>
    <t>"bere se pro celou stavbu jako celek" 10000</t>
  </si>
  <si>
    <t>Čerpat po odsouhlasení TDI.</t>
  </si>
  <si>
    <t>043194000w</t>
  </si>
  <si>
    <t>Ostatní zkoušky</t>
  </si>
  <si>
    <t>583666159</t>
  </si>
  <si>
    <t>zajištění všech zkoušek konstrukcí a prací dle požadavků TKP a ZTKP</t>
  </si>
  <si>
    <t>"Pro stavbu jako celek" 1</t>
  </si>
  <si>
    <t>5</t>
  </si>
  <si>
    <t>043194000w1</t>
  </si>
  <si>
    <t>-1265643410</t>
  </si>
  <si>
    <t>6</t>
  </si>
  <si>
    <t>011403000</t>
  </si>
  <si>
    <t>Průzkum výskytu nebezpečných látek bez rozlišení</t>
  </si>
  <si>
    <t>1024</t>
  </si>
  <si>
    <t>-503004672</t>
  </si>
  <si>
    <t>zajištění průzkumu stávajících asfaltových směsí získaných na stavbě za účelem zatřídění dle vyhl. č. 130/2019 Sb.</t>
  </si>
  <si>
    <t>"bere se pro celou stavbu jako celek - jedna zkouška za předpokladu dvou asf. vrstev" 1</t>
  </si>
  <si>
    <t>7</t>
  </si>
  <si>
    <t>034303000</t>
  </si>
  <si>
    <t>Dopravní značení na staveništi</t>
  </si>
  <si>
    <t>-1599670676</t>
  </si>
  <si>
    <t>dopravně inženýrské opatření</t>
  </si>
  <si>
    <t>označení uzavírky vč. objízdných tras, vč. přeznačování v průběhu stavby</t>
  </si>
  <si>
    <t>"bere se pro celou stavbu jako jedn celek" 1</t>
  </si>
  <si>
    <t>8</t>
  </si>
  <si>
    <t>011103000</t>
  </si>
  <si>
    <t>Geologický průzkum bez rozlišení</t>
  </si>
  <si>
    <t>-1680787531</t>
  </si>
  <si>
    <t>prohlídka a posouzení podloží vozovky, park. zálivů a rýh geotechnikem včetně návrhu opatření</t>
  </si>
  <si>
    <t>"pro stavbu jako celek" 1</t>
  </si>
  <si>
    <t>9</t>
  </si>
  <si>
    <t>034203000</t>
  </si>
  <si>
    <t>Opatření na ochranu pozemků sousedních se staveništěm</t>
  </si>
  <si>
    <t>-1431308310</t>
  </si>
  <si>
    <t xml:space="preserve">Vypracování pasportu statického stavu přilehlé zástavby, </t>
  </si>
  <si>
    <t>10</t>
  </si>
  <si>
    <t>012203000</t>
  </si>
  <si>
    <t>Geodetické práce při provádění stavby</t>
  </si>
  <si>
    <t>-519015433</t>
  </si>
  <si>
    <t>podrobné vytýčení podle vytyčovacích protokolů</t>
  </si>
  <si>
    <t>podrobné vytýčení výšek povrchu podle příčných řezů</t>
  </si>
  <si>
    <t>11</t>
  </si>
  <si>
    <t>012303000</t>
  </si>
  <si>
    <t>Geodetické práce po výstavbě</t>
  </si>
  <si>
    <t>2101929908</t>
  </si>
  <si>
    <t>Zaměření skutečného provedení stavby</t>
  </si>
  <si>
    <t>12</t>
  </si>
  <si>
    <t>013254000</t>
  </si>
  <si>
    <t>Dokumentace skutečného provedení stavby</t>
  </si>
  <si>
    <t>773017539</t>
  </si>
  <si>
    <t>vypracování  dokumentace skutečného provedení</t>
  </si>
  <si>
    <t>"bere se jako celek, PD ve 4 vyhotoveních" 1</t>
  </si>
  <si>
    <t>13</t>
  </si>
  <si>
    <t>042503000</t>
  </si>
  <si>
    <t>Plán BOZP na staveništi</t>
  </si>
  <si>
    <t>121459794</t>
  </si>
  <si>
    <t>opatření pro zajištění BOZP na staveništi</t>
  </si>
  <si>
    <t>oplocení a ohrazení staveniště, vytýčení bezp. koridoru pro pěší a cyklisty</t>
  </si>
  <si>
    <t>102 - Vozovka - II.etapa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</si>
  <si>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</si>
  <si>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</si>
  <si>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</si>
  <si>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</si>
  <si>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</si>
  <si>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</si>
  <si>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</si>
  <si>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</si>
  <si>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</si>
  <si>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</si>
  <si>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</si>
  <si>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</si>
  <si>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</si>
  <si>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</si>
  <si>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m2</t>
  </si>
  <si>
    <t>-1586527261</t>
  </si>
  <si>
    <t>"Odstranění kce chodníku, beton, dle výkazu výměr" 4,96</t>
  </si>
  <si>
    <t>113107130</t>
  </si>
  <si>
    <t>Odstranění podkladů nebo krytů ručně s přemístěním hmot na skládku na vzdálenost do 3 m nebo s naložením na dopravní prostředek z betonu prostého, o tl. vrstvy do 100 mm</t>
  </si>
  <si>
    <t>-511941796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</si>
  <si>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</si>
  <si>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</si>
  <si>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-1373401080</t>
  </si>
  <si>
    <t>"Odstranění kce chodníku, AB, dle výkazu výměr" 139,44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</si>
  <si>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</si>
  <si>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</si>
  <si>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-1383697168</t>
  </si>
  <si>
    <t>"Odstranění konstrukce vozovky 150 mm, AB a PM, dle výk. výměr" 457,21+375,0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</si>
  <si>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</si>
  <si>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</si>
  <si>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-264820638</t>
  </si>
  <si>
    <t>"Odstranění konstrukce chodníku,AB, dle výk. výměr" 139,44</t>
  </si>
  <si>
    <t>včetně předrcení a rozpojení pro využití do AZ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</si>
  <si>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</si>
  <si>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</si>
  <si>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492716215</t>
  </si>
  <si>
    <t>plocha povrch. úpravy podél obrubníků, uvažována v tl. 40 mm</t>
  </si>
  <si>
    <t>"dle výk. výměr" 25,62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</si>
  <si>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</si>
  <si>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</si>
  <si>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-1529294999</t>
  </si>
  <si>
    <t>"Odstranění konstrukce vozovky, AB, dle výk. výměr" 457,21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</si>
  <si>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</si>
  <si>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</si>
  <si>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703340835</t>
  </si>
  <si>
    <t>"Odstranění konstrukce vozovky, PM, dle výk. výměr" 375,0</t>
  </si>
  <si>
    <t>113154122</t>
  </si>
  <si>
    <t>Frézování živičného podkladu nebo krytu  s naložením na dopravní prostředek plochy do 500 m2 bez překážek v trase pruhu šířky přes 0,5 m do 1 m, tloušťky vrstvy 40 mm</t>
  </si>
  <si>
    <t>1163936306</t>
  </si>
  <si>
    <t>"pro povrch. úpravu na mostě dle výk. výměr" 37,88</t>
  </si>
  <si>
    <t>113154253</t>
  </si>
  <si>
    <t>Frézování živičného podkladu nebo krytu  s naložením na dopravní prostředek plochy přes 500 do 1 000 m2 s překážkami v trase pruhu šířky do 1 m, tloušťky vrstvy 50 mm</t>
  </si>
  <si>
    <t>-92510228</t>
  </si>
  <si>
    <t>"přičte se plocha povrch. úpravy podél obrubníků dle výk. výměr" 25,62</t>
  </si>
  <si>
    <t>Součet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</si>
  <si>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</si>
  <si>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</si>
  <si>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</si>
  <si>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-1184158234</t>
  </si>
  <si>
    <t>"Vytrhání betonových silničních obrubníků dle výk. výměr" 71,88</t>
  </si>
  <si>
    <t>120001101</t>
  </si>
  <si>
    <t>Příplatek k cenám vykopávek za ztížení vykopávky  v blízkosti inženýrských sítí nebo výbušnin v horninách jakékoliv třídy</t>
  </si>
  <si>
    <t>m3</t>
  </si>
  <si>
    <t>1464730409</t>
  </si>
  <si>
    <t>"bere se cca 30% odkopávky" 356,98*0,3</t>
  </si>
  <si>
    <t>120901121</t>
  </si>
  <si>
    <t>Bourání konstrukcí v odkopávkách a prokopávkách s přemístěním suti na hromady na vzdálenost do 20 m nebo s naložením na dopravní prostředek ručně z betonu prostého neprokládaného</t>
  </si>
  <si>
    <t>187841928</t>
  </si>
  <si>
    <t>"Bourání rušených uličních vpustí, cca 0,3 m3/1kus, dle výk. výměr" 2*0,3</t>
  </si>
  <si>
    <t>14</t>
  </si>
  <si>
    <t>121101101</t>
  </si>
  <si>
    <t>Sejmutí ornice nebo lesní půdy  s vodorovným přemístěním na hromady v místě upotřebení nebo na dočasné či trvalé skládky se složením, na vzdálenost do 50 m</t>
  </si>
  <si>
    <t>-1270500469</t>
  </si>
  <si>
    <t>"odhumusování dle výk. výměr" 56,15*0,1</t>
  </si>
  <si>
    <t>122202202</t>
  </si>
  <si>
    <t>Odkopávky a prokopávky nezapažené pro silnice  s přemístěním výkopku v příčných profilech na vzdálenost do 15 m nebo s naložením na dopravní prostředek v hornině tř. 3 přes 100 do 1 000 m3</t>
  </si>
  <si>
    <t>-328410005</t>
  </si>
  <si>
    <t>"výkop dle výk. výměr" 98,86</t>
  </si>
  <si>
    <t>"výkop pro výměnu zeminy dle výk. výměr" 258,03</t>
  </si>
  <si>
    <t>16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</si>
  <si>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</si>
  <si>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</si>
  <si>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100905614</t>
  </si>
  <si>
    <t>17</t>
  </si>
  <si>
    <t>132201101</t>
  </si>
  <si>
    <t>Hloubení zapažených i nezapažených rýh šířky do 600 mm  s urovnáním dna do předepsaného profilu a spádu v hornině tř. 3 do 100 m3</t>
  </si>
  <si>
    <t>-866710913</t>
  </si>
  <si>
    <t>"Uvažuje se pro drenáž š. 0,5, hl. 0,4, délka dle výk. výměr" 0,5*0,4*105,6</t>
  </si>
  <si>
    <t>18</t>
  </si>
  <si>
    <t>132201109</t>
  </si>
  <si>
    <t>Hloubení zapažených i nezapažených rýh šířky do 600 mm  s urovnáním dna do předepsaného profilu a spádu v hornině tř. 3 Příplatek k cenám za lepivost horniny tř. 3</t>
  </si>
  <si>
    <t>1809800093</t>
  </si>
  <si>
    <t>19</t>
  </si>
  <si>
    <t>132301201</t>
  </si>
  <si>
    <t>Hloubení zapažených i nezapažených rýh šířky přes 600 do 2 000 mm  s urovnáním dna do předepsaného profilu a spádu v hornině tř. 4 do 100 m3</t>
  </si>
  <si>
    <t>-1599175315</t>
  </si>
  <si>
    <t>výkop pro přípojky uličních vpustí a žlabů, šířka rýhy 0,9m , hl. prům 1,05 m pod plání</t>
  </si>
  <si>
    <t>"délka dle výkazu výměr" 32,5*0,9*1,05</t>
  </si>
  <si>
    <t>20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</si>
  <si>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</si>
  <si>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</si>
  <si>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233649569</t>
  </si>
  <si>
    <t>133301101</t>
  </si>
  <si>
    <t>Hloubení zapažených i nezapažených šachet  s případným nutným přemístěním výkopku ve výkopišti v hornině tř. 4 do 100 m3</t>
  </si>
  <si>
    <t>1262779968</t>
  </si>
  <si>
    <t>"pro jednoduché ul. vpusti, půdor. 1,2x1,2m, cca hl. 1.4 m pod plání " 1,2*1,2*1,4*2</t>
  </si>
  <si>
    <t>"pro dvojité ul. vpusti, půdor. 1,2x1,8m, cca hl. 1.4 m pod plání " 1,2*1,8*1,4*1</t>
  </si>
  <si>
    <t>vpusti uvažovány bez horního dílu</t>
  </si>
  <si>
    <t>22</t>
  </si>
  <si>
    <t>133301109</t>
  </si>
  <si>
    <t>Hloubení zapažených i nezapažených šachet  s případným nutným přemístěním výkopku ve výkopišti v hornině tř. 4 Příplatek k cenám za lepivost horniny tř. 4</t>
  </si>
  <si>
    <t>1370845051</t>
  </si>
  <si>
    <t>23</t>
  </si>
  <si>
    <t>151101102</t>
  </si>
  <si>
    <t>Zřízení pažení a rozepření stěn rýh pro podzemní vedení pro všechny šířky rýhy  příložné pro jakoukoliv mezerovitost, hloubky do 4 m</t>
  </si>
  <si>
    <t>-1558145004</t>
  </si>
  <si>
    <t>"Pro rýhy přípojek pod plání silniční, uvažováno cca 50%" 24,5*1,05*2*0,5</t>
  </si>
  <si>
    <t>"Pro šachty uličních vpustí pod sil. plání" (1,2*1,4*4*2)+((1,2+1,8)*2*1,4*1)</t>
  </si>
  <si>
    <t>24</t>
  </si>
  <si>
    <t>151101112</t>
  </si>
  <si>
    <t>Odstranění pažení a rozepření stěn rýh pro podzemní vedení s uložením materiálu na vzdálenost do 3 m od kraje výkopu příložné, hloubky přes 2 do 4 m</t>
  </si>
  <si>
    <t>-411031684</t>
  </si>
  <si>
    <t>25</t>
  </si>
  <si>
    <t>162601101</t>
  </si>
  <si>
    <t>Vodorovné přemístění výkopku nebo sypaniny po suchu  na obvyklém dopravním prostředku, bez naložení výkopku, avšak se složením bez rozhrnutí z horniny tř. 1 až 4 na vzdálenost přes 3 000 do 4 000 m</t>
  </si>
  <si>
    <t>-1781340667</t>
  </si>
  <si>
    <t>"přebytečná ornice na deponii do 4 km" (56,15-38,59)*0,1</t>
  </si>
  <si>
    <t>26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</si>
  <si>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</si>
  <si>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</si>
  <si>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-213781254</t>
  </si>
  <si>
    <t>vodor. přeprava přebyt. zeminy na skládku do 16 km</t>
  </si>
  <si>
    <t>"odkopávka" 356,89</t>
  </si>
  <si>
    <t>"zemina rýh a šachet" 21,12+30,713+7,056</t>
  </si>
  <si>
    <t>"odečte se zemina pro zásyp" -18,050</t>
  </si>
  <si>
    <t>"odečte se zemina pro násypy dle výk. výměr" -1,41-5,2</t>
  </si>
  <si>
    <t>27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</si>
  <si>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</si>
  <si>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</si>
  <si>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1871314403</t>
  </si>
  <si>
    <t>na skládku do 16 km</t>
  </si>
  <si>
    <t>"dle vodor. přemístění výkopku tř. 1-4" 391,119*(16-10)</t>
  </si>
  <si>
    <t>28</t>
  </si>
  <si>
    <t>171201211</t>
  </si>
  <si>
    <t>Poplatek za uložení stavebního odpadu na skládce (skládkovné) zeminy a kameniva zatříděného do Katalogu odpadů pod kódem 170 504</t>
  </si>
  <si>
    <t>t</t>
  </si>
  <si>
    <t>1097668257</t>
  </si>
  <si>
    <t>"dle přemístění na skládku" 391,119*1,8</t>
  </si>
  <si>
    <t>29</t>
  </si>
  <si>
    <t>162701155</t>
  </si>
  <si>
    <t>Vodorovné přemístění výkopku nebo sypaniny po suchu  na obvyklém dopravním prostředku, bez naložení výkopku, avšak se složením bez rozhrnutí z horniny tř. 5 až 7 na vzdálenost přes 9 000 do 10 000 m</t>
  </si>
  <si>
    <t>-1431988442</t>
  </si>
  <si>
    <t>"Pro suť z vybouraných vpustí, na skládku do 16 km" 0,6</t>
  </si>
  <si>
    <t>30</t>
  </si>
  <si>
    <t>162701159</t>
  </si>
  <si>
    <t>Vodorovné přemístění výkopku nebo sypaniny po suchu  na obvyklém dopravním prostředku, bez naložení výkopku, avšak se složením bez rozhrnutí z horniny tř. 5 až 7 na vzdálenost Příplatek k ceně za každých dalších i započatých 1 000 m</t>
  </si>
  <si>
    <t>-1490913761</t>
  </si>
  <si>
    <t>"dle vodor. přemístění výkopku tř. 5-7" 0,6*(16-10)</t>
  </si>
  <si>
    <t>31</t>
  </si>
  <si>
    <t>171101101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</si>
  <si>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</si>
  <si>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-1151528357</t>
  </si>
  <si>
    <t>"pro dodatečný násyp dle výk. výměr" 5,2</t>
  </si>
  <si>
    <t>32</t>
  </si>
  <si>
    <t>171101103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</si>
  <si>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přes 96 do 100 % PS</t>
  </si>
  <si>
    <t>-2142317063</t>
  </si>
  <si>
    <t>"hutněný násyp dle výk. výměr" 1,41</t>
  </si>
  <si>
    <t>"výměna zeminy tl. 0,3 m dle výk. výměr" 258,03</t>
  </si>
  <si>
    <t>33</t>
  </si>
  <si>
    <t>M</t>
  </si>
  <si>
    <t>583442290</t>
  </si>
  <si>
    <t>štěrkodrť frakce 0/125</t>
  </si>
  <si>
    <t>-1482672091</t>
  </si>
  <si>
    <t>Vhodná nenamrzavá zemina do aktivní zóny dle ČSN 736133</t>
  </si>
  <si>
    <t>"materiál pro výměnu zeminy dle uložení" 258,03*2,0</t>
  </si>
  <si>
    <t>"odečte se kamenivo penetračního makadamu získané na stavbě využité do AZ dle suti"-30,677-2,511-100,586</t>
  </si>
  <si>
    <t>34</t>
  </si>
  <si>
    <t>174101101</t>
  </si>
  <si>
    <t>Zásyp sypaninou z jakékoliv horniny  s uložením výkopku ve vrstvách se zhutněním jam, šachet, rýh nebo kolem objektů v těchto vykopávkách</t>
  </si>
  <si>
    <t>100568210</t>
  </si>
  <si>
    <t>"výkop rýh do 2 m" 30,713</t>
  </si>
  <si>
    <t>"výkop šachet" 7,056</t>
  </si>
  <si>
    <t>"odečte se obsyp vč. potrubí" -15,211</t>
  </si>
  <si>
    <t>odečte se zemina vytlačená tělesy ul. vpustí</t>
  </si>
  <si>
    <t>-0,3*0,3*3,14*1,4*(2+2)</t>
  </si>
  <si>
    <t>odečte se lože přípojek</t>
  </si>
  <si>
    <t>-0,9*32,50*0,1</t>
  </si>
  <si>
    <t>35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</si>
  <si>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</si>
  <si>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</si>
  <si>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-472783130</t>
  </si>
  <si>
    <t>přípojka DN 200 do výšky 0,3 m nad povrch potrubí</t>
  </si>
  <si>
    <t>(0,20+0,02+0,3)*0,9*32,50</t>
  </si>
  <si>
    <t>odečte se zemina vytlačená potrubím DN 200</t>
  </si>
  <si>
    <t>-(0,11*0,11)*3,14*32,5</t>
  </si>
  <si>
    <t>36</t>
  </si>
  <si>
    <t>583313450</t>
  </si>
  <si>
    <t>kamenivo těžené drobné frakce 0/4</t>
  </si>
  <si>
    <t>73887226</t>
  </si>
  <si>
    <t>"pro obsyp, cca 2,0 t/m3" 13,975*2,0</t>
  </si>
  <si>
    <t>37</t>
  </si>
  <si>
    <t>181301101</t>
  </si>
  <si>
    <t>Rozprostření a urovnání ornice v rovině nebo ve svahu sklonu do 1:5 při souvislé ploše do 500 m2, tl. vrstvy do 100 mm</t>
  </si>
  <si>
    <t>160455051</t>
  </si>
  <si>
    <t>"ohumusování v rovině dle výk. výměr" 38,59</t>
  </si>
  <si>
    <t>38</t>
  </si>
  <si>
    <t>181411131</t>
  </si>
  <si>
    <t>Založení trávníku na půdě předem připravené plochy do 1000 m2 výsevem včetně utažení parkového v rovině nebo na svahu do 1:5</t>
  </si>
  <si>
    <t>-788904107</t>
  </si>
  <si>
    <t>39</t>
  </si>
  <si>
    <t>00572410</t>
  </si>
  <si>
    <t>osivo směs travní parková</t>
  </si>
  <si>
    <t>kg</t>
  </si>
  <si>
    <t>1211085951</t>
  </si>
  <si>
    <t>dle ohumusování dle výk. výměr, cca 0,03 kg/m2</t>
  </si>
  <si>
    <t>38,59*0,03</t>
  </si>
  <si>
    <t>40</t>
  </si>
  <si>
    <t>185804312</t>
  </si>
  <si>
    <t>Zalití rostlin vodou plochy záhonů jednotlivě přes 20 m2</t>
  </si>
  <si>
    <t>-2133174130</t>
  </si>
  <si>
    <t>uvažuje se 10x po 5l na 1 m2 travnatých ploch</t>
  </si>
  <si>
    <t>38,59*10*0,005</t>
  </si>
  <si>
    <t>41</t>
  </si>
  <si>
    <t>181951101</t>
  </si>
  <si>
    <t>Úprava pláně vyrovnáním výškových rozdílů  v hornině tř. 1 až 4 bez zhutnění</t>
  </si>
  <si>
    <t>508696017</t>
  </si>
  <si>
    <t xml:space="preserve">"na ploše ohumusování v rovině dle výk. výměr" 38,59 </t>
  </si>
  <si>
    <t>42</t>
  </si>
  <si>
    <t>181951102</t>
  </si>
  <si>
    <t>Úprava pláně vyrovnáním výškových rozdílů  v hornině tř. 1 až 4 se zhutněním</t>
  </si>
  <si>
    <t>-746915973</t>
  </si>
  <si>
    <t>dle plochy nových vozovek, chodníků a park. stání dle výk. výměr</t>
  </si>
  <si>
    <t>696,86+216,04+5,06+53,57</t>
  </si>
  <si>
    <t>Zakládání</t>
  </si>
  <si>
    <t>43</t>
  </si>
  <si>
    <t>211561111</t>
  </si>
  <si>
    <t>Výplň kamenivem do rýh odvodňovacích žeber nebo trativodů  bez zhutnění, s úpravou povrchu výplně kamenivem hrubým drceným frakce 4 až 16 mm</t>
  </si>
  <si>
    <t>1484869100</t>
  </si>
  <si>
    <t>"Pro drenáž dle výk. výměr" 0,5*0,4*105,6</t>
  </si>
  <si>
    <t>44</t>
  </si>
  <si>
    <t>212755214</t>
  </si>
  <si>
    <t>Trativody bez lože z drenážních trubek  plastových flexibilních D 100 mm</t>
  </si>
  <si>
    <t>-328652246</t>
  </si>
  <si>
    <t>"Pro drenáž dle výk. výměr" 105,6</t>
  </si>
  <si>
    <t>Vodorovné konstrukce</t>
  </si>
  <si>
    <t>45</t>
  </si>
  <si>
    <t>451572111</t>
  </si>
  <si>
    <t>Lože pod potrubí, stoky a drobné objekty v otevřeném výkopu z kameniva drobného těženého 0 až 4 mm</t>
  </si>
  <si>
    <t>1178178458</t>
  </si>
  <si>
    <t>pod přípojky dle výkazu výměr</t>
  </si>
  <si>
    <t>0,1*0,9*32,50</t>
  </si>
  <si>
    <t>46</t>
  </si>
  <si>
    <t>452112121</t>
  </si>
  <si>
    <t>Osazení betonových dílců prstenců nebo rámů pod poklopy a mříže, výšky přes 100 do 200 mm</t>
  </si>
  <si>
    <t>kus</t>
  </si>
  <si>
    <t>1076914426</t>
  </si>
  <si>
    <t>pro nové uliční vpusti, 2 ks/vpust</t>
  </si>
  <si>
    <t>"dle výk. výměr" 2*(2+2)</t>
  </si>
  <si>
    <t>47</t>
  </si>
  <si>
    <t>59223864</t>
  </si>
  <si>
    <t>prstenec pro uliční vpusť vyrovnávací betonový 390x60x130mm</t>
  </si>
  <si>
    <t>-923924228</t>
  </si>
  <si>
    <t>48</t>
  </si>
  <si>
    <t>59223821</t>
  </si>
  <si>
    <t>vpusť uliční prstenec betonový 180x660x100mm</t>
  </si>
  <si>
    <t>1392327799</t>
  </si>
  <si>
    <t>49</t>
  </si>
  <si>
    <t>452386121</t>
  </si>
  <si>
    <t>Podkladní a vyrovnávací konstrukce z betonu vyrovnávací prstence z prostého betonu tř. C 25/30 pod poklopy a mříže, výšky přes 100 do 200 mm</t>
  </si>
  <si>
    <t>-181176026</t>
  </si>
  <si>
    <t>"pro vpust předělanoui na šachtu, dle výk. výměr"1</t>
  </si>
  <si>
    <t>Komunikace pozemní</t>
  </si>
  <si>
    <t>50</t>
  </si>
  <si>
    <t>564851111</t>
  </si>
  <si>
    <t>Podklad ze štěrkodrti ŠD  s rozprostřením a zhutněním, po zhutnění tl. 150 mm</t>
  </si>
  <si>
    <t>1739009699</t>
  </si>
  <si>
    <t>Pro konstrukci vozovky v tl. 150 mm ŠDa 0/32</t>
  </si>
  <si>
    <t>"dle výk. výměr" 696,86</t>
  </si>
  <si>
    <t>51</t>
  </si>
  <si>
    <t>564851113</t>
  </si>
  <si>
    <t>Podklad ze štěrkodrti ŠD  s rozprostřením a zhutněním, po zhutnění tl. 170 mm</t>
  </si>
  <si>
    <t>1834542968</t>
  </si>
  <si>
    <t>Pro konstrukci vozovky v tl. min 150 mm, prům 170 mm, ŠDa 0/32, ochranná vrstva</t>
  </si>
  <si>
    <t>Pro konstrukci park. zálivů v tl.  min 150 mm, prům 170 mm, ŠDa 0/32, ochranná vrstva</t>
  </si>
  <si>
    <t>"dle výk. výměr" 216,04</t>
  </si>
  <si>
    <t>52</t>
  </si>
  <si>
    <t>564861112</t>
  </si>
  <si>
    <t>Podklad ze štěrkodrti ŠD  s rozprostřením a zhutněním, po zhutnění tl. 210 mm</t>
  </si>
  <si>
    <t>2122779592</t>
  </si>
  <si>
    <t>Pro konstrukci chodníků v min. tl. 200 mm, prům. 210 mm, ŠDa 0/32</t>
  </si>
  <si>
    <t>"dle výk výměr" 5,06+53,57</t>
  </si>
  <si>
    <t>53</t>
  </si>
  <si>
    <t>564911411</t>
  </si>
  <si>
    <t>Podklad nebo podsyp z asfaltového recyklátu  s rozprostřením a zhutněním, po zhutnění tl. 50 mm</t>
  </si>
  <si>
    <t>173320960</t>
  </si>
  <si>
    <t>Pro konstrukci chodníků, AB, R-mat ŠDRM</t>
  </si>
  <si>
    <t>"nová kce chodníku AB dle výk. výměr" 53,57</t>
  </si>
  <si>
    <t>54</t>
  </si>
  <si>
    <t>565135121</t>
  </si>
  <si>
    <t>Asfaltový beton vrstva podkladní ACP 16 (obalované kamenivo střednězrnné - OKS)  s rozprostřením a zhutněním v pruhu šířky přes 3 m, po zhutnění tl. 50 mm</t>
  </si>
  <si>
    <t>-858218913</t>
  </si>
  <si>
    <t>uvažováno ACP16+, tl 50 mm</t>
  </si>
  <si>
    <t>"nová konstrukce vozovky dle výk. výměr" 696,86</t>
  </si>
  <si>
    <t>"povrch. úpr. vozovky podél obrub dle výk. výměr" 25,62</t>
  </si>
  <si>
    <t>55</t>
  </si>
  <si>
    <t>567921111</t>
  </si>
  <si>
    <t>Podklad z mezerovitého betonu MCB  tl. 120 mm</t>
  </si>
  <si>
    <t>1539341823</t>
  </si>
  <si>
    <t>Pro konstrukci park. zálivů</t>
  </si>
  <si>
    <t>56</t>
  </si>
  <si>
    <t>573211111</t>
  </si>
  <si>
    <t>Postřik spojovací PS bez posypu kamenivem z asfaltu silničního, v množství 0,60 kg/m2</t>
  </si>
  <si>
    <t>2000717255</t>
  </si>
  <si>
    <t>PS A, pod ACO v množství 0,2 kg/m2</t>
  </si>
  <si>
    <t>"nová kce vozovky dle výk. výměr" 696,86</t>
  </si>
  <si>
    <t>PS A, pod ACO v množství 0,5 kg/m2</t>
  </si>
  <si>
    <t>"povrch. úpr. vozovky na mostě dle výk. výměr" 37,88</t>
  </si>
  <si>
    <t>"pro konstrukci chodníku s živ. krytem dle výk. výměr"53,57</t>
  </si>
  <si>
    <t>57</t>
  </si>
  <si>
    <t>577134221</t>
  </si>
  <si>
    <t>Asfaltový beton vrstva obrusná ACO 11 (ABS)  s rozprostřením a se zhutněním z nemodifikovaného asfaltu v pruhu šířky přes 3 m tř. II, po zhutnění tl. 40 mm</t>
  </si>
  <si>
    <t>1061820776</t>
  </si>
  <si>
    <t>uvažováno ACO 11, tl 40 mm</t>
  </si>
  <si>
    <t>58</t>
  </si>
  <si>
    <t>577143111</t>
  </si>
  <si>
    <t>Asfaltový beton vrstva obrusná ACO 8 (ABJ)  s rozprostřením a se zhutněním z nemodifikovaného asfaltu v pruhu šířky do 3 m, po zhutnění tl. 50 mm</t>
  </si>
  <si>
    <t>1244610120</t>
  </si>
  <si>
    <t>59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</si>
  <si>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</si>
  <si>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</si>
  <si>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-1356769648</t>
  </si>
  <si>
    <t>"plocha nového chodníku dle výk. výměr" 5,06</t>
  </si>
  <si>
    <t>"var. a sig. pásy v AB chodníku dle výk. výměr" 4,42</t>
  </si>
  <si>
    <t>60</t>
  </si>
  <si>
    <t>000592453080</t>
  </si>
  <si>
    <t>Dlažba skladebná betonová, 200x100x60 mm, přírodní</t>
  </si>
  <si>
    <t>-369080398</t>
  </si>
  <si>
    <t>přičteno ztratné 3%</t>
  </si>
  <si>
    <t>5,06*1,03 'Přepočtené koeficientem množství</t>
  </si>
  <si>
    <t>61</t>
  </si>
  <si>
    <t>000592452670</t>
  </si>
  <si>
    <t>Dlažba skladebná betonová, 200x100x60 mm, barvená, nevid</t>
  </si>
  <si>
    <t>1375511282</t>
  </si>
  <si>
    <t>4,42*1,03 'Přepočtené koeficientem množství</t>
  </si>
  <si>
    <t>62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</si>
  <si>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</si>
  <si>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</si>
  <si>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-1777638808</t>
  </si>
  <si>
    <t>"plocha park. zálivu dle výk. výměr" 216,04</t>
  </si>
  <si>
    <t>63</t>
  </si>
  <si>
    <t>000592275900</t>
  </si>
  <si>
    <t>Dlažba zatravňovací, obdélníky s nálisky a širokou sprárou 30 mm, tl. 80 mm, červená</t>
  </si>
  <si>
    <t>820379616</t>
  </si>
  <si>
    <t>"dle kladení " 216,04</t>
  </si>
  <si>
    <t>přičteno ztratné 2%</t>
  </si>
  <si>
    <t>216,04*1,02 'Přepočtené koeficientem množství</t>
  </si>
  <si>
    <t>Trubní vedení</t>
  </si>
  <si>
    <t>64</t>
  </si>
  <si>
    <t>871350420</t>
  </si>
  <si>
    <t>Montáž kanalizačního potrubí z plastů z polypropylenu PP korugovaného nebo žebrovaného SN 12 DN 200</t>
  </si>
  <si>
    <t>-1904937693</t>
  </si>
  <si>
    <t>"potrubí přípojek od vpustí DN200 dle výk. výměr" 32,5</t>
  </si>
  <si>
    <t>65</t>
  </si>
  <si>
    <t>28617267</t>
  </si>
  <si>
    <t>trubka kanalizační PP korugovaná DN 200x6000 mm SN 12</t>
  </si>
  <si>
    <t>1078762370</t>
  </si>
  <si>
    <t>"uvažovat potrubí PP UR2 SN16, dle montáže" 32,50</t>
  </si>
  <si>
    <t>přičteno ztratné 1.5%</t>
  </si>
  <si>
    <t>32,5*1,015 'Přepočtené koeficientem množství</t>
  </si>
  <si>
    <t>66</t>
  </si>
  <si>
    <t>895941311</t>
  </si>
  <si>
    <t>Zřízení vpusti kanalizační  uliční z betonových dílců typ UVB-50</t>
  </si>
  <si>
    <t>44054503</t>
  </si>
  <si>
    <t>"nové uliční vpusti dle výk. výměr" 2+2</t>
  </si>
  <si>
    <t>s ohledem na mělkou kanalizaci se uvažují UV bez horního dílu</t>
  </si>
  <si>
    <t>67</t>
  </si>
  <si>
    <t>59223820</t>
  </si>
  <si>
    <t>vpusť uliční skruž betonová 290x500x50mm s osazením na kalový koš pro těžké naplaveniny</t>
  </si>
  <si>
    <t>-1870221982</t>
  </si>
  <si>
    <t>68</t>
  </si>
  <si>
    <t>59223822</t>
  </si>
  <si>
    <t>vpusť uliční dno s výtokem betonové 626x495x50mm</t>
  </si>
  <si>
    <t>-592622170</t>
  </si>
  <si>
    <t>69</t>
  </si>
  <si>
    <t>59223824</t>
  </si>
  <si>
    <t>vpusť uliční skruž betonová 590x500x50mm s výtokem (bez vložky)</t>
  </si>
  <si>
    <t>331497305</t>
  </si>
  <si>
    <t>70</t>
  </si>
  <si>
    <t>899104112</t>
  </si>
  <si>
    <t>Osazení poklopů litinových a ocelových včetně rámů pro třídu zatížení D400, E600</t>
  </si>
  <si>
    <t>1424479040</t>
  </si>
  <si>
    <t>"pro vpust předělanou na šachtu"1</t>
  </si>
  <si>
    <t>71</t>
  </si>
  <si>
    <t>55241014</t>
  </si>
  <si>
    <t>poklop šachtový třída D 400, kruhový rám 785, vstup 600 mm, bez ventilace</t>
  </si>
  <si>
    <t>-1957166662</t>
  </si>
  <si>
    <t>72</t>
  </si>
  <si>
    <t>899202211</t>
  </si>
  <si>
    <t>Demontáž mříží litinových včetně rámů, hmotnosti jednotlivě přes 50 do 100 Kg</t>
  </si>
  <si>
    <t>1588533668</t>
  </si>
  <si>
    <t>"pro rušené vpusti" 2</t>
  </si>
  <si>
    <t>"pro vpustě předělané na šachtu dle výk. výměr"1</t>
  </si>
  <si>
    <t>73</t>
  </si>
  <si>
    <t>899203111</t>
  </si>
  <si>
    <t>Osazení mříží litinových včetně rámů a košů na bahno pro třídu zatížení B125, C250</t>
  </si>
  <si>
    <t>900376448</t>
  </si>
  <si>
    <t>"Pro nové uliční vpusti dle zřízení"2+2</t>
  </si>
  <si>
    <t>74</t>
  </si>
  <si>
    <t>286618160</t>
  </si>
  <si>
    <t>Revizní šachty a dvorní vpusti systém Wavin - kanalizační šachty revizní šachty  D 315 koš kalový pro silniční vpusť 315 mm</t>
  </si>
  <si>
    <t>CS ÚRS 2016 01</t>
  </si>
  <si>
    <t>-589425733</t>
  </si>
  <si>
    <t>"dle osazení" 4</t>
  </si>
  <si>
    <t>75</t>
  </si>
  <si>
    <t>552423250</t>
  </si>
  <si>
    <t>Výrobky kanalizační litinové a ocelové vtokové mříže výklopná plochá 500x500mm</t>
  </si>
  <si>
    <t>-1449390567</t>
  </si>
  <si>
    <t>Ostatní konstrukce a práce, bourání</t>
  </si>
  <si>
    <t>76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</si>
  <si>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</si>
  <si>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</si>
  <si>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391426279</t>
  </si>
  <si>
    <t>"osazení bet. silničních obrubníků do z betonu C20/25n XF3 dle výk. výměr" 74</t>
  </si>
  <si>
    <t>77</t>
  </si>
  <si>
    <t>59217031</t>
  </si>
  <si>
    <t>obrubník betonový silniční 1000x150x250mm</t>
  </si>
  <si>
    <t>-323639300</t>
  </si>
  <si>
    <t>"bet. silniční obrubníky dle výk. výměr" 74,0</t>
  </si>
  <si>
    <t>"odečtou se oblouk. obrubníky dle výk. výměr (R=0.5 m)" -1,7</t>
  </si>
  <si>
    <t>78</t>
  </si>
  <si>
    <t>59217035</t>
  </si>
  <si>
    <t>obrubník betonový obloukový vnější 780x150x250mm</t>
  </si>
  <si>
    <t>992197485</t>
  </si>
  <si>
    <t>"oblouk. obrubníky dle výk. výměr, 3 ks" 3</t>
  </si>
  <si>
    <t>79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</si>
  <si>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</si>
  <si>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</si>
  <si>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-1037662370</t>
  </si>
  <si>
    <t>"osazení bet. chodníkových obrubníků do z betonu C20/25n XF3 dle výk. výměr" 89,8</t>
  </si>
  <si>
    <t>"osazení bet. parkových obrubníků do z betonu C20/25n XF3 dle výk. výměr" 12,2</t>
  </si>
  <si>
    <t>80</t>
  </si>
  <si>
    <t>59217017</t>
  </si>
  <si>
    <t>obrubník betonový chodníkový 1000x100x250mm</t>
  </si>
  <si>
    <t>265858149</t>
  </si>
  <si>
    <t>"bet. chodníkové obrubníky dle výk. výměr" 89,8</t>
  </si>
  <si>
    <t>81</t>
  </si>
  <si>
    <t>59217016</t>
  </si>
  <si>
    <t>obrubník betonový chodníkový 1000x80x250mm</t>
  </si>
  <si>
    <t>252019097</t>
  </si>
  <si>
    <t>"bet. parkové obrubníky dle výk. výměr" 12,2</t>
  </si>
  <si>
    <t>82</t>
  </si>
  <si>
    <t>919112213</t>
  </si>
  <si>
    <t>Řezání dilatačních spár v živičném krytu  vytvoření komůrky pro těsnící zálivku šířky 10 mm, hloubky 25 mm</t>
  </si>
  <si>
    <t>-1298405030</t>
  </si>
  <si>
    <t>"dle řezání" 7,2</t>
  </si>
  <si>
    <t>83</t>
  </si>
  <si>
    <t>919121213</t>
  </si>
  <si>
    <t>Utěsnění dilatačních spár zálivkou za studena  v cementobetonovém nebo živičném krytu včetně adhezního nátěru bez těsnicího profilu pod zálivkou, pro komůrky šířky 10 mm, hloubky 25 mm</t>
  </si>
  <si>
    <t>290430297</t>
  </si>
  <si>
    <t>"dle řezání"7,2</t>
  </si>
  <si>
    <t>84</t>
  </si>
  <si>
    <t>919726201</t>
  </si>
  <si>
    <t>Geotextilie tkaná pro vyztužení, separaci nebo filtraci z polypropylenu, podélná pevnost v tahu do 15 kN/m</t>
  </si>
  <si>
    <t>-1313175095</t>
  </si>
  <si>
    <t>separační geotextilie na parapláň vozovky a park. stání</t>
  </si>
  <si>
    <t>"dle plochy vozovky" 696,86</t>
  </si>
  <si>
    <t>"dle plochy park. stání" 216,04</t>
  </si>
  <si>
    <t>"přičte se plocha obrubníků oddělující park. stání" 90*0,1</t>
  </si>
  <si>
    <t>"přičte se svislá plocha" 115,29*(0,3+0,1)*2</t>
  </si>
  <si>
    <t>85</t>
  </si>
  <si>
    <t>919735111</t>
  </si>
  <si>
    <t>Řezání stávajícího živičného krytu nebo podkladu  hloubky do 50 mm</t>
  </si>
  <si>
    <t>-50280918</t>
  </si>
  <si>
    <t>"řezání dle výk. výměr" 7,20</t>
  </si>
  <si>
    <t>86</t>
  </si>
  <si>
    <t>935932328</t>
  </si>
  <si>
    <t>Odvodňovací plastový žlab pro třídu zatížení C 250 vnitřní šířky 200 mm s krycím roštem můstkovým z litiny</t>
  </si>
  <si>
    <t>-784581017</t>
  </si>
  <si>
    <t>"uvažovat odvodňovací žlab V200 včetně revizního a vpusťového dílu dle výk. výměr" 13,0</t>
  </si>
  <si>
    <t>87</t>
  </si>
  <si>
    <t>935932422</t>
  </si>
  <si>
    <t>Odvodňovací plastový žlab pro třídu zatížení D 400 vnitřní šířky 200 mm s krycím roštem mřížkovým z litiny</t>
  </si>
  <si>
    <t>906494773</t>
  </si>
  <si>
    <t>"uvačovat odvodňovací žlab PD200 dle výk. výměr" 12,0</t>
  </si>
  <si>
    <t>včetně vpusťového a revizního dílu</t>
  </si>
  <si>
    <t>88</t>
  </si>
  <si>
    <t>935932617</t>
  </si>
  <si>
    <t>Odvodňovací plastový žlab vpusť s kalovým košem pro žlab vnitřní šířky 200 mm</t>
  </si>
  <si>
    <t>1232444248</t>
  </si>
  <si>
    <t>"pro odvodňovací žlaby PD200 a V200"1+2</t>
  </si>
  <si>
    <t>997</t>
  </si>
  <si>
    <t>Přesun sutě</t>
  </si>
  <si>
    <t>89</t>
  </si>
  <si>
    <t>997221551</t>
  </si>
  <si>
    <t>Vodorovná doprava suti  bez naložení, ale se složením a s hrubým urovnáním ze sypkých materiálů, na vzdálenost do 1 km</t>
  </si>
  <si>
    <t>504217502</t>
  </si>
  <si>
    <t>Na skládku odpadů do 16 km</t>
  </si>
  <si>
    <t>"Kamenivo drcené 100 mm" 0,843+23,705</t>
  </si>
  <si>
    <t>"Kamenivo drcené 200 mm" 241,341</t>
  </si>
  <si>
    <t>Na deponii stavebníka 3 km - následně převezme zhotovitel</t>
  </si>
  <si>
    <t>"Vyfrézovaný materiál" 3,902+61,802</t>
  </si>
  <si>
    <t>90</t>
  </si>
  <si>
    <t>997221559</t>
  </si>
  <si>
    <t>Vodorovná doprava suti  bez naložení, ale se složením a s hrubým urovnáním Příplatek k ceně za každý další i započatý 1 km přes 1 km</t>
  </si>
  <si>
    <t>1857756818</t>
  </si>
  <si>
    <t>Na řízenou skládku odpadu do 16 km</t>
  </si>
  <si>
    <t>"Kamenivo drcené 100 mm" (0,843+23,705)*(16-1)</t>
  </si>
  <si>
    <t>"Kamenivo drcené 200 mm" 241,341*(16-1)</t>
  </si>
  <si>
    <t>Na deponii stavebníka 4 km</t>
  </si>
  <si>
    <t>"Vyfrézovaný materiál" (3,902+61,802)*(3-1)</t>
  </si>
  <si>
    <t>91</t>
  </si>
  <si>
    <t>997221561</t>
  </si>
  <si>
    <t>Vodorovná doprava suti  bez naložení, ale se složením a s hrubým urovnáním z kusových materiálů, na vzdálenost do 1 km</t>
  </si>
  <si>
    <t>-655474892</t>
  </si>
  <si>
    <t>Na skládku odpadu 16 km</t>
  </si>
  <si>
    <t>"Rozebraný podklad z betonu" 1,19</t>
  </si>
  <si>
    <t>92</t>
  </si>
  <si>
    <t>997221569</t>
  </si>
  <si>
    <t>-624541160</t>
  </si>
  <si>
    <t>"Rozebraný podklad z betonu" 1,19*(16-1)</t>
  </si>
  <si>
    <t>93</t>
  </si>
  <si>
    <t>997221571</t>
  </si>
  <si>
    <t>Vodorovná doprava vybouraných hmot  bez naložení, ale se složením a s hrubým urovnáním na vzdálenost do 1 km</t>
  </si>
  <si>
    <t>1048772981</t>
  </si>
  <si>
    <t>"Vytrhané obrubníky betonové" 14,735</t>
  </si>
  <si>
    <t>"Odstraněné mříže rušených vpusti" 0,3</t>
  </si>
  <si>
    <t>94</t>
  </si>
  <si>
    <t>997221579</t>
  </si>
  <si>
    <t>Vodorovná doprava vybouraných hmot  bez naložení, ale se složením a s hrubým urovnáním na vzdálenost Příplatek k ceně za každý další i započatý 1 km přes 1 km</t>
  </si>
  <si>
    <t>36611007</t>
  </si>
  <si>
    <t>"Vytrhané obrubníky betonové" (14,735)*(16-1)</t>
  </si>
  <si>
    <t>"Odstraněné mříže rušených vpusti" 0,3*(4-1)</t>
  </si>
  <si>
    <t>95</t>
  </si>
  <si>
    <t>997221815</t>
  </si>
  <si>
    <t>Poplatek za uložení stavebního odpadu na skládce (skládkovné) z prostého betonu zatříděného do Katalogu odpadů pod kódem 170 101</t>
  </si>
  <si>
    <t>1827979774</t>
  </si>
  <si>
    <t>"rušené vpusti" 0,6*2,2</t>
  </si>
  <si>
    <t>96</t>
  </si>
  <si>
    <t>997221845</t>
  </si>
  <si>
    <t>Poplatek za uložení stavebního odpadu na skládce (skládkovné) asfaltového bez obsahu dehtu zatříděného do Katalogu odpadů pod kódem 170 302</t>
  </si>
  <si>
    <t>-540605154</t>
  </si>
  <si>
    <t>Zhotovitel ocení převzetí vyfrézovaných asf. vrstevev považovaných za znovuzískanou asfaltovou směs kvalitativní třídy ZAS-T3</t>
  </si>
  <si>
    <t>97</t>
  </si>
  <si>
    <t>997221855</t>
  </si>
  <si>
    <t>-1918980942</t>
  </si>
  <si>
    <t>998</t>
  </si>
  <si>
    <t>Přesun hmot</t>
  </si>
  <si>
    <t>98</t>
  </si>
  <si>
    <t>998225111</t>
  </si>
  <si>
    <t>Přesun hmot pro komunikace s krytem z kameniva, monolitickým betonovým nebo živičným  dopravní vzdálenost do 200 m jakékoliv délky objektu</t>
  </si>
  <si>
    <t>-649799546</t>
  </si>
  <si>
    <t>99</t>
  </si>
  <si>
    <t>Překl.NN1</t>
  </si>
  <si>
    <t>Úprava polohy kabelu NN - zahloubení</t>
  </si>
  <si>
    <t>-1642800297</t>
  </si>
  <si>
    <t xml:space="preserve"> zahloubení kabelů NN, uvažovat ve společné rýze s VO bez zemních prací</t>
  </si>
  <si>
    <t>"dle výk. výměr" 78,5</t>
  </si>
  <si>
    <t>301 - Vodovod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</si>
  <si>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</si>
  <si>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</si>
  <si>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211415244</t>
  </si>
  <si>
    <t>"Odstranění kce chodníků, ZD, dle výk. výměr" 11,2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</si>
  <si>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</si>
  <si>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</si>
  <si>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-2109183400</t>
  </si>
  <si>
    <t>"Odstranění konstrukce vozovky, AB, dle výk. výměr" 11,60</t>
  </si>
  <si>
    <t>1017014010</t>
  </si>
  <si>
    <t>považováno za znovuzískanou asfaltovou směs kvalitativní třídy ZAS-T3</t>
  </si>
  <si>
    <t>předá se stavebníkovi na deponii dle jeho určení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</si>
  <si>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</si>
  <si>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</si>
  <si>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-133252418</t>
  </si>
  <si>
    <t>"Odstranění kce chodníku, AB, dle výk. výměr" 39,0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</si>
  <si>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</si>
  <si>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</si>
  <si>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-406111549</t>
  </si>
  <si>
    <t>"Odstranění kce chodníků živ. kryt, dle výk. výměr" 39,0</t>
  </si>
  <si>
    <t>113154112</t>
  </si>
  <si>
    <t>Frézování živičného podkladu nebo krytu  s naložením na dopravní prostředek plochy do 500 m2 bez překážek v trase pruhu šířky do 0,5 m, tloušťky vrstvy 40 mm</t>
  </si>
  <si>
    <t>1683573196</t>
  </si>
  <si>
    <t>"pro povrchovou úpravu vozovky s frézováním dle výk. výměr" 130,80</t>
  </si>
  <si>
    <t>-166870659</t>
  </si>
  <si>
    <t>"Vytrhání betonových silničních obrubníků stojatých dle výk. výměr"22,0</t>
  </si>
  <si>
    <t>115101201</t>
  </si>
  <si>
    <t>Čerpání vody na dopravní výšku do 10 m s uvažovaným průměrným přítokem do 500 l/min</t>
  </si>
  <si>
    <t>hod</t>
  </si>
  <si>
    <t>-177567322</t>
  </si>
  <si>
    <t xml:space="preserve">pro případ potřeby čerpání spodní vody </t>
  </si>
  <si>
    <t>"uvažuje se 7 prac. dní po 8 hod" 7*8</t>
  </si>
  <si>
    <t>1023596338</t>
  </si>
  <si>
    <t>uvažováno 10% z výkopu všech rýh dle výkazu výměr</t>
  </si>
  <si>
    <t>147,84*0,10</t>
  </si>
  <si>
    <t>132301202</t>
  </si>
  <si>
    <t>Hloubení zapažených i nezapažených rýh šířky přes 600 do 2 000 mm  s urovnáním dna do předepsaného profilu a spádu v hornině tř. 4 přes 100 do 1 000 m3</t>
  </si>
  <si>
    <t>-1027642783</t>
  </si>
  <si>
    <t>"Pro řad A dle výkazu výměr z úrovně silniční pláně" 147,84</t>
  </si>
  <si>
    <t>135227047</t>
  </si>
  <si>
    <t>151101101</t>
  </si>
  <si>
    <t>Zřízení pažení a rozepření stěn rýh pro podzemní vedení pro všechny šířky rýhy  příložné pro jakoukoliv mezerovitost, hloubky do 2 m</t>
  </si>
  <si>
    <t>663858719</t>
  </si>
  <si>
    <t>"dle výk. výměr" 365,31</t>
  </si>
  <si>
    <t>151101111</t>
  </si>
  <si>
    <t>Odstranění pažení a rozepření stěn rýh pro podzemní vedení s uložením materiálu na vzdálenost do 3 m od kraje výkopu příložné, hloubky do 2 m</t>
  </si>
  <si>
    <t>-1736810607</t>
  </si>
  <si>
    <t>-949008515</t>
  </si>
  <si>
    <t>"dle výk. výměr" 49,81</t>
  </si>
  <si>
    <t>-1440387651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</si>
  <si>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</si>
  <si>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</si>
  <si>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-729298094</t>
  </si>
  <si>
    <t>"dle výkazu výměr do 2,5m, zemina tř. těž. 4, 50%" 147,84*0,5</t>
  </si>
  <si>
    <t>225410101</t>
  </si>
  <si>
    <t>přebytečná zemina z výkopů na skládku do 16 km</t>
  </si>
  <si>
    <t>"dle výkopu rýh zemina tř. těž. 4" 147,84</t>
  </si>
  <si>
    <t>"odečte se zásyp" -82,98</t>
  </si>
  <si>
    <t>718477122</t>
  </si>
  <si>
    <t>64,86*(16-10)</t>
  </si>
  <si>
    <t>673272691</t>
  </si>
  <si>
    <t>přebytečná zemina z výkopu</t>
  </si>
  <si>
    <t>"dle vodorovného přemístění" 64,86*1,8</t>
  </si>
  <si>
    <t>-650795464</t>
  </si>
  <si>
    <t>zásyp uvažován zeminou z výkopu rýh</t>
  </si>
  <si>
    <t>"celkový výkop rýh" 147,84</t>
  </si>
  <si>
    <t>"odečte se obsyp včetně potrubí" -53,278</t>
  </si>
  <si>
    <t>"odečte se lože pod potrubí řadu A" -0,1*0,9*128,69</t>
  </si>
  <si>
    <t>761820191</t>
  </si>
  <si>
    <t>"řad A" 0,90*(0,16+0,3)*128,69</t>
  </si>
  <si>
    <t xml:space="preserve">odečte se zemina vytlačená potrubím řadu A De 160  </t>
  </si>
  <si>
    <t>-3,14*0,080*0,080*128,69</t>
  </si>
  <si>
    <t>58331351</t>
  </si>
  <si>
    <t>-1834109991</t>
  </si>
  <si>
    <t>"pro obsyp" 50,692*2,0</t>
  </si>
  <si>
    <t>258450358</t>
  </si>
  <si>
    <t>"ohumusování v rovině dle výk. výměr" 7,0</t>
  </si>
  <si>
    <t>včetně dodání ornice</t>
  </si>
  <si>
    <t>29935807</t>
  </si>
  <si>
    <t>"ohumusování v rovině dle výk. výměr" 7</t>
  </si>
  <si>
    <t>2146163496</t>
  </si>
  <si>
    <t>7,0*0,03</t>
  </si>
  <si>
    <t>499576278</t>
  </si>
  <si>
    <t>"na ploše ohumusování v rovině dle výk. výměr" 7,0</t>
  </si>
  <si>
    <t>185804311</t>
  </si>
  <si>
    <t>Zalití rostlin vodou plochy záhonů jednotlivě do 20 m2</t>
  </si>
  <si>
    <t>64624337</t>
  </si>
  <si>
    <t>7,0*10*0,005</t>
  </si>
  <si>
    <t>-1516010730</t>
  </si>
  <si>
    <t>"lože pod potrubí řadu A" 0,1*0,9*128,69</t>
  </si>
  <si>
    <t>452313121</t>
  </si>
  <si>
    <t>Podkladní a zajišťovací konstrukce z betonu prostého v otevřeném výkopu bloky pro potrubí z betonu tř. C 8/10</t>
  </si>
  <si>
    <t>246282165</t>
  </si>
  <si>
    <t xml:space="preserve">betonové bloky -1 blok cca á 0,1 m3  </t>
  </si>
  <si>
    <t>"dle klad. schéma" 8*0,1</t>
  </si>
  <si>
    <t>452353101</t>
  </si>
  <si>
    <t>Bednění podkladních a zajišťovacích konstrukcí v otevřeném výkopu bloků pro potrubí</t>
  </si>
  <si>
    <t>-42838390</t>
  </si>
  <si>
    <t>"uvažuje se 1 m2/blok" 8*1</t>
  </si>
  <si>
    <t>-1799966307</t>
  </si>
  <si>
    <t>"nová kce chodníku živičný kryt dle výk výměr" 42,50</t>
  </si>
  <si>
    <t>"nová kce chodníku kryt ZD  dle výk výměr" 11,20</t>
  </si>
  <si>
    <t>564871116</t>
  </si>
  <si>
    <t>Podklad ze štěrkodrti ŠD  s rozprostřením a zhutněním, po zhutnění tl. 300 mm</t>
  </si>
  <si>
    <t>697482342</t>
  </si>
  <si>
    <t>"nová kce vozovky v místě výspravy po vodovodu dle výk. výměr" 11,60</t>
  </si>
  <si>
    <t>381337573</t>
  </si>
  <si>
    <t>572340111</t>
  </si>
  <si>
    <t>Vyspravení krytu komunikací po překopech inženýrských sítí plochy do 15 m2 asfaltovým betonem ACO (AB), po zhutnění tl. přes 30 do 50 mm</t>
  </si>
  <si>
    <t>-2056409695</t>
  </si>
  <si>
    <t>podkladní vrstva z ACP 16+</t>
  </si>
  <si>
    <t>-477295252</t>
  </si>
  <si>
    <t>"povrch. úpr. vozovky dle výk. výměr" 130,8</t>
  </si>
  <si>
    <t>"nová kce chodníku s živičným krytem dle výk. výměr"42,50</t>
  </si>
  <si>
    <t>1533690617</t>
  </si>
  <si>
    <t>"nová konstrukce vozovky dle výk. výměr" 11,60</t>
  </si>
  <si>
    <t>"povrch. úpr. vozovky podél obrub dle výk. výměr" 130,80</t>
  </si>
  <si>
    <t>-681944376</t>
  </si>
  <si>
    <t>"nová kce chodníku AB dle výk. výměr" 42,50</t>
  </si>
  <si>
    <t>-5743381</t>
  </si>
  <si>
    <t>plocha opravy chodníku ze ZD</t>
  </si>
  <si>
    <t>"kce ZD tl. 290 mm, dle výk. výměr" 11,20</t>
  </si>
  <si>
    <t>1720558054</t>
  </si>
  <si>
    <t>"plocha opravy chodníku ZD dle výk. výměr" 11,20</t>
  </si>
  <si>
    <t>"odečte se plocha varovných a sign. pásů dle výk.výměr" -3,5</t>
  </si>
  <si>
    <t>7,7*1,03 'Přepočtené koeficientem množství</t>
  </si>
  <si>
    <t>-1579517559</t>
  </si>
  <si>
    <t>"plocha varovných a sign. pásů v chodnících dle výk. výměr" 3,5</t>
  </si>
  <si>
    <t>přičteno ztratné 3%, barva červená</t>
  </si>
  <si>
    <t>3,5*1,03 'Přepočtené koeficientem množství</t>
  </si>
  <si>
    <t>0008Provizor</t>
  </si>
  <si>
    <t>Provizorní zajištění odběratelů pitnou vodou</t>
  </si>
  <si>
    <t>ks</t>
  </si>
  <si>
    <t>-673358011</t>
  </si>
  <si>
    <t>zajištění zásobování vodou po dobu odstávky veřejného vodovodu</t>
  </si>
  <si>
    <t>"řešeno cisternou, uvažovat po dobu odstavky jako celek v rozsahu 3 odběrných míst" 1</t>
  </si>
  <si>
    <t>857242122.1</t>
  </si>
  <si>
    <t>Montáž litinových tvarovek na potrubí litinovém tlakovém jednoosých na potrubí z trub přírubových v otevřeném výkopu, kanálu nebo v šachtě DN 80</t>
  </si>
  <si>
    <t>-490335595</t>
  </si>
  <si>
    <t>"přírubové koleno s patkou dle klad. schéma" 1</t>
  </si>
  <si>
    <t>504908000010</t>
  </si>
  <si>
    <t>4/4 DÍRY KOLENO PATNÍ PŘÍRUBOVÉ 80 - 4/4 DÍRY</t>
  </si>
  <si>
    <t>1416037796</t>
  </si>
  <si>
    <t>"dle montáže" 1</t>
  </si>
  <si>
    <t>857311131</t>
  </si>
  <si>
    <t>Montáž litinových tvarovek na potrubí litinovém tlakovém jednoosých na potrubí z trub hrdlových v otevřeném výkopu, kanálu nebo v šachtě s integrovaným těsněním DN 150</t>
  </si>
  <si>
    <t>-670750047</t>
  </si>
  <si>
    <t>"dle kladečského schema" 3</t>
  </si>
  <si>
    <t>854516000016</t>
  </si>
  <si>
    <t>TVAROVKA S2000 OBLOUK 45° 160</t>
  </si>
  <si>
    <t>-906155444</t>
  </si>
  <si>
    <t>"uvažovat koleno K 45 8545 2000 DN 160 PN 16 dle kl. schema" 3</t>
  </si>
  <si>
    <t>857312122</t>
  </si>
  <si>
    <t>Montáž litinových tvarovek na potrubí litinovém tlakovém jednoosých na potrubí z trub přírubových v otevřeném výkopu, kanálu nebo v šachtě DN 150</t>
  </si>
  <si>
    <t>1757489769</t>
  </si>
  <si>
    <t>"dle kladečského schema" 1</t>
  </si>
  <si>
    <t>"pro redukce na ZU a KU suchovodu"2</t>
  </si>
  <si>
    <t>55253984</t>
  </si>
  <si>
    <t>koleno přírubové z tvárné litiny,práškový epoxid tl 250µm FFK-kus DN 150-22,5°</t>
  </si>
  <si>
    <t>397470255</t>
  </si>
  <si>
    <t>"uvažovat FFK 8542 22,5°TV. litina DN 150 PN 16 dle kl. schema" 1</t>
  </si>
  <si>
    <t>FFR150E100P16</t>
  </si>
  <si>
    <t>Duktus FFR přírubový přechod-redukce DN 150/100,  PN 10/16</t>
  </si>
  <si>
    <t>-949668855</t>
  </si>
  <si>
    <t>857314122</t>
  </si>
  <si>
    <t>Montáž litinových tvarovek na potrubí litinovém tlakovém odbočných na potrubí z trub přírubových v otevřeném výkopu, kanálu nebo v šachtě DN 150</t>
  </si>
  <si>
    <t>1838193728</t>
  </si>
  <si>
    <t>"T kus DN150/100, dle klad. schema" 1</t>
  </si>
  <si>
    <t>"A kus DN160/100, dle klad. schema" 1</t>
  </si>
  <si>
    <t>"A kus DN160/80, dle klad. schema" 1</t>
  </si>
  <si>
    <t>851015010016</t>
  </si>
  <si>
    <t>TVAROVKA T KUS 150-100</t>
  </si>
  <si>
    <t>380985265</t>
  </si>
  <si>
    <t>"přírubová tvarovka T kus DN150/100, PN 16dle klad. schema" 1</t>
  </si>
  <si>
    <t>852516010016</t>
  </si>
  <si>
    <t>TVAROVKA S2000 HRDLA / PŘÍRUBA 160-100</t>
  </si>
  <si>
    <t>1825762025</t>
  </si>
  <si>
    <t>"A kus DN160/100 PN 16, dle klad. schema" 1</t>
  </si>
  <si>
    <t>852516008016</t>
  </si>
  <si>
    <t>TVAROVKA S2000 HRDLA / PŘÍRUBA 160-80</t>
  </si>
  <si>
    <t>1411564654</t>
  </si>
  <si>
    <t>"A kus DN160/80 PN 16, dle klad. schema" 1</t>
  </si>
  <si>
    <t>871161141.1</t>
  </si>
  <si>
    <t>Montáž vodovodního potrubí z plastů v otevřeném výkopu z polyetylenu PE 100 svařovaných na tupo SDR 11/PN16 D 32 x 3,0 mm</t>
  </si>
  <si>
    <t>186461067</t>
  </si>
  <si>
    <t>přípojky suchovodu</t>
  </si>
  <si>
    <t>"bere se cca 6.0m na přípojku" 6,0*4</t>
  </si>
  <si>
    <t>28613524</t>
  </si>
  <si>
    <t>potrubí třívrstvé PE100 RC SDR11 32x3,0 dl 12m</t>
  </si>
  <si>
    <t>1283249886</t>
  </si>
  <si>
    <t>24*1,015 'Přepočtené koeficientem množství</t>
  </si>
  <si>
    <t>871251151</t>
  </si>
  <si>
    <t>Montáž vodovodního potrubí z plastů v otevřeném výkopu z polyetylenu PE 100 svařovaných na tupo SDR 17/PN10 D 110 x 6,6 mm</t>
  </si>
  <si>
    <t>-1438286256</t>
  </si>
  <si>
    <t>potrubí pro suchovod, min. ve dvou samostatných úsecích</t>
  </si>
  <si>
    <t>včetně dodání potřebných tvarovek pro přepojení</t>
  </si>
  <si>
    <t>"bere se pro úsek km 0,00-0,047 úpravy řadu A" 55,0</t>
  </si>
  <si>
    <t>28613130</t>
  </si>
  <si>
    <t>potrubí vodovodní PE100 PN 10 SDR17 6m 12m 100m 110x6,6mm</t>
  </si>
  <si>
    <t>796974126</t>
  </si>
  <si>
    <t>871321141</t>
  </si>
  <si>
    <t>Montáž vodovodního potrubí z plastů v otevřeném výkopu z polyetylenu PE 100 svařovaných na tupo SDR 11/PN16 D 160 x 14,6 mm</t>
  </si>
  <si>
    <t>-621991329</t>
  </si>
  <si>
    <t>"pro řad A De 160, dle klad. schéma" 125,60</t>
  </si>
  <si>
    <t>včetně montáže přírub a spojek</t>
  </si>
  <si>
    <t>28613534</t>
  </si>
  <si>
    <t>potrubí třívrstvé PE100 RC SDR11 160x14,6 dl 12m</t>
  </si>
  <si>
    <t>265617449</t>
  </si>
  <si>
    <t>"dle montáže" 125,6</t>
  </si>
  <si>
    <t>125,6*1,015 'Přepočtené koeficientem množství</t>
  </si>
  <si>
    <t>550015016016</t>
  </si>
  <si>
    <t>PŘÍRUBA ISO 150/160</t>
  </si>
  <si>
    <t>-566257605</t>
  </si>
  <si>
    <t>"dle klad. schéma" 2</t>
  </si>
  <si>
    <t>550010011016</t>
  </si>
  <si>
    <t>PŘÍRUBA ISO 100/110</t>
  </si>
  <si>
    <t>474833109</t>
  </si>
  <si>
    <t>"dle klad. schéma" 1</t>
  </si>
  <si>
    <t>"pro pprovizorní vodovod - suchovod" 2</t>
  </si>
  <si>
    <t>799415000016</t>
  </si>
  <si>
    <t>SYNOFLEX - S PŘÍRUBOU 150 (155-192)</t>
  </si>
  <si>
    <t>1439842998</t>
  </si>
  <si>
    <t>"spojka pro napojení na ZU a KU dle klad. schéma" 2</t>
  </si>
  <si>
    <t>799410000016</t>
  </si>
  <si>
    <t>SYNOFLEX - S PŘÍRUBOU 100 (104-132)</t>
  </si>
  <si>
    <t>267392251</t>
  </si>
  <si>
    <t>"spojka pro napojení na KU dle klad. schéma" 1</t>
  </si>
  <si>
    <t>891173111</t>
  </si>
  <si>
    <t>Montáž vodovodních armatur na potrubí ventilů hlavních pro přípojky DN 32</t>
  </si>
  <si>
    <t>856838570</t>
  </si>
  <si>
    <t>pro přípojky suchovodu</t>
  </si>
  <si>
    <t>"dle počtu přípojek" 4</t>
  </si>
  <si>
    <t>286543380</t>
  </si>
  <si>
    <t>kohout kulový PPR D 32mm</t>
  </si>
  <si>
    <t>-1262478701</t>
  </si>
  <si>
    <t>891241112</t>
  </si>
  <si>
    <t>Montáž vodovodních armatur na potrubí šoupátek nebo klapek uzavíracích v otevřeném výkopu nebo v šachtách s osazením zemní soupravy (bez poklopů) DN 80</t>
  </si>
  <si>
    <t>-1958995748</t>
  </si>
  <si>
    <t>"šoupě DN80, dle klad. schema" 1</t>
  </si>
  <si>
    <t>400208000016</t>
  </si>
  <si>
    <t>ŠOUPĚ E2 PŘÍRUBOVÉ KRÁTKÉ 80</t>
  </si>
  <si>
    <t>-112248232</t>
  </si>
  <si>
    <t>"dle montáže dle klad. schéma" 1</t>
  </si>
  <si>
    <t>891261112</t>
  </si>
  <si>
    <t>Montáž vodovodních armatur na potrubí šoupátek nebo klapek uzavíracích v otevřeném výkopu nebo v šachtách s osazením zemní soupravy (bez poklopů) DN 100</t>
  </si>
  <si>
    <t>2124959360</t>
  </si>
  <si>
    <t>"šoupě DN100, dle klad. schema" 2</t>
  </si>
  <si>
    <t>400210000016</t>
  </si>
  <si>
    <t>ŠOUPĚ E2 PŘÍRUBOVÉ KRÁTKÉ 100</t>
  </si>
  <si>
    <t>401307533</t>
  </si>
  <si>
    <t>"dle montáže dle klad. schéma" 2</t>
  </si>
  <si>
    <t>HWL.950205010000</t>
  </si>
  <si>
    <t>SOUPRAVA ZEMNÍ TELESKOPICKÁ E2-0,9-1,15 50-100 (0,9-1,1m)</t>
  </si>
  <si>
    <t>1102007548</t>
  </si>
  <si>
    <t>"pro šoupata DN80 a DN 100 dle klad. schéma" 2</t>
  </si>
  <si>
    <t>HWL.950205010003</t>
  </si>
  <si>
    <t>SOUPRAVA ZEMNÍ TELESKOPICKÁ E2-1,3 -1,8 50-100 (1,3-1,8m)</t>
  </si>
  <si>
    <t>1918249908</t>
  </si>
  <si>
    <t>"pro šoupata DN80 a DN 100 dle klad. schéma" 1</t>
  </si>
  <si>
    <t>891241811</t>
  </si>
  <si>
    <t>Demontáž vodovodních armatur na potrubí šoupátek nebo klapek uzavíracích v otevřeném výkopu nebo v šachtách DN 80</t>
  </si>
  <si>
    <t>-1681358850</t>
  </si>
  <si>
    <t>"hydrantů dle situace" 2</t>
  </si>
  <si>
    <t>"šoupata suchovodu" 2</t>
  </si>
  <si>
    <t>000S2</t>
  </si>
  <si>
    <t>Demontáž potrubí suchovodu včetně likvidace</t>
  </si>
  <si>
    <t>-1358827550</t>
  </si>
  <si>
    <t>"pro suchovod - přípojky" 24</t>
  </si>
  <si>
    <t>"pro suchovod - řad" 55</t>
  </si>
  <si>
    <t>891247111</t>
  </si>
  <si>
    <t>Montáž vodovodních armatur na potrubí hydrantů podzemních (bez osazení poklopů) DN 80</t>
  </si>
  <si>
    <t>444237172</t>
  </si>
  <si>
    <t>"hydrant dle klad. schema" 1</t>
  </si>
  <si>
    <t>D49008012516</t>
  </si>
  <si>
    <t>HYDRANT PODZEMNÍ PLNOPRŮTOKOVÝ 80/1,25 m</t>
  </si>
  <si>
    <t>KS</t>
  </si>
  <si>
    <t>-818534808</t>
  </si>
  <si>
    <t>891269111</t>
  </si>
  <si>
    <t>Montáž vodovodních armatur na potrubí navrtávacích pasů s ventilem Jt 1 MPa, na potrubí z trub litinových, ocelových nebo plastických hmot DN 100</t>
  </si>
  <si>
    <t>-1720874330</t>
  </si>
  <si>
    <t>"pro přípojky suchovodu na potrubí De 110 mm" 4</t>
  </si>
  <si>
    <t>42273551</t>
  </si>
  <si>
    <t>pás navrtávací se závitovým výstupem z tvárné litiny pro vodovodní PE a PVC potrubí 110-5/4”</t>
  </si>
  <si>
    <t>920732669</t>
  </si>
  <si>
    <t>891311112</t>
  </si>
  <si>
    <t>Montáž vodovodních armatur na potrubí šoupátek nebo klapek uzavíracích v otevřeném výkopu nebo v šachtách s osazením zemní soupravy (bez poklopů) DN 150</t>
  </si>
  <si>
    <t>1886486442</t>
  </si>
  <si>
    <t>"šoupě DN160, dle klad. schema" 3</t>
  </si>
  <si>
    <t>400215000016</t>
  </si>
  <si>
    <t>ŠOUPĚ E2 PŘÍRUBOVÉ KRÁTKÉ 150</t>
  </si>
  <si>
    <t>-1665525533</t>
  </si>
  <si>
    <t>950212515003</t>
  </si>
  <si>
    <t>SOUPRAVA ZEMNÍ TELESKOPICKÁ E2-1,3 -1,8 125-150 (1,3-1,8m)</t>
  </si>
  <si>
    <t>-214898831</t>
  </si>
  <si>
    <t>892233122</t>
  </si>
  <si>
    <t>Proplach a dezinfekce vodovodního potrubí DN od 40 do 70</t>
  </si>
  <si>
    <t>-156157005</t>
  </si>
  <si>
    <t>892273122</t>
  </si>
  <si>
    <t>Proplach a dezinfekce vodovodního potrubí DN od 80 do 125</t>
  </si>
  <si>
    <t>1213089359</t>
  </si>
  <si>
    <t>"pro potrubí suchovodu De 110" 55,0</t>
  </si>
  <si>
    <t>892271111</t>
  </si>
  <si>
    <t>Tlakové zkoušky vodou na potrubí DN 100 nebo 125</t>
  </si>
  <si>
    <t>-1330723857</t>
  </si>
  <si>
    <t>"suchovod včetně přípojek" 24+55</t>
  </si>
  <si>
    <t>892351111</t>
  </si>
  <si>
    <t>Tlakové zkoušky vodou na potrubí DN 150 nebo 200</t>
  </si>
  <si>
    <t>409688590</t>
  </si>
  <si>
    <t>"dle délky řadu A a propojení De 160" 128,69</t>
  </si>
  <si>
    <t>892353122</t>
  </si>
  <si>
    <t>Proplach a dezinfekce vodovodního potrubí DN 150 nebo 200</t>
  </si>
  <si>
    <t>1570361743</t>
  </si>
  <si>
    <t>"dle délky řadu A De 160" 128,69</t>
  </si>
  <si>
    <t>892372111</t>
  </si>
  <si>
    <t>Tlakové zkoušky vodou zabezpečení konců potrubí při tlakových zkouškách DN do 300</t>
  </si>
  <si>
    <t>-1503562027</t>
  </si>
  <si>
    <t>"uvažuje se" 3+2</t>
  </si>
  <si>
    <t>899401112</t>
  </si>
  <si>
    <t>Osazení poklopů litinových šoupátkových</t>
  </si>
  <si>
    <t>-1451245018</t>
  </si>
  <si>
    <t>"dle počtu šoupat" 1+3+2</t>
  </si>
  <si>
    <t>422913520</t>
  </si>
  <si>
    <t>poklop litinový šoupátkový pro zemní soupravy osazení do terénu a do vozovky</t>
  </si>
  <si>
    <t>-1861131453</t>
  </si>
  <si>
    <t>00040504</t>
  </si>
  <si>
    <t>Betonová deska pod poklop - šoupátková</t>
  </si>
  <si>
    <t>1724895167</t>
  </si>
  <si>
    <t>"dle osazení" 1+3+2</t>
  </si>
  <si>
    <t>899401113.1</t>
  </si>
  <si>
    <t>Osazení poklopů litinových hydrantových</t>
  </si>
  <si>
    <t>-2045695426</t>
  </si>
  <si>
    <t>"dle počtu hydrantů" 1</t>
  </si>
  <si>
    <t>422914520</t>
  </si>
  <si>
    <t>poklop litinový hydrantový DN 80</t>
  </si>
  <si>
    <t>-740662091</t>
  </si>
  <si>
    <t>000452200</t>
  </si>
  <si>
    <t>Betonová deska pod poklop - hydrantová</t>
  </si>
  <si>
    <t>868355498</t>
  </si>
  <si>
    <t>"dle osazení" 1</t>
  </si>
  <si>
    <t>899712111</t>
  </si>
  <si>
    <t>Orientační tabulky na vodovodních a kanalizačních řadech na zdivu</t>
  </si>
  <si>
    <t>-1329024871</t>
  </si>
  <si>
    <t>pro označení hydrantů a šoupat, montáž na oplocení</t>
  </si>
  <si>
    <t>"dle počtu hydrantů a šoupat" 1+6</t>
  </si>
  <si>
    <t>899721111</t>
  </si>
  <si>
    <t>Signalizační vodič na potrubí DN do 150 mm</t>
  </si>
  <si>
    <t>705507658</t>
  </si>
  <si>
    <t>dle požadavku správce vodič CY 6 mm2</t>
  </si>
  <si>
    <t xml:space="preserve">včetně vyvedení do poklopů šoupat </t>
  </si>
  <si>
    <t>899722113.1</t>
  </si>
  <si>
    <t>Krytí potrubí z plastů výstražnou fólií z PVC šířky 34cm</t>
  </si>
  <si>
    <t>-389821343</t>
  </si>
  <si>
    <t>899913151</t>
  </si>
  <si>
    <t>Koncové uzavírací manžety chrániček  DN potrubí x DN chráničky DN 150 x 200</t>
  </si>
  <si>
    <t>1819370509</t>
  </si>
  <si>
    <t>"na začátku a konci chráničky" 2</t>
  </si>
  <si>
    <t>899914112</t>
  </si>
  <si>
    <t>Montáž ocelové chráničky v otevřeném výkopu vnějšího průměru D 219 x 10 mm</t>
  </si>
  <si>
    <t>-901334324</t>
  </si>
  <si>
    <t>"pro chráničky  z PVC na potrubí  vodovodu v místě křížení s kanalem dle výk. výměr" 4</t>
  </si>
  <si>
    <t>28610006</t>
  </si>
  <si>
    <t>trubka tlaková hrdlovaná vodovodní PVC dl 6m DN 200</t>
  </si>
  <si>
    <t>-107675022</t>
  </si>
  <si>
    <t>-2035442323</t>
  </si>
  <si>
    <t>"osazení bet. silničních obrubníků do lože z betonu C20/25n XF3 dle výk. výměr" 22,0</t>
  </si>
  <si>
    <t>obrubník betonový silniční 100 x 15 x 25 cm</t>
  </si>
  <si>
    <t>-1629069215</t>
  </si>
  <si>
    <t>100</t>
  </si>
  <si>
    <t>-1799609348</t>
  </si>
  <si>
    <t>"dle řezání asf. krytu" 20,8</t>
  </si>
  <si>
    <t>101</t>
  </si>
  <si>
    <t>2089472286</t>
  </si>
  <si>
    <t>-742150500</t>
  </si>
  <si>
    <t>"řezání asf. krytu dle výk. výměr" 20,8</t>
  </si>
  <si>
    <t>103</t>
  </si>
  <si>
    <t>2081468838</t>
  </si>
  <si>
    <t>na skládku odpadů do 16 km</t>
  </si>
  <si>
    <t>"Kamenivo drcené " 3,364+8,534</t>
  </si>
  <si>
    <t>na deponii stavebníka do 3 km</t>
  </si>
  <si>
    <t>"vyhrézovaný asfalt považovaný za znovuzískanou asfaltovou směs kvalitativní třídy ZAS-T3"13,472</t>
  </si>
  <si>
    <t>104</t>
  </si>
  <si>
    <t>1923726132</t>
  </si>
  <si>
    <t>"Kamenivo drcené " 11,898*(16-1)</t>
  </si>
  <si>
    <t>"vyhrézovaný asfalt považovaný za znovuzískanou asfaltovou směs kvalitativní třídy ZAS-T3"13,472*(3-1)</t>
  </si>
  <si>
    <t>105</t>
  </si>
  <si>
    <t>-185117385</t>
  </si>
  <si>
    <t>"Rozebraná betonová dlažba ze ZD" 2,912</t>
  </si>
  <si>
    <t>"odstraněný asfalt považovaný za znovuzískanou asfaltovou směs kvalitativní třídy ZAS-T3"1,137+8,58</t>
  </si>
  <si>
    <t>106</t>
  </si>
  <si>
    <t>440892089</t>
  </si>
  <si>
    <t>"Rozebraná betonová dlažba ze ZD" 2,912*(16-1)</t>
  </si>
  <si>
    <t>"odstraněný asfalt považovaný za znovuzískanou asfaltovou směs kvalitativní třídy ZAS-T3"(1,137+8,58)*(3-1)</t>
  </si>
  <si>
    <t>107</t>
  </si>
  <si>
    <t>1455328916</t>
  </si>
  <si>
    <t>na deponii dle určení stavebníka do 3 km</t>
  </si>
  <si>
    <t>"demontovaná šoupata" 0,069</t>
  </si>
  <si>
    <t>"vybourané betonové obrubníky"4,51</t>
  </si>
  <si>
    <t>108</t>
  </si>
  <si>
    <t>-1479606450</t>
  </si>
  <si>
    <t>"demontovaná šoupata" 0,069*(3-1)</t>
  </si>
  <si>
    <t>"vybourané betonové obrubníky"4,51*(16-1)</t>
  </si>
  <si>
    <t>109</t>
  </si>
  <si>
    <t>-2023192709</t>
  </si>
  <si>
    <t>"Vytrhané obrubníky betonové" 4,51</t>
  </si>
  <si>
    <t>110</t>
  </si>
  <si>
    <t>-521097304</t>
  </si>
  <si>
    <t>"Vyfrézovaný materiál" 13,472</t>
  </si>
  <si>
    <t>111</t>
  </si>
  <si>
    <t>1486575550</t>
  </si>
  <si>
    <t>112</t>
  </si>
  <si>
    <t>998276101</t>
  </si>
  <si>
    <t>Přesun hmot pro trubní vedení hloubené z trub z plastických hmot nebo sklolaminátových pro vodovody nebo kanalizace v otevřeném výkopu dopravní vzdálenost do 15 m</t>
  </si>
  <si>
    <t>-384745524</t>
  </si>
  <si>
    <t>302 - Jednotná kanalizace</t>
  </si>
  <si>
    <t xml:space="preserve">    3 - Svislé a kompletní konstrukce</t>
  </si>
  <si>
    <t xml:space="preserve">pro přečerpávání splaškových vod a spodní vody </t>
  </si>
  <si>
    <t>"uvažuje se 20 prac. dní po 8 hod" 20*8</t>
  </si>
  <si>
    <t>1015579821</t>
  </si>
  <si>
    <t>246,643*0,1</t>
  </si>
  <si>
    <t>2012272497</t>
  </si>
  <si>
    <t>dle výkazu výměr od silniční pláně, včetně rozšíření a prohloubení v místech šachet, uvažuje se v zemině tř. těž. 4</t>
  </si>
  <si>
    <t>"výkop pro sběrač B" 224,17</t>
  </si>
  <si>
    <t>"výkop pro výměnu potrubí napojení v Š6 v délce 7,8" 1,05*1,69*(7,8-0,3)</t>
  </si>
  <si>
    <t>"výkop pro napojení stávajícího sběrače v Š3 v délce 11,04, odečten část výkopu pro sběrač B" 1,05*0,84*(11,04-0,65)</t>
  </si>
  <si>
    <t>1152412274</t>
  </si>
  <si>
    <t>"dle výk. výměr" 419,70</t>
  </si>
  <si>
    <t>včetně pažení šachet</t>
  </si>
  <si>
    <t>"pro výměnu potrubí od Š6" (7,8-0,3)*1,69*2</t>
  </si>
  <si>
    <t>Odstranění pažení a rozepření stěn rýh pro podzemní vedení  s uložením materiálu na vzdálenost do 3 m od kraje výkopu příložné, hloubky do 2 m</t>
  </si>
  <si>
    <t>"dle výk. výměr do 2,5m, 50% dle pravidel úrs" 246,643*0,5</t>
  </si>
  <si>
    <t>"rýhy dle hloubení" 246,643</t>
  </si>
  <si>
    <t>"odečte se zásyp" -90,223</t>
  </si>
  <si>
    <t>-1260814664</t>
  </si>
  <si>
    <t>156,42*(16-10)</t>
  </si>
  <si>
    <t>zemina z výkopu tř. těž. 1 - 4</t>
  </si>
  <si>
    <t>"dle vodor. přemístění" 156,420*1,8</t>
  </si>
  <si>
    <t>"rýhy dle hloubení"246,643</t>
  </si>
  <si>
    <t>"odečte se obsyp včetně potrubí" -128,973</t>
  </si>
  <si>
    <t>odečte se lože pod potrubí</t>
  </si>
  <si>
    <t>"DN 400"-0,1*1,35*(103,38-4,0)</t>
  </si>
  <si>
    <t>"DN 300"-0,1*1,05*(14,31+12,11+7,8-0,5-0,6-0,3)</t>
  </si>
  <si>
    <t>"DN 300"-0,1*1,05*(11,04-0,5-0,5)</t>
  </si>
  <si>
    <t xml:space="preserve">odečtou se tělesa šachet </t>
  </si>
  <si>
    <t>"DN1000" -0,62*0,62*3,14*(1,25+0,25)*5</t>
  </si>
  <si>
    <t>"DN600" -0,3*0,3*3,14*1,69*1</t>
  </si>
  <si>
    <t>0,3 m nad povrch potrubí DN 400</t>
  </si>
  <si>
    <t>1,35*(0,45+0,3)*(103,38-4,0)</t>
  </si>
  <si>
    <t>0,3 m nad povrch potrubí DN 300</t>
  </si>
  <si>
    <t>1,05*(0,33+0,3)*(12,11+14,31+7,80-0,5-0,6-0,3)</t>
  </si>
  <si>
    <t>1,05*(0,33+0,3)*(11,04-0,5-0,5)</t>
  </si>
  <si>
    <t>Mezisoučet</t>
  </si>
  <si>
    <t>odečte se zemina vytlačená potrubím</t>
  </si>
  <si>
    <t>"DN400" -3,14*0,225*0,225*(103,38-4,0)</t>
  </si>
  <si>
    <t>"DN300" -3,14*0,165*0,165*(12,11+14,31+7,8-0,5-0,6-0,3)</t>
  </si>
  <si>
    <t>"DN300" -3,14*0,165*0,165*(11,04-0,5-0,5)</t>
  </si>
  <si>
    <t>"dle obsypání, 2.0 t/m3" 109,511*2,0</t>
  </si>
  <si>
    <t>Svislé a kompletní konstrukce</t>
  </si>
  <si>
    <t>358315114</t>
  </si>
  <si>
    <t>Bourání šachty, stoky kompletní nebo vybourání otvorů průřezové plochy do 4 m2 ve stokách ze zdiva z prostého betonu</t>
  </si>
  <si>
    <t>-1763133835</t>
  </si>
  <si>
    <t>pro vybourání potrubí z bet. trub DN300, průřez cca 0,08 m2</t>
  </si>
  <si>
    <t>"potrubí dle výk. výměr" 43,6*0,08</t>
  </si>
  <si>
    <t>"přičte se šachta, 2ks, cca 1,5 m3" 3*1,5</t>
  </si>
  <si>
    <t>359310231</t>
  </si>
  <si>
    <t>Výplň za rubem cihelného zdiva stok ve štole prostým betonem  tř. C 8/10</t>
  </si>
  <si>
    <t>-211463634</t>
  </si>
  <si>
    <t>uvažováno pro vyplnění opuštěných úseků stok hubeným řídkým betonem</t>
  </si>
  <si>
    <t>"uvažováno potrubí DN 300 v délce 30,5 m" 3,14*0,15*0,15*30,5</t>
  </si>
  <si>
    <t>359901211</t>
  </si>
  <si>
    <t>Monitoring stok (kamerový systém) jakékoli výšky nová kanalizace</t>
  </si>
  <si>
    <t>-1650669494</t>
  </si>
  <si>
    <t>"kamerová prohlídka nové kanalizace dle délky sběrače" 129,80+7,8</t>
  </si>
  <si>
    <t>-1893679246</t>
  </si>
  <si>
    <t>lože pod potrubí tl. 0.1 m</t>
  </si>
  <si>
    <t>"DN 400" 0,1*1,35*(103,38-4,0)</t>
  </si>
  <si>
    <t>"DN 300" 0,1*1,05*(14,31+12,11+7,8-0,5-0,6-0,3)</t>
  </si>
  <si>
    <t>"DN 300" 0,1*1,05*(11,04-0,5-0,5)</t>
  </si>
  <si>
    <t>452112111</t>
  </si>
  <si>
    <t>Osazení betonových dílců prstenců nebo rámů pod poklopy a mříže, výšky do 100 mm</t>
  </si>
  <si>
    <t>-541026864</t>
  </si>
  <si>
    <t>"dle tabulky šachet"2+1+1</t>
  </si>
  <si>
    <t>59224184</t>
  </si>
  <si>
    <t>prstenec šachtový vyrovnávací betonový 625x120x40mm</t>
  </si>
  <si>
    <t>-831506997</t>
  </si>
  <si>
    <t>"dle tabulky šachet" 1</t>
  </si>
  <si>
    <t>59224176</t>
  </si>
  <si>
    <t>prstenec šachtový vyrovnávací betonový 625x120x80mm</t>
  </si>
  <si>
    <t>-619278399</t>
  </si>
  <si>
    <t>59224187</t>
  </si>
  <si>
    <t>prstenec šachtový vyrovnávací betonový 625x120x100mm</t>
  </si>
  <si>
    <t>218153788</t>
  </si>
  <si>
    <t>"dle tabulky šachet" 2</t>
  </si>
  <si>
    <t>569831111</t>
  </si>
  <si>
    <t>Zpevnění krajnic nebo komunikací pro pěší  s rozprostřením a zhutněním, po zhutnění štěrkodrtí tl. 100 mm</t>
  </si>
  <si>
    <t>-1599079813</t>
  </si>
  <si>
    <t>"oprava povrchu výkopu v ploše dle výk. výměr"50,5</t>
  </si>
  <si>
    <t>871370430</t>
  </si>
  <si>
    <t>Montáž kanalizačního potrubí z plastů z polypropylenu PP korugovaného nebo žebrovaného SN 16 DN 300</t>
  </si>
  <si>
    <t>-481760947</t>
  </si>
  <si>
    <t>"pro sběrač B, dle výk. výměr"14,31+12,11+7,8-0,5-0,6-0,3</t>
  </si>
  <si>
    <t>"pro napojení stávajícího sběrače v Š3 v délce 11,04"11,04-0,5-0,5</t>
  </si>
  <si>
    <t>"odečte se délka odboček 300/200" -1*0,53</t>
  </si>
  <si>
    <t>uvažovat potrubí s kruhovou tuhostí SN16</t>
  </si>
  <si>
    <t>28617097</t>
  </si>
  <si>
    <t>trubka kanalizační PP plnostěnná třívrstvá DN 300x6000 mm SN 16</t>
  </si>
  <si>
    <t>-1986245876</t>
  </si>
  <si>
    <t>42,33*1,0155 'Přepočtené koeficientem množství</t>
  </si>
  <si>
    <t>871390430</t>
  </si>
  <si>
    <t>Montáž kanalizačního potrubí z plastů z polypropylenu PP korugovaného nebo žebrovaného SN 16 DN 400</t>
  </si>
  <si>
    <t>-501636303</t>
  </si>
  <si>
    <t>"pro sběrač B, dle výk. výměr" 103,38-4,0</t>
  </si>
  <si>
    <t>"odečte se délka odboček 400/150" -6*0,502</t>
  </si>
  <si>
    <t>"odečte se délka odboček 400/200" -4*0,572</t>
  </si>
  <si>
    <t>28617098</t>
  </si>
  <si>
    <t>trubka kanalizační PP plnostěnná třívrstvá DN 400x6000 mm SN 16</t>
  </si>
  <si>
    <t>-1425614297</t>
  </si>
  <si>
    <t>"uvažovat potrubí PP UR2 SN16, dle montáže" 94,08</t>
  </si>
  <si>
    <t>94,08*1,015 'Přepočtené koeficientem množství</t>
  </si>
  <si>
    <t>877370420</t>
  </si>
  <si>
    <t>Montáž tvarovek na kanalizačním plastovém potrubí z polypropylenu PP korugovaného odboček DN 300</t>
  </si>
  <si>
    <t>-895430181</t>
  </si>
  <si>
    <t>"odbočky 300/200 (UR/UR) dle výk. výměr" 1</t>
  </si>
  <si>
    <t>28617215</t>
  </si>
  <si>
    <t>odbočka kanalizační PP SN 16 45° DN 300/DN200</t>
  </si>
  <si>
    <t>1069054329</t>
  </si>
  <si>
    <t>"uvažovat odbočku 300/200 dle montáže" 1</t>
  </si>
  <si>
    <t>877370430</t>
  </si>
  <si>
    <t>Montáž tvarovek na kanalizačním plastovém potrubí z polypropylenu PP korugovaného spojek, redukcí nebo navrtávacích sedel DN 300</t>
  </si>
  <si>
    <t>631535289</t>
  </si>
  <si>
    <t>"uvažuje se pro přechod bet. trub na UR2 v napojení na stávající sběrač, dle výk. výměr" 1</t>
  </si>
  <si>
    <t>28617423</t>
  </si>
  <si>
    <t>spojka přesuvná kanalizace PP korugované DN 300</t>
  </si>
  <si>
    <t>-2047944494</t>
  </si>
  <si>
    <t>877390420</t>
  </si>
  <si>
    <t>Montáž tvarovek na kanalizačním plastovém potrubí z polypropylenu PP korugovaného odboček DN 400</t>
  </si>
  <si>
    <t>-1557226317</t>
  </si>
  <si>
    <t>"odbočky 400/150 (UR/UR) dle výk. výměr" 6</t>
  </si>
  <si>
    <t>"odbočky 400/200 (UR/UR) dle výk. výměr" 4</t>
  </si>
  <si>
    <t>"odbočka pro dodatečně požadovaný žlab v km 0,053 vlevo 400/200"1</t>
  </si>
  <si>
    <t>28617219</t>
  </si>
  <si>
    <t>odbočka kanalizační PP SN 16 45° DN 400/DN150</t>
  </si>
  <si>
    <t>1254616253</t>
  </si>
  <si>
    <t>"uvažovat odbočku 400/150, PP UR2, dle montáže" 6</t>
  </si>
  <si>
    <t>28617220</t>
  </si>
  <si>
    <t>odbočka kanalizační PP SN 16 45° DN 400/DN200</t>
  </si>
  <si>
    <t>-247912831</t>
  </si>
  <si>
    <t>"uvažovat odbočku 400/200, PP UR2, dle montáže" 4+1</t>
  </si>
  <si>
    <t>892372121</t>
  </si>
  <si>
    <t>Tlakové zkoušky vzduchem těsnícími vaky ucpávkovými DN 300</t>
  </si>
  <si>
    <t>úsek</t>
  </si>
  <si>
    <t>665572196</t>
  </si>
  <si>
    <t>"včetně ucpávek přípojek" 4</t>
  </si>
  <si>
    <t>892392121</t>
  </si>
  <si>
    <t>Tlakové zkoušky vzduchem těsnícími vaky ucpávkovými DN 400</t>
  </si>
  <si>
    <t>115499826</t>
  </si>
  <si>
    <t>894812327</t>
  </si>
  <si>
    <t>Revizní a čistící šachta z polypropylenu PP pro hladké trouby DN 600 šachtové dno (DN šachty / DN trubního vedení) DN 600/315 s přítokem tvaru T</t>
  </si>
  <si>
    <t>292474144</t>
  </si>
  <si>
    <t>"šachta na potrubí DN 300" 1</t>
  </si>
  <si>
    <t>dno na žebrované potrubí UR2</t>
  </si>
  <si>
    <t>894812332</t>
  </si>
  <si>
    <t>Revizní a čistící šachta z polypropylenu PP pro hladké trouby DN 600 roura šachtová korugovaná, světlé hloubky 2 000 mm</t>
  </si>
  <si>
    <t>-1263310230</t>
  </si>
  <si>
    <t>"pro šachty DN 600" 1</t>
  </si>
  <si>
    <t>894812339</t>
  </si>
  <si>
    <t>Revizní a čistící šachta z polypropylenu PP pro hladké trouby DN 600 Příplatek k cenám 2331 - 2334 za uříznutí šachtové roury</t>
  </si>
  <si>
    <t>1550054432</t>
  </si>
  <si>
    <t>894812357</t>
  </si>
  <si>
    <t>Revizní a čistící šachta z polypropylenu PP pro hladké trouby DN 600 poklop (mříž) litinový pro třídu zatížení B125 s teleskopickým adaptérem</t>
  </si>
  <si>
    <t>1875520818</t>
  </si>
  <si>
    <t>"pro šachtu Š6 DN 600" 1</t>
  </si>
  <si>
    <t>894211131</t>
  </si>
  <si>
    <t>Šachty kanalizační z prostého betonu výšky vstupu do 1,50 m kruhové s obložením dna betonem tř. C 25/30, na potrubí DN 350 nebo 400</t>
  </si>
  <si>
    <t>-1626761625</t>
  </si>
  <si>
    <t>pro šachtu ŠS1 a Š5 na potrubí DN400 v provedení monolitického dna</t>
  </si>
  <si>
    <t>"dle tab. šachet" 2</t>
  </si>
  <si>
    <t>894411131</t>
  </si>
  <si>
    <t>Zřízení šachet kanalizačních z betonových dílců výšky vstupu do 1,50 m s obložením dna betonem tř. C 25/30, na potrubí DN přes 300 do 400</t>
  </si>
  <si>
    <t>-857973243</t>
  </si>
  <si>
    <t xml:space="preserve">pro šachtu Š2-Š4 na potrubí DN400 </t>
  </si>
  <si>
    <t>"dle tab. šachet" 3</t>
  </si>
  <si>
    <t>59224056</t>
  </si>
  <si>
    <t>kónus pro kanalizační šachty s kapsovým stupadlem 100/62,5 x 67 x 12 cm</t>
  </si>
  <si>
    <t>-1342720986</t>
  </si>
  <si>
    <t>000592241300</t>
  </si>
  <si>
    <t>Přechod. desky tl. 90+120mm AP-M 1000/625x270Z</t>
  </si>
  <si>
    <t>1798973355</t>
  </si>
  <si>
    <t>59224066</t>
  </si>
  <si>
    <t>skruž betonová DN 1000x250 PS, 100x25x12 cm</t>
  </si>
  <si>
    <t>2127839014</t>
  </si>
  <si>
    <t>59224038</t>
  </si>
  <si>
    <t>dno betonové šachtové DN 400 betonový žlab i nástupnice   100 x 88,5 x 23 cm</t>
  </si>
  <si>
    <t>1178374613</t>
  </si>
  <si>
    <t>uvažovat dno SU-M 1000x885</t>
  </si>
  <si>
    <t>"dle tabulky šachet" 3</t>
  </si>
  <si>
    <t>899103112</t>
  </si>
  <si>
    <t>Osazení poklopů litinových a ocelových včetně rámů pro třídu zatížení B125, C250</t>
  </si>
  <si>
    <t>1840508863</t>
  </si>
  <si>
    <t>"poklopy revizních šachet zat. B dle tabulky poklopů" 1</t>
  </si>
  <si>
    <t>55241011</t>
  </si>
  <si>
    <t>poklop třída B 125, kruhový rám, vstup 600 mm bez ventilace</t>
  </si>
  <si>
    <t>-2068941484</t>
  </si>
  <si>
    <t>"dle osazení a tabulky poklopů" 1</t>
  </si>
  <si>
    <t>899103211</t>
  </si>
  <si>
    <t>Demontáž poklopů litinových a ocelových  včetně rámů, hmotnosti jednotlivě přes 100 do 150 Kg</t>
  </si>
  <si>
    <t>509463519</t>
  </si>
  <si>
    <t>"poklopy bouraných st. šachet" 3</t>
  </si>
  <si>
    <t>899104111</t>
  </si>
  <si>
    <t>"poklopy revizních šachet zat. D dle tabulky poklopů" 4</t>
  </si>
  <si>
    <t>-1554405037</t>
  </si>
  <si>
    <t>-1706936183</t>
  </si>
  <si>
    <t>Na skládku odpadů 16 km</t>
  </si>
  <si>
    <t>"vybouraná bet. kanalizace" 17,574</t>
  </si>
  <si>
    <t>-491134938</t>
  </si>
  <si>
    <t>"vybouraná bet. kanalizace" 17,574*(16-1)</t>
  </si>
  <si>
    <t>-1765084839</t>
  </si>
  <si>
    <t>"demont. poklopy" 0,45</t>
  </si>
  <si>
    <t>678746575</t>
  </si>
  <si>
    <t>"demont. poklopy" 0,45*(3-1)</t>
  </si>
  <si>
    <t>385549578</t>
  </si>
  <si>
    <t>000Překl 16</t>
  </si>
  <si>
    <t>Překládka plynovodu, demontáž a montáž</t>
  </si>
  <si>
    <t>1901107823</t>
  </si>
  <si>
    <t>"úprava plynovodních přípojek v místě křížení s kanalizací"3*8,0</t>
  </si>
  <si>
    <t>včetně zemních prací. obsypu, folie a potřebného materiálu</t>
  </si>
  <si>
    <t>303 - Vodovodní a kanalizační přípojky</t>
  </si>
  <si>
    <t>839389653</t>
  </si>
  <si>
    <t>"Pro vodovodní přípojky dle výkazu výměr z úrovně silniční pláně" 48,20</t>
  </si>
  <si>
    <t>"Pro kanalizační přípojky dle výkazu výměr z úrovně silniční pláně" 41,80</t>
  </si>
  <si>
    <t>-123407823</t>
  </si>
  <si>
    <t>-1360357044</t>
  </si>
  <si>
    <t>plocha pažení rýh vodovodních přípojek</t>
  </si>
  <si>
    <t>"dle výk. výměr dle výkopu" 120,51</t>
  </si>
  <si>
    <t>plocha pažení rýh kanalizačních přípojek</t>
  </si>
  <si>
    <t>"dle výk. výměr dle výkopu" 102,48</t>
  </si>
  <si>
    <t>-1471698305</t>
  </si>
  <si>
    <t>-99353377</t>
  </si>
  <si>
    <t>"dle položky hloubení rýh, uvažuje se 100% výkopku" 90,0</t>
  </si>
  <si>
    <t>1430335804</t>
  </si>
  <si>
    <t>přebyrečná zemina z výkopů na skládku do 16 km</t>
  </si>
  <si>
    <t>"výkop rýh" 90,0</t>
  </si>
  <si>
    <t>"odečte se zásyp" -54,287</t>
  </si>
  <si>
    <t>-1976757722</t>
  </si>
  <si>
    <t>"dle vodor. přemístění" 35,713*(16-10)</t>
  </si>
  <si>
    <t>-2133070963</t>
  </si>
  <si>
    <t>"dle vodor. přemístění" 35,713*1,8</t>
  </si>
  <si>
    <t>965969141</t>
  </si>
  <si>
    <t>"odečte se obsyp včetně potrubí" -28,552</t>
  </si>
  <si>
    <t>odečte se lože pod potrubí vodovodních přípojek</t>
  </si>
  <si>
    <t>-0,1*0,8*49,5</t>
  </si>
  <si>
    <t>odečte se lože pod potrubí kanalizačních přípojek</t>
  </si>
  <si>
    <t>-(0,1*0,90*32,5)-(0,1*1,05*(3,30-0,675))</t>
  </si>
  <si>
    <t>-2068067809</t>
  </si>
  <si>
    <t>0,3 m nad povrch potrubí vodovodních přípojek</t>
  </si>
  <si>
    <t>0,8*0,33*49,5</t>
  </si>
  <si>
    <t>0,3 m nad povrch potrubí kanalizačních přípojek</t>
  </si>
  <si>
    <t>"DN150" 0,9*0,47*32,5</t>
  </si>
  <si>
    <t>"DN 300" 1,05*(3,30-0,675)*0,63</t>
  </si>
  <si>
    <t>"DN150" -3,14*0,085*0,085*49,5</t>
  </si>
  <si>
    <t>"DN300" -3,14*0,165*0,165*(3,30-0,675)</t>
  </si>
  <si>
    <t>1575933097</t>
  </si>
  <si>
    <t>"pro obsyp" 27,205*2,0</t>
  </si>
  <si>
    <t>1541382079</t>
  </si>
  <si>
    <t>"ohumusování v rovině dle výk. výměr" 9,0</t>
  </si>
  <si>
    <t>-1826471091</t>
  </si>
  <si>
    <t>"ohumusování v rovině dle výk. výměr" 9</t>
  </si>
  <si>
    <t>-627328945</t>
  </si>
  <si>
    <t>9,0*0,03</t>
  </si>
  <si>
    <t>Úprava pláně vyrovnáním výškových rozdílů v hornině tř. 1 až 4 bez zhutnění</t>
  </si>
  <si>
    <t>873801190</t>
  </si>
  <si>
    <t>"na ploše ohumusování v rovině dle výk. výměr" 9,0</t>
  </si>
  <si>
    <t>893522140</t>
  </si>
  <si>
    <t>9,0*10*0,005</t>
  </si>
  <si>
    <t>1881853034</t>
  </si>
  <si>
    <t xml:space="preserve"> lože pod potrubí vodovodních přípojek</t>
  </si>
  <si>
    <t>0,1*0,8*49,5</t>
  </si>
  <si>
    <t>lože pod potrubí kanalizačních přípojek</t>
  </si>
  <si>
    <t>(0,1*0,90*32,5)+(0,1*1,05*(3,30-0,675))</t>
  </si>
  <si>
    <t>871161141</t>
  </si>
  <si>
    <t>1347876920</t>
  </si>
  <si>
    <t>"dle výkazu kubatur" 49,50</t>
  </si>
  <si>
    <t>-1100640635</t>
  </si>
  <si>
    <t>"dle montáže, přičteno ztratné 1.5%" 49,50</t>
  </si>
  <si>
    <t>49,5*1,015 'Přepočtené koeficientem množství</t>
  </si>
  <si>
    <t>-256378986</t>
  </si>
  <si>
    <t>"pro potrubí přípojek DN300 dle výk. výměr"3,30-0,5</t>
  </si>
  <si>
    <t>376231610</t>
  </si>
  <si>
    <t>2,8*1,015 'Přepočtené koeficientem množství</t>
  </si>
  <si>
    <t>905773598</t>
  </si>
  <si>
    <t>"pro potrubí přípojek DN150 dle výk. výměr"32,50</t>
  </si>
  <si>
    <t>28617037</t>
  </si>
  <si>
    <t>trubka kanalizační PP plnostěnná třívrstvá DN 150x6000 mm SN 12</t>
  </si>
  <si>
    <t>-953698518</t>
  </si>
  <si>
    <t>"podle montáže, přičteno ztratné 1.5%" 32,50</t>
  </si>
  <si>
    <t>potrubí z PP, UR2, SN12</t>
  </si>
  <si>
    <t>877310410</t>
  </si>
  <si>
    <t>Montáž tvarovek na kanalizačním plastovém potrubí z polypropylenu PP korugovaného nebo žebrovaného kolen DN 150</t>
  </si>
  <si>
    <t>-1710378136</t>
  </si>
  <si>
    <t>"pro připojení na odbočky stoky, dle počtu přípojek" 6</t>
  </si>
  <si>
    <t>28617182</t>
  </si>
  <si>
    <t>koleno kanalizační PP SN 16 45 ° DN 150</t>
  </si>
  <si>
    <t>982388237</t>
  </si>
  <si>
    <t>"dle montáže" 6</t>
  </si>
  <si>
    <t>879171111</t>
  </si>
  <si>
    <t>Montáž napojení vodovodní přípojky v otevřeném výkopu ve sklonu přes 20 % DN 32</t>
  </si>
  <si>
    <t>CS ÚRS 2016 02</t>
  </si>
  <si>
    <t>-256433466</t>
  </si>
  <si>
    <t>uvažuje se pro napojení přípojek na stávající potrubí</t>
  </si>
  <si>
    <t>včetně dodání tvarovek pro napojení - ISO spojka</t>
  </si>
  <si>
    <t>"dle počtu přípojek" 7,0</t>
  </si>
  <si>
    <t>891319111</t>
  </si>
  <si>
    <t>Montáž vodovodních armatur na potrubí navrtávacích pasů s ventilem Jt 1 MPa, na potrubí z trub litinových, ocelových nebo plastických hmot DN 150</t>
  </si>
  <si>
    <t>-1662283106</t>
  </si>
  <si>
    <t>"dle počtu přípojek dle výk. výměr na potrubí PE, De 160" 7</t>
  </si>
  <si>
    <t>532016003400</t>
  </si>
  <si>
    <t>PAS NAVRTÁVACÍ UZAVÍRACÍ - HAKU ZAK 160/34</t>
  </si>
  <si>
    <t>-1220987293</t>
  </si>
  <si>
    <t>"dle počtu přípojek dle výk. výměr" 7</t>
  </si>
  <si>
    <t>281003203416</t>
  </si>
  <si>
    <t>ŠOUPÁTKO ISO-ZAK GGG 32/34</t>
  </si>
  <si>
    <t>1911789129</t>
  </si>
  <si>
    <t>960113018004</t>
  </si>
  <si>
    <t>SOUPRAVA ZEMNÍ TELESKOPICKÁ DOM. ŠOUPÁTKA-1,3-1,8 3/4"-2" (1,3-1,8m)</t>
  </si>
  <si>
    <t>694083702</t>
  </si>
  <si>
    <t>-560370471</t>
  </si>
  <si>
    <t>"dle výkazu výměr" 49,50</t>
  </si>
  <si>
    <t>892241111</t>
  </si>
  <si>
    <t>Tlakové zkoušky vodou na potrubí DN do 80</t>
  </si>
  <si>
    <t>-1965602793</t>
  </si>
  <si>
    <t>894812326</t>
  </si>
  <si>
    <t>Revizní a čistící šachta z polypropylenu PP pro hladké trouby DN 600 šachtové dno (DN šachty / DN trubního vedení) DN 600/315 průtočné 30°,60°,90°</t>
  </si>
  <si>
    <t>392544964</t>
  </si>
  <si>
    <t>"šachta Š7na potrubí přípojky DN 300" 1</t>
  </si>
  <si>
    <t>-1559150288</t>
  </si>
  <si>
    <t>"pro šachtu Š7 DN 600" 1</t>
  </si>
  <si>
    <t>-1471813201</t>
  </si>
  <si>
    <t>894812377</t>
  </si>
  <si>
    <t>Revizní a čistící šachta z polypropylenu PP pro hladké trouby DN 600 poklop (mříž) litinový pro třídu zatížení D400 s teleskopickým adaptérem</t>
  </si>
  <si>
    <t>2002135000</t>
  </si>
  <si>
    <t>899401111</t>
  </si>
  <si>
    <t>Osazení poklopů litinových ventilových</t>
  </si>
  <si>
    <t>353461410</t>
  </si>
  <si>
    <t>42291402</t>
  </si>
  <si>
    <t>poklop litinový ventilový</t>
  </si>
  <si>
    <t>682111216</t>
  </si>
  <si>
    <t>"dle osazení" 7</t>
  </si>
  <si>
    <t>56230636</t>
  </si>
  <si>
    <t>deska podkladová uličního poklopu plastového ventilkového a šoupatového</t>
  </si>
  <si>
    <t>-1685871812</t>
  </si>
  <si>
    <t>899913104</t>
  </si>
  <si>
    <t>Koncové uzavírací manžety chrániček  DN potrubí x DN chráničky DN 32 x 80</t>
  </si>
  <si>
    <t>-1700526497</t>
  </si>
  <si>
    <t>"na začátku a konci chráničky" 2*4</t>
  </si>
  <si>
    <t>899914111</t>
  </si>
  <si>
    <t>Montáž ocelové chráničky v otevřeném výkopu vnějšího průměru D 159 x 10 mm</t>
  </si>
  <si>
    <t>-1096402899</t>
  </si>
  <si>
    <t>"pro chráničky  z PVC na potrubí přípojek vodovodu dle výk. výměr" 12,5</t>
  </si>
  <si>
    <t>28610001</t>
  </si>
  <si>
    <t>trubka tlaková hrdlovaná vodovodní PVC dl 6m DN 80</t>
  </si>
  <si>
    <t>1389454862</t>
  </si>
  <si>
    <t>"dle montáře" 12,5</t>
  </si>
  <si>
    <t>2064036089</t>
  </si>
  <si>
    <t>501 - Přeložka STL plynovodu</t>
  </si>
  <si>
    <t>Radka Bambulová, Žižkova 66, 373 72 Lišov</t>
  </si>
  <si>
    <t>Němcová Dagmar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</si>
  <si>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</si>
  <si>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</si>
  <si>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</si>
  <si>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9 - Ostatní konstrukce a práce-bourání</t>
  </si>
  <si>
    <t xml:space="preserve">      96 - Bourání konstrukcí</t>
  </si>
  <si>
    <t xml:space="preserve">      99 - Přesun hmot</t>
  </si>
  <si>
    <t xml:space="preserve">      997 - Přesun sutě</t>
  </si>
  <si>
    <t>M - Práce a dodávky M</t>
  </si>
  <si>
    <t xml:space="preserve">    23-M - Montáže potrubí</t>
  </si>
  <si>
    <t xml:space="preserve">      23.1-M - Odpoj a propoj - přeložka - LB 1 + LB 2</t>
  </si>
  <si>
    <t xml:space="preserve">        23.1.1 - 2x odpoj PE D 160/PE D 160 - propoj PE D 160/propoj PE D 160</t>
  </si>
  <si>
    <t xml:space="preserve">        23.1.2 - By-pass PE D 160/PE D 160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</si>
  <si>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</si>
  <si>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</si>
  <si>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</si>
  <si>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</si>
  <si>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</si>
  <si>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</si>
  <si>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Zemní práce - hloubené vykopávky</t>
  </si>
  <si>
    <t>132201201</t>
  </si>
  <si>
    <t>Hloubení zapažených i nezapažených rýh šířky přes 600 do 2 000 mm  s urovnáním dna do předepsaného profilu a spádu v hornině tř. 3 do 100 m3</t>
  </si>
  <si>
    <t>476280865</t>
  </si>
  <si>
    <t>pokládka nového úseku potrubí D 160</t>
  </si>
  <si>
    <t>10,0*0,80*0,76</t>
  </si>
  <si>
    <t>vynětí úseku vyřezeného potrubí D 160</t>
  </si>
  <si>
    <t>13,80*0,80*0,66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</si>
  <si>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</si>
  <si>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</si>
  <si>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-1855313831</t>
  </si>
  <si>
    <t>Zemní práce - přemístění výkopku</t>
  </si>
  <si>
    <t>-1813915426</t>
  </si>
  <si>
    <t>přebytečná zemina - skládka LUMOS, s. r. o., Jivno (18,60 km)</t>
  </si>
  <si>
    <t>"celkem výkop"   13,366</t>
  </si>
  <si>
    <t>"odpočet zeminy na zásyp"   -9,686</t>
  </si>
  <si>
    <t>-311327362</t>
  </si>
  <si>
    <t>skládka LUMOS, s. r. o., Jivno (18,6 km)</t>
  </si>
  <si>
    <t>3,68*9</t>
  </si>
  <si>
    <t>167101101</t>
  </si>
  <si>
    <t>Nakládání, skládání a překládání neulehlého výkopku nebo sypaniny  nakládání, množství do 100 m3, z hornin tř. 1 až 4</t>
  </si>
  <si>
    <t>-1393707848</t>
  </si>
  <si>
    <t>"přebytečná zemina"   3,68</t>
  </si>
  <si>
    <t>Zemní práce - konstrukce ze zemin</t>
  </si>
  <si>
    <t>171201201</t>
  </si>
  <si>
    <t>Uložení sypaniny  na skládky</t>
  </si>
  <si>
    <t>1414282880</t>
  </si>
  <si>
    <t>Poplatek za uložení odpadu ze sypaniny na skládce (skládkovné)</t>
  </si>
  <si>
    <t>CS ÚRS 2014 01</t>
  </si>
  <si>
    <t>1366343712</t>
  </si>
  <si>
    <t xml:space="preserve">přebytečná zemina </t>
  </si>
  <si>
    <t>3,68*1,7</t>
  </si>
  <si>
    <t>-1226126605</t>
  </si>
  <si>
    <t>"odpočet obsypu"   -2,880</t>
  </si>
  <si>
    <t>"odpočet lože"   -0,800</t>
  </si>
  <si>
    <t>-1500338038</t>
  </si>
  <si>
    <t>obsyp potrubí 200 mm nad horní hranu potrubí</t>
  </si>
  <si>
    <t>potrubí D 160</t>
  </si>
  <si>
    <t>10,0*0,80*0,360</t>
  </si>
  <si>
    <t>58337303</t>
  </si>
  <si>
    <t>štěrkopísek frakce 0-8</t>
  </si>
  <si>
    <t>1510110323</t>
  </si>
  <si>
    <t>15% na hutnění</t>
  </si>
  <si>
    <t>2,880*1,7*1,15</t>
  </si>
  <si>
    <t>451573111</t>
  </si>
  <si>
    <t>Lože pod potrubí, stoky a drobné objekty v otevřeném výkopu z písku a štěrkopísku do 63 mm</t>
  </si>
  <si>
    <t>-1878475964</t>
  </si>
  <si>
    <t>lože pod potrubí tl. 100 mm</t>
  </si>
  <si>
    <t>10,0*0,80*0,10</t>
  </si>
  <si>
    <t>Ostatní konstrukce a práce-bourání</t>
  </si>
  <si>
    <t>Bourání konstrukcí</t>
  </si>
  <si>
    <t>230081087</t>
  </si>
  <si>
    <t>Demontáž ocelového potrubí do šrotu hmotnosti do 10 kg  připojovací rozměr Ø 159 tl. 4,5 mm</t>
  </si>
  <si>
    <t>1988683314</t>
  </si>
  <si>
    <t>potrubí bude rozřezáno na kusy po 1,5 m (0,28 kg/kus)</t>
  </si>
  <si>
    <t>"potrubí D 160 - 13,8 m"  13,8/1,5</t>
  </si>
  <si>
    <t>"zaokrouhleno"   9</t>
  </si>
  <si>
    <t>230230076</t>
  </si>
  <si>
    <t>Čištění potrubí DN 200</t>
  </si>
  <si>
    <t>CS ÚRS 2017 01</t>
  </si>
  <si>
    <t>-1867502624</t>
  </si>
  <si>
    <t>"potrubí ocel DN 80"   163,40</t>
  </si>
  <si>
    <t>"potrubí ocel DN 50"   212,20</t>
  </si>
  <si>
    <t>Přesun hmot pro trubní vedení z trub z plastických hmot otevřený výkop</t>
  </si>
  <si>
    <t>-157751633</t>
  </si>
  <si>
    <t>Vodorovná doprava suti bez naložení, ale se složením a s hrubým urovnáním z kusových materiálů, na vzdálenost do 1 km</t>
  </si>
  <si>
    <t>-985459813</t>
  </si>
  <si>
    <t>"potrubí D 160 - 13,8 m"  13,8*0,000186</t>
  </si>
  <si>
    <t>Vodorovná doprava suti bez naložení, ale se složením a s hrubým urovnáním Příplatek k ceně za každý další i započatý 1 km přes 1 km</t>
  </si>
  <si>
    <t>2142076072</t>
  </si>
  <si>
    <t>0,003*18</t>
  </si>
  <si>
    <t>Práce a dodávky M</t>
  </si>
  <si>
    <t>23-M</t>
  </si>
  <si>
    <t>Montáže potrubí</t>
  </si>
  <si>
    <t>230205125</t>
  </si>
  <si>
    <t>Montáž potrubí PE průměru přes 110 mm Ø 160, tl. stěny 9,1 mm</t>
  </si>
  <si>
    <t>425250338</t>
  </si>
  <si>
    <t>"potrubí plynovodu"   10,0</t>
  </si>
  <si>
    <t>28613904</t>
  </si>
  <si>
    <t>potrubí plynovodní PE 100RC SDR 17,6 PN 0,1MPa tyče 12m 160x9,1mm</t>
  </si>
  <si>
    <t>128</t>
  </si>
  <si>
    <t>1207208993</t>
  </si>
  <si>
    <t>ztratné 5%</t>
  </si>
  <si>
    <t>10,0*1,05</t>
  </si>
  <si>
    <t>230120048</t>
  </si>
  <si>
    <t>Čištění potrubí profukováním nebo proplachováním  DN 150</t>
  </si>
  <si>
    <t>1069709024</t>
  </si>
  <si>
    <t>"potrubí D 160 x 9,1"   10,0</t>
  </si>
  <si>
    <t>230230020</t>
  </si>
  <si>
    <t>Tlakové zkoušky hlavní  vzduchem 0,6 MPa DN 150</t>
  </si>
  <si>
    <t>-1065168770</t>
  </si>
  <si>
    <t>MD</t>
  </si>
  <si>
    <t>Mimostaveništní doprava</t>
  </si>
  <si>
    <t>%</t>
  </si>
  <si>
    <t>1116773504</t>
  </si>
  <si>
    <t>PPV</t>
  </si>
  <si>
    <t>Podíl přidružených výkonů</t>
  </si>
  <si>
    <t>2135384900</t>
  </si>
  <si>
    <t>23.1-M</t>
  </si>
  <si>
    <t>Odpoj a propoj - přeložka - LB 1 + LB 2</t>
  </si>
  <si>
    <t>23.1.1</t>
  </si>
  <si>
    <t>2x odpoj PE D 160/PE D 160 - propoj PE D 160/propoj PE D 160</t>
  </si>
  <si>
    <t>230200322</t>
  </si>
  <si>
    <t>Přerušení průtoku plynu balony vloženými pomocí zaváděcích komor jednostranné v plastovém potrubí dn do 225 mm</t>
  </si>
  <si>
    <t>192595505</t>
  </si>
  <si>
    <t>193-149-497</t>
  </si>
  <si>
    <t>GF - PE elektrotvarovka sedlová balonovací /mosazný nástavec/ D 160 - 2 1/2", vč. zátky</t>
  </si>
  <si>
    <t>256</t>
  </si>
  <si>
    <t>-1676900530</t>
  </si>
  <si>
    <t>230201311</t>
  </si>
  <si>
    <t>Montáž elektrotvarovky PE průměru přes 110 mm Ø 160, tl. stěny 9,1 mm</t>
  </si>
  <si>
    <t>-259333161</t>
  </si>
  <si>
    <t>"PE elektrovíčko D 160 kit"   4</t>
  </si>
  <si>
    <t>"PE  elektrospojka D 160"   2</t>
  </si>
  <si>
    <t>753-911-617</t>
  </si>
  <si>
    <t>GF - PE elektrospojka D 110 SDR 11</t>
  </si>
  <si>
    <t>-1799055823</t>
  </si>
  <si>
    <t>753-961-717</t>
  </si>
  <si>
    <t>GF - PE elektrovíčko D 160 kit</t>
  </si>
  <si>
    <t>-765223849</t>
  </si>
  <si>
    <t xml:space="preserve">FB MKP </t>
  </si>
  <si>
    <t>Měření koncentrace plynu</t>
  </si>
  <si>
    <t>-1085146029</t>
  </si>
  <si>
    <t>23.1.2</t>
  </si>
  <si>
    <t>By-pass PE D 160/PE D 160</t>
  </si>
  <si>
    <t>230205035</t>
  </si>
  <si>
    <t>Montáž potrubí PE průměru do 110 mm návin nebo tyč, svařované na tupo nebo elektrospojkou Ø 50, tl. stěny 4,6 mm</t>
  </si>
  <si>
    <t>1467327638</t>
  </si>
  <si>
    <t>"potrubí by-passu (1 ks - 15,0 m)"   15,0</t>
  </si>
  <si>
    <t>P380049</t>
  </si>
  <si>
    <t>161660274</t>
  </si>
  <si>
    <t>15,0*1,05</t>
  </si>
  <si>
    <t>458610651</t>
  </si>
  <si>
    <t>"PE balonovací tvarovka D 160"   2</t>
  </si>
  <si>
    <t>-1520353851</t>
  </si>
  <si>
    <t>R/230200999</t>
  </si>
  <si>
    <t>Vysazení odbočky na ocelovém potrubí metodou navrtání provozní přetlak do 1,6 MPa DN vysazené odbočky do 150 mm</t>
  </si>
  <si>
    <t>1652667757</t>
  </si>
  <si>
    <t>46-M</t>
  </si>
  <si>
    <t>Zemní práce při extr.mont.pracích</t>
  </si>
  <si>
    <t>210800526</t>
  </si>
  <si>
    <t>Montáž měděných vodičů CY, HO5V, HO7V, NYY, YY 4 mm2 uložených volně</t>
  </si>
  <si>
    <t>-1255848073</t>
  </si>
  <si>
    <t>P92022140</t>
  </si>
  <si>
    <t>vodič zelenožlutý CY 4</t>
  </si>
  <si>
    <t>620026058</t>
  </si>
  <si>
    <t>460490013</t>
  </si>
  <si>
    <t>Krytí kabelů výstražnou fólií šířky 34 cm</t>
  </si>
  <si>
    <t>CS ÚRS 2013 02</t>
  </si>
  <si>
    <t>-1425636805</t>
  </si>
  <si>
    <t>"žlutá fólie - ozn. Plyn, š. 33 cm"   15,0</t>
  </si>
  <si>
    <t>P920302</t>
  </si>
  <si>
    <t>Fólie PVC žlutá - ozn. Plyn, š. 330 mm</t>
  </si>
  <si>
    <t>1058528155</t>
  </si>
  <si>
    <t>ztratné 2%</t>
  </si>
  <si>
    <t xml:space="preserve">15,0*1,02 </t>
  </si>
  <si>
    <t>HZS</t>
  </si>
  <si>
    <t>Hodinové zúčtovací sazby</t>
  </si>
  <si>
    <t>HZS4212</t>
  </si>
  <si>
    <t>Hodinová zúčtovací sazba revizní technik specialista</t>
  </si>
  <si>
    <t>-65539358</t>
  </si>
  <si>
    <t>VRN</t>
  </si>
  <si>
    <t>Vedlejší rozpočtové náklady</t>
  </si>
  <si>
    <t>VRN1</t>
  </si>
  <si>
    <t>Průzkumné, geodetické a projektové práce</t>
  </si>
  <si>
    <t>012103000</t>
  </si>
  <si>
    <t xml:space="preserve">Geodetické práce před výstavbou </t>
  </si>
  <si>
    <t>bod</t>
  </si>
  <si>
    <t>-860901296</t>
  </si>
  <si>
    <t>202601742</t>
  </si>
  <si>
    <t>VRN3</t>
  </si>
  <si>
    <t>Zařízení staveniště</t>
  </si>
  <si>
    <t>032002000</t>
  </si>
  <si>
    <t>Vybavení staveniště</t>
  </si>
  <si>
    <t>210450336</t>
  </si>
  <si>
    <t>VRN4</t>
  </si>
  <si>
    <t>Inženýrská činnost</t>
  </si>
  <si>
    <t>045002000</t>
  </si>
  <si>
    <t>Kompletační činnost</t>
  </si>
  <si>
    <t>-1707295278</t>
  </si>
  <si>
    <t>0,5% z  ZRN + VRN + HZS</t>
  </si>
  <si>
    <t>0,005</t>
  </si>
  <si>
    <t>Rekonstrukce MK v ulici Potoční - Břilice - II.etapa</t>
  </si>
  <si>
    <t>REKAPITULACE</t>
  </si>
  <si>
    <t>Položka</t>
  </si>
  <si>
    <t>Celkem</t>
  </si>
  <si>
    <t xml:space="preserve">Elektromontáže - II.etapa </t>
  </si>
  <si>
    <t>Elektromontáže - rozvod  VO - II.etapa</t>
  </si>
  <si>
    <t>Zemní práce  - II.etapa</t>
  </si>
  <si>
    <t>Geodetické zaměření</t>
  </si>
  <si>
    <t>Skládkovné - skládka dle výběru dodavatele</t>
  </si>
  <si>
    <t>Elektromontáže - II.etapa - CELKEM</t>
  </si>
  <si>
    <t>Vytýčení - je součástí rozpočtu WAY Projectu s.r.o.</t>
  </si>
  <si>
    <t>CELKEM</t>
  </si>
  <si>
    <t>M-21    Elektromontáže</t>
  </si>
  <si>
    <t>-</t>
  </si>
  <si>
    <t>Montáže</t>
  </si>
  <si>
    <t>Materiál</t>
  </si>
  <si>
    <t>Cena</t>
  </si>
  <si>
    <t>Název</t>
  </si>
  <si>
    <t>M.j.</t>
  </si>
  <si>
    <t>J.cena</t>
  </si>
  <si>
    <t>Cena mon.</t>
  </si>
  <si>
    <t>Množ.</t>
  </si>
  <si>
    <t>Cena mat.</t>
  </si>
  <si>
    <t>celkem</t>
  </si>
  <si>
    <t>010253</t>
  </si>
  <si>
    <t>Chránička KORUFLEX 50, 50/41 mm, volně ulož.</t>
  </si>
  <si>
    <t>010125</t>
  </si>
  <si>
    <t>Trubka plastová volně ložená - do 110 mm (přechody přes vozovku)</t>
  </si>
  <si>
    <t>950201</t>
  </si>
  <si>
    <t>Příplatek za zatahování kabelu do chráničky - do 0,75 kg/m</t>
  </si>
  <si>
    <t>810013</t>
  </si>
  <si>
    <r>
      <t>Kabel CYKY 4 x 10 mm</t>
    </r>
    <r>
      <rPr>
        <vertAlign val="superscript"/>
        <sz val="9"/>
        <rFont val="Arial CE"/>
        <family val="2"/>
      </rPr>
      <t>2</t>
    </r>
    <r>
      <rPr>
        <sz val="8"/>
        <rFont val="Arial CE"/>
        <family val="2"/>
      </rPr>
      <t xml:space="preserve"> volně uložený</t>
    </r>
  </si>
  <si>
    <t>010251</t>
  </si>
  <si>
    <r>
      <t>Ukončení kabelu celoplastového do 4 x 10 mm</t>
    </r>
    <r>
      <rPr>
        <vertAlign val="superscript"/>
        <sz val="9"/>
        <rFont val="Arial CE"/>
        <family val="2"/>
      </rPr>
      <t>2</t>
    </r>
    <r>
      <rPr>
        <sz val="8"/>
        <rFont val="Arial CE"/>
        <family val="2"/>
      </rPr>
      <t xml:space="preserve">  </t>
    </r>
  </si>
  <si>
    <t>192561</t>
  </si>
  <si>
    <t>Montáž stožárové rozvodnice, bez zapojení - SR 721,1xE14</t>
  </si>
  <si>
    <t>202016</t>
  </si>
  <si>
    <t>Montáž a zapojení svítidla 1x70W - na sloupek</t>
  </si>
  <si>
    <t>Svítidlo výbojkové na stožár, např. SAFÍR 1,  1x70W</t>
  </si>
  <si>
    <t>Výbojka SON-T   70W</t>
  </si>
  <si>
    <t>204002</t>
  </si>
  <si>
    <t>Montáž a dodávka stožáru osv. parkovacího, ocelového,žár.zink. 133/60, v=5m</t>
  </si>
  <si>
    <t>204201</t>
  </si>
  <si>
    <t>Elektrovýzbroj stožáru pro 1 okruh, bez dodávky rozvodnice stož.</t>
  </si>
  <si>
    <t>810005</t>
  </si>
  <si>
    <r>
      <t>Kabel CYKY 3C x 1.5 mm</t>
    </r>
    <r>
      <rPr>
        <vertAlign val="superscript"/>
        <sz val="9"/>
        <rFont val="Arial CE"/>
        <family val="2"/>
      </rPr>
      <t>2</t>
    </r>
    <r>
      <rPr>
        <sz val="8"/>
        <rFont val="Arial CE"/>
        <family val="2"/>
      </rPr>
      <t xml:space="preserve"> volně uložený</t>
    </r>
  </si>
  <si>
    <t>220020</t>
  </si>
  <si>
    <t>Uzemňovací vedení  FeZn 30x4 mm</t>
  </si>
  <si>
    <t>220022</t>
  </si>
  <si>
    <t>Uzemňovací vedení v zemi FeZn průměr 10 mm</t>
  </si>
  <si>
    <t>220301</t>
  </si>
  <si>
    <t>Svorka hromosvodní typ SR03</t>
  </si>
  <si>
    <t xml:space="preserve">S3 - Demontáž stáv. stožárů se svítidly VO </t>
  </si>
  <si>
    <t>S4,5 - Demontáž stáv.raménkových svítidel VO ze stožárů NN</t>
  </si>
  <si>
    <t xml:space="preserve">Materiál podružný </t>
  </si>
  <si>
    <t>Materiál celkem</t>
  </si>
  <si>
    <t>SOUČET</t>
  </si>
  <si>
    <t>GPP  %</t>
  </si>
  <si>
    <t>Zakreslení skutečného provedení</t>
  </si>
  <si>
    <t>Výchozí revize</t>
  </si>
  <si>
    <t>ELEKTROMONTÁŽE CELKEM</t>
  </si>
  <si>
    <t>2015</t>
  </si>
  <si>
    <r>
      <t xml:space="preserve">46-M      </t>
    </r>
    <r>
      <rPr>
        <b/>
        <sz val="11"/>
        <rFont val="Arial CE"/>
        <family val="2"/>
      </rPr>
      <t>Zemní práce - II.etapa</t>
    </r>
  </si>
  <si>
    <t>(Př. je přirážka; v obsazené trase se cena výkopů zvyšuje přirážkou 1.1 až 1.5)</t>
  </si>
  <si>
    <t>Př.</t>
  </si>
  <si>
    <t>Mn.</t>
  </si>
  <si>
    <t>010022</t>
  </si>
  <si>
    <t>Vytýčení trasy kabel.vedení  - podél silnice</t>
  </si>
  <si>
    <t>km</t>
  </si>
  <si>
    <t>050704</t>
  </si>
  <si>
    <t>Jáma pro stožár veřej.osvětlení, zem.4, ručně</t>
  </si>
  <si>
    <t>080013</t>
  </si>
  <si>
    <t>Betonový základ do zeminy bez bednění, tř. C12/15 (B15)</t>
  </si>
  <si>
    <t>100003.0</t>
  </si>
  <si>
    <t>Pouzdrový základ pro stožár VO, roura PVC KG EM 300x1000 mm</t>
  </si>
  <si>
    <t>202103</t>
  </si>
  <si>
    <t>Strojní výkop kabelové rýhy š.35, hl.20 cm, zem.3 - v chodníku pod plání</t>
  </si>
  <si>
    <t>Strojní výkop kabelové rýhy š.35, hl.80 cm, zem.3 - v travnatém terénu</t>
  </si>
  <si>
    <t>202642</t>
  </si>
  <si>
    <t>Strojní výkop kabelové rýhy š.50, hl.80 cm, zem.4 - ve vozovce pod plání</t>
  </si>
  <si>
    <t>490013</t>
  </si>
  <si>
    <t>Zakrytí plast.fólií do šířky 34cm</t>
  </si>
  <si>
    <t>421101</t>
  </si>
  <si>
    <t>Pískové lože tl.10cm, do šíře 65 cm</t>
  </si>
  <si>
    <t>561901</t>
  </si>
  <si>
    <t>Zához rýhy strojně v zast. terénu - 0,35x 0,2x80 + 0,35x0,8x25+0,5x0,8x25=22,6m3</t>
  </si>
  <si>
    <t>600061</t>
  </si>
  <si>
    <t>Naložení a odvoz zeminy do 1 km 0,35x0,1x105+0,5x0,1x25=5x1,7=8,5t</t>
  </si>
  <si>
    <t>600071</t>
  </si>
  <si>
    <t>Příplatek za odvoz za každý další i započatý km - do 15 km = 8,5x15=127,5t</t>
  </si>
  <si>
    <t>620013</t>
  </si>
  <si>
    <t>Provizorní úprava terénu, zem.č.3 - 0,35x105 + 0,5 x 25=49,0 m2</t>
  </si>
  <si>
    <t>ZEMNÍ PRÁCE  II.etapa celkem</t>
  </si>
</sst>
</file>

<file path=xl/styles.xml><?xml version="1.0" encoding="utf-8"?>
<styleSheet xmlns="http://schemas.openxmlformats.org/spreadsheetml/2006/main">
  <numFmts count="6">
    <numFmt numFmtId="164" formatCode="#,##0.00%"/>
    <numFmt numFmtId="165" formatCode="dd\.mm\.yyyy"/>
    <numFmt numFmtId="166" formatCode="#,##0.00000"/>
    <numFmt numFmtId="167" formatCode="#,##0.000"/>
    <numFmt numFmtId="168" formatCode="dd/mm/yy"/>
    <numFmt numFmtId="169" formatCode="0.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10"/>
      <color rgb="FF003366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2"/>
      <name val="Arial"/>
      <family val="2"/>
    </font>
    <font>
      <u val="single"/>
      <sz val="12"/>
      <name val="Arial CE"/>
      <family val="2"/>
    </font>
    <font>
      <vertAlign val="superscript"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hair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5" fillId="0" borderId="0">
      <alignment/>
      <protection/>
    </xf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2" fillId="0" borderId="17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2" fillId="0" borderId="18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166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2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 locked="0"/>
    </xf>
    <xf numFmtId="4" fontId="11" fillId="0" borderId="19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14" fillId="0" borderId="3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166" fontId="14" fillId="0" borderId="0" xfId="0" applyNumberFormat="1" applyFont="1" applyBorder="1" applyAlignment="1">
      <alignment/>
    </xf>
    <xf numFmtId="166" fontId="14" fillId="0" borderId="12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41" fillId="0" borderId="0" xfId="21" applyFont="1">
      <alignment/>
      <protection/>
    </xf>
    <xf numFmtId="2" fontId="41" fillId="0" borderId="0" xfId="21" applyNumberFormat="1" applyFont="1" applyAlignment="1">
      <alignment horizontal="right"/>
      <protection/>
    </xf>
    <xf numFmtId="2" fontId="28" fillId="0" borderId="0" xfId="21" applyNumberFormat="1" applyAlignment="1">
      <alignment horizontal="right"/>
      <protection/>
    </xf>
    <xf numFmtId="0" fontId="28" fillId="0" borderId="0" xfId="21">
      <alignment/>
      <protection/>
    </xf>
    <xf numFmtId="0" fontId="17" fillId="0" borderId="0" xfId="21" applyFont="1">
      <alignment/>
      <protection/>
    </xf>
    <xf numFmtId="0" fontId="42" fillId="0" borderId="23" xfId="21" applyFont="1" applyBorder="1">
      <alignment/>
      <protection/>
    </xf>
    <xf numFmtId="2" fontId="42" fillId="0" borderId="23" xfId="21" applyNumberFormat="1" applyFont="1" applyBorder="1" applyAlignment="1">
      <alignment horizontal="right"/>
      <protection/>
    </xf>
    <xf numFmtId="0" fontId="42" fillId="0" borderId="0" xfId="21" applyFont="1" applyBorder="1">
      <alignment/>
      <protection/>
    </xf>
    <xf numFmtId="2" fontId="42" fillId="0" borderId="0" xfId="21" applyNumberFormat="1" applyFont="1" applyBorder="1" applyAlignment="1">
      <alignment horizontal="right"/>
      <protection/>
    </xf>
    <xf numFmtId="0" fontId="5" fillId="0" borderId="0" xfId="21" applyFont="1">
      <alignment/>
      <protection/>
    </xf>
    <xf numFmtId="4" fontId="28" fillId="0" borderId="0" xfId="21" applyNumberFormat="1" applyAlignment="1">
      <alignment horizontal="right"/>
      <protection/>
    </xf>
    <xf numFmtId="0" fontId="28" fillId="0" borderId="0" xfId="21" applyFont="1">
      <alignment/>
      <protection/>
    </xf>
    <xf numFmtId="0" fontId="5" fillId="0" borderId="24" xfId="21" applyFont="1" applyBorder="1">
      <alignment/>
      <protection/>
    </xf>
    <xf numFmtId="4" fontId="5" fillId="0" borderId="24" xfId="21" applyNumberFormat="1" applyFont="1" applyBorder="1" applyAlignment="1">
      <alignment horizontal="right"/>
      <protection/>
    </xf>
    <xf numFmtId="0" fontId="28" fillId="0" borderId="0" xfId="21" applyBorder="1">
      <alignment/>
      <protection/>
    </xf>
    <xf numFmtId="2" fontId="28" fillId="0" borderId="0" xfId="21" applyNumberFormat="1" applyBorder="1" applyAlignment="1">
      <alignment horizontal="right"/>
      <protection/>
    </xf>
    <xf numFmtId="4" fontId="28" fillId="0" borderId="0" xfId="21" applyNumberFormat="1" applyBorder="1" applyAlignment="1">
      <alignment horizontal="right"/>
      <protection/>
    </xf>
    <xf numFmtId="49" fontId="25" fillId="0" borderId="0" xfId="22" applyNumberFormat="1" applyAlignment="1">
      <alignment horizontal="left" indent="1"/>
      <protection/>
    </xf>
    <xf numFmtId="0" fontId="25" fillId="0" borderId="0" xfId="22">
      <alignment/>
      <protection/>
    </xf>
    <xf numFmtId="0" fontId="25" fillId="0" borderId="0" xfId="22" applyAlignment="1">
      <alignment horizontal="right"/>
      <protection/>
    </xf>
    <xf numFmtId="4" fontId="25" fillId="0" borderId="0" xfId="22" applyNumberFormat="1">
      <alignment/>
      <protection/>
    </xf>
    <xf numFmtId="2" fontId="25" fillId="0" borderId="0" xfId="22" applyNumberFormat="1">
      <alignment/>
      <protection/>
    </xf>
    <xf numFmtId="168" fontId="25" fillId="0" borderId="0" xfId="22" applyNumberFormat="1">
      <alignment/>
      <protection/>
    </xf>
    <xf numFmtId="49" fontId="25" fillId="0" borderId="25" xfId="22" applyNumberFormat="1" applyBorder="1" applyAlignment="1">
      <alignment horizontal="left" indent="1"/>
      <protection/>
    </xf>
    <xf numFmtId="0" fontId="25" fillId="0" borderId="25" xfId="22" applyBorder="1">
      <alignment/>
      <protection/>
    </xf>
    <xf numFmtId="0" fontId="25" fillId="0" borderId="25" xfId="22" applyBorder="1" applyAlignment="1">
      <alignment horizontal="right"/>
      <protection/>
    </xf>
    <xf numFmtId="4" fontId="25" fillId="0" borderId="25" xfId="22" applyNumberFormat="1" applyBorder="1" applyAlignment="1">
      <alignment horizontal="right"/>
      <protection/>
    </xf>
    <xf numFmtId="4" fontId="25" fillId="0" borderId="25" xfId="22" applyNumberFormat="1" applyFill="1" applyBorder="1" applyAlignment="1">
      <alignment horizontal="right"/>
      <protection/>
    </xf>
    <xf numFmtId="49" fontId="25" fillId="0" borderId="0" xfId="22" applyNumberFormat="1" applyBorder="1" applyAlignment="1">
      <alignment horizontal="left" indent="1"/>
      <protection/>
    </xf>
    <xf numFmtId="0" fontId="25" fillId="0" borderId="0" xfId="22" applyBorder="1">
      <alignment/>
      <protection/>
    </xf>
    <xf numFmtId="0" fontId="25" fillId="0" borderId="0" xfId="22" applyBorder="1" applyAlignment="1">
      <alignment horizontal="right"/>
      <protection/>
    </xf>
    <xf numFmtId="2" fontId="25" fillId="0" borderId="0" xfId="22" applyNumberFormat="1" applyBorder="1" applyAlignment="1">
      <alignment horizontal="right"/>
      <protection/>
    </xf>
    <xf numFmtId="4" fontId="25" fillId="0" borderId="0" xfId="22" applyNumberFormat="1" applyBorder="1" applyAlignment="1">
      <alignment horizontal="right"/>
      <protection/>
    </xf>
    <xf numFmtId="169" fontId="25" fillId="0" borderId="0" xfId="22" applyNumberFormat="1">
      <alignment/>
      <protection/>
    </xf>
    <xf numFmtId="0" fontId="25" fillId="0" borderId="0" xfId="22" applyAlignment="1">
      <alignment horizontal="left" indent="1"/>
      <protection/>
    </xf>
    <xf numFmtId="4" fontId="25" fillId="0" borderId="26" xfId="22" applyNumberFormat="1" applyBorder="1">
      <alignment/>
      <protection/>
    </xf>
    <xf numFmtId="2" fontId="25" fillId="0" borderId="26" xfId="22" applyNumberFormat="1" applyBorder="1">
      <alignment/>
      <protection/>
    </xf>
    <xf numFmtId="168" fontId="25" fillId="0" borderId="26" xfId="22" applyNumberFormat="1" applyBorder="1">
      <alignment/>
      <protection/>
    </xf>
    <xf numFmtId="0" fontId="25" fillId="0" borderId="26" xfId="22" applyBorder="1">
      <alignment/>
      <protection/>
    </xf>
    <xf numFmtId="0" fontId="25" fillId="0" borderId="24" xfId="22" applyBorder="1" applyAlignment="1">
      <alignment horizontal="left" indent="1"/>
      <protection/>
    </xf>
    <xf numFmtId="0" fontId="25" fillId="0" borderId="24" xfId="22" applyBorder="1">
      <alignment/>
      <protection/>
    </xf>
    <xf numFmtId="4" fontId="25" fillId="0" borderId="24" xfId="22" applyNumberFormat="1" applyBorder="1">
      <alignment/>
      <protection/>
    </xf>
    <xf numFmtId="4" fontId="25" fillId="0" borderId="0" xfId="22" applyNumberFormat="1" applyBorder="1">
      <alignment/>
      <protection/>
    </xf>
    <xf numFmtId="0" fontId="25" fillId="0" borderId="0" xfId="22" applyFill="1" applyBorder="1">
      <alignment/>
      <protection/>
    </xf>
    <xf numFmtId="49" fontId="25" fillId="0" borderId="27" xfId="22" applyNumberFormat="1" applyBorder="1" applyAlignment="1">
      <alignment horizontal="left" indent="1"/>
      <protection/>
    </xf>
    <xf numFmtId="0" fontId="25" fillId="0" borderId="27" xfId="22" applyBorder="1">
      <alignment/>
      <protection/>
    </xf>
    <xf numFmtId="0" fontId="25" fillId="0" borderId="27" xfId="22" applyBorder="1" applyAlignment="1">
      <alignment horizontal="right"/>
      <protection/>
    </xf>
    <xf numFmtId="4" fontId="25" fillId="0" borderId="27" xfId="22" applyNumberFormat="1" applyBorder="1">
      <alignment/>
      <protection/>
    </xf>
    <xf numFmtId="2" fontId="25" fillId="0" borderId="27" xfId="22" applyNumberFormat="1" applyBorder="1">
      <alignment/>
      <protection/>
    </xf>
    <xf numFmtId="168" fontId="25" fillId="0" borderId="27" xfId="22" applyNumberFormat="1" applyBorder="1">
      <alignment/>
      <protection/>
    </xf>
    <xf numFmtId="49" fontId="25" fillId="0" borderId="0" xfId="22" applyNumberFormat="1" applyAlignment="1">
      <alignment horizontal="left"/>
      <protection/>
    </xf>
    <xf numFmtId="4" fontId="25" fillId="0" borderId="0" xfId="22" applyNumberFormat="1" applyAlignment="1">
      <alignment horizontal="right"/>
      <protection/>
    </xf>
    <xf numFmtId="49" fontId="25" fillId="0" borderId="28" xfId="22" applyNumberFormat="1" applyBorder="1" applyAlignment="1">
      <alignment horizontal="left"/>
      <protection/>
    </xf>
    <xf numFmtId="0" fontId="25" fillId="0" borderId="28" xfId="22" applyBorder="1">
      <alignment/>
      <protection/>
    </xf>
    <xf numFmtId="0" fontId="25" fillId="0" borderId="28" xfId="22" applyBorder="1" applyAlignment="1">
      <alignment horizontal="right"/>
      <protection/>
    </xf>
    <xf numFmtId="2" fontId="25" fillId="0" borderId="28" xfId="22" applyNumberFormat="1" applyBorder="1" applyAlignment="1">
      <alignment horizontal="right"/>
      <protection/>
    </xf>
    <xf numFmtId="4" fontId="25" fillId="0" borderId="28" xfId="22" applyNumberFormat="1" applyBorder="1" applyAlignment="1">
      <alignment horizontal="right"/>
      <protection/>
    </xf>
    <xf numFmtId="2" fontId="25" fillId="0" borderId="0" xfId="22" applyNumberFormat="1" applyAlignment="1">
      <alignment horizontal="right"/>
      <protection/>
    </xf>
    <xf numFmtId="0" fontId="25" fillId="0" borderId="29" xfId="22" applyBorder="1">
      <alignment/>
      <protection/>
    </xf>
    <xf numFmtId="0" fontId="25" fillId="0" borderId="29" xfId="22" applyBorder="1" applyAlignment="1">
      <alignment horizontal="right"/>
      <protection/>
    </xf>
    <xf numFmtId="2" fontId="25" fillId="0" borderId="29" xfId="22" applyNumberFormat="1" applyBorder="1" applyAlignment="1">
      <alignment horizontal="right"/>
      <protection/>
    </xf>
    <xf numFmtId="4" fontId="25" fillId="0" borderId="29" xfId="22" applyNumberFormat="1" applyBorder="1" applyAlignment="1">
      <alignment horizontal="right"/>
      <protection/>
    </xf>
    <xf numFmtId="0" fontId="30" fillId="0" borderId="0" xfId="0" applyFont="1" applyAlignment="1">
      <alignment horizontal="left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left" vertical="center"/>
    </xf>
    <xf numFmtId="0" fontId="25" fillId="4" borderId="21" xfId="0" applyFont="1" applyFill="1" applyBorder="1" applyAlignment="1">
      <alignment horizontal="left" vertical="center"/>
    </xf>
    <xf numFmtId="0" fontId="25" fillId="4" borderId="7" xfId="0" applyFont="1" applyFill="1" applyBorder="1" applyAlignment="1">
      <alignment horizontal="right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5" fillId="4" borderId="6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5" fillId="0" borderId="25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S1">
      <selection activeCell="AR43" sqref="AR1:BD104857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hidden="1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ht="36.95" customHeight="1">
      <c r="AR2" s="307" t="s">
        <v>5</v>
      </c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18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R5" s="21"/>
      <c r="BE5" s="325" t="s">
        <v>15</v>
      </c>
      <c r="BS5" s="18" t="s">
        <v>6</v>
      </c>
    </row>
    <row r="6" spans="2:71" ht="36.95" customHeight="1">
      <c r="B6" s="21"/>
      <c r="D6" s="27" t="s">
        <v>16</v>
      </c>
      <c r="K6" s="31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R6" s="21"/>
      <c r="BE6" s="326"/>
      <c r="BS6" s="18" t="s">
        <v>6</v>
      </c>
    </row>
    <row r="7" spans="2:7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326"/>
      <c r="BS7" s="18" t="s">
        <v>6</v>
      </c>
    </row>
    <row r="8" spans="2:7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326"/>
      <c r="BS8" s="18" t="s">
        <v>6</v>
      </c>
    </row>
    <row r="9" spans="2:71" ht="14.45" customHeight="1">
      <c r="B9" s="21"/>
      <c r="AR9" s="21"/>
      <c r="BE9" s="326"/>
      <c r="BS9" s="18" t="s">
        <v>6</v>
      </c>
    </row>
    <row r="10" spans="2:71" ht="12" customHeight="1">
      <c r="B10" s="21"/>
      <c r="D10" s="28" t="s">
        <v>24</v>
      </c>
      <c r="AK10" s="28" t="s">
        <v>25</v>
      </c>
      <c r="AN10" s="26" t="s">
        <v>26</v>
      </c>
      <c r="AR10" s="21"/>
      <c r="BE10" s="326"/>
      <c r="BS10" s="18" t="s">
        <v>6</v>
      </c>
    </row>
    <row r="11" spans="2:71" ht="18.4" customHeight="1">
      <c r="B11" s="21"/>
      <c r="E11" s="26" t="s">
        <v>27</v>
      </c>
      <c r="AK11" s="28" t="s">
        <v>28</v>
      </c>
      <c r="AN11" s="26" t="s">
        <v>29</v>
      </c>
      <c r="AR11" s="21"/>
      <c r="BE11" s="326"/>
      <c r="BS11" s="18" t="s">
        <v>6</v>
      </c>
    </row>
    <row r="12" spans="2:71" ht="6.95" customHeight="1">
      <c r="B12" s="21"/>
      <c r="AR12" s="21"/>
      <c r="BE12" s="326"/>
      <c r="BS12" s="18" t="s">
        <v>6</v>
      </c>
    </row>
    <row r="13" spans="2:71" ht="12" customHeight="1">
      <c r="B13" s="21"/>
      <c r="D13" s="28" t="s">
        <v>30</v>
      </c>
      <c r="AK13" s="28" t="s">
        <v>25</v>
      </c>
      <c r="AN13" s="30" t="s">
        <v>31</v>
      </c>
      <c r="AR13" s="21"/>
      <c r="BE13" s="326"/>
      <c r="BS13" s="18" t="s">
        <v>6</v>
      </c>
    </row>
    <row r="14" spans="2:71" ht="12.75">
      <c r="B14" s="21"/>
      <c r="E14" s="320" t="s">
        <v>31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28" t="s">
        <v>28</v>
      </c>
      <c r="AN14" s="30" t="s">
        <v>31</v>
      </c>
      <c r="AR14" s="21"/>
      <c r="BE14" s="326"/>
      <c r="BS14" s="18" t="s">
        <v>6</v>
      </c>
    </row>
    <row r="15" spans="2:71" ht="6.95" customHeight="1">
      <c r="B15" s="21"/>
      <c r="AR15" s="21"/>
      <c r="BE15" s="326"/>
      <c r="BS15" s="18" t="s">
        <v>3</v>
      </c>
    </row>
    <row r="16" spans="2:71" ht="12" customHeight="1">
      <c r="B16" s="21"/>
      <c r="D16" s="28" t="s">
        <v>32</v>
      </c>
      <c r="AK16" s="28" t="s">
        <v>25</v>
      </c>
      <c r="AN16" s="26" t="s">
        <v>33</v>
      </c>
      <c r="AR16" s="21"/>
      <c r="BE16" s="326"/>
      <c r="BS16" s="18" t="s">
        <v>3</v>
      </c>
    </row>
    <row r="17" spans="2:71" ht="18.4" customHeight="1">
      <c r="B17" s="21"/>
      <c r="E17" s="26" t="s">
        <v>34</v>
      </c>
      <c r="AK17" s="28" t="s">
        <v>28</v>
      </c>
      <c r="AN17" s="26" t="s">
        <v>35</v>
      </c>
      <c r="AR17" s="21"/>
      <c r="BE17" s="326"/>
      <c r="BS17" s="18" t="s">
        <v>36</v>
      </c>
    </row>
    <row r="18" spans="2:71" ht="6.95" customHeight="1">
      <c r="B18" s="21"/>
      <c r="AR18" s="21"/>
      <c r="BE18" s="326"/>
      <c r="BS18" s="18" t="s">
        <v>6</v>
      </c>
    </row>
    <row r="19" spans="2:71" ht="12" customHeight="1">
      <c r="B19" s="21"/>
      <c r="D19" s="28" t="s">
        <v>37</v>
      </c>
      <c r="AK19" s="28" t="s">
        <v>25</v>
      </c>
      <c r="AN19" s="26" t="s">
        <v>1</v>
      </c>
      <c r="AR19" s="21"/>
      <c r="BE19" s="326"/>
      <c r="BS19" s="18" t="s">
        <v>6</v>
      </c>
    </row>
    <row r="20" spans="2:71" ht="18.4" customHeight="1">
      <c r="B20" s="21"/>
      <c r="E20" s="26" t="s">
        <v>38</v>
      </c>
      <c r="AK20" s="28" t="s">
        <v>28</v>
      </c>
      <c r="AN20" s="26" t="s">
        <v>1</v>
      </c>
      <c r="AR20" s="21"/>
      <c r="BE20" s="326"/>
      <c r="BS20" s="18" t="s">
        <v>3</v>
      </c>
    </row>
    <row r="21" spans="2:57" ht="6.95" customHeight="1">
      <c r="B21" s="21"/>
      <c r="AR21" s="21"/>
      <c r="BE21" s="326"/>
    </row>
    <row r="22" spans="2:57" ht="12" customHeight="1">
      <c r="B22" s="21"/>
      <c r="D22" s="28" t="s">
        <v>39</v>
      </c>
      <c r="AR22" s="21"/>
      <c r="BE22" s="326"/>
    </row>
    <row r="23" spans="2:57" ht="51" customHeight="1">
      <c r="B23" s="21"/>
      <c r="E23" s="322" t="s">
        <v>40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R23" s="21"/>
      <c r="BE23" s="326"/>
    </row>
    <row r="24" spans="2:57" ht="6.95" customHeight="1">
      <c r="B24" s="21"/>
      <c r="AR24" s="21"/>
      <c r="BE24" s="326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26"/>
    </row>
    <row r="26" spans="2:57" s="1" customFormat="1" ht="25.9" customHeight="1">
      <c r="B26" s="33"/>
      <c r="D26" s="34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28">
        <f>ROUND(AG94,2)</f>
        <v>0</v>
      </c>
      <c r="AL26" s="329"/>
      <c r="AM26" s="329"/>
      <c r="AN26" s="329"/>
      <c r="AO26" s="329"/>
      <c r="AR26" s="33"/>
      <c r="BE26" s="326"/>
    </row>
    <row r="27" spans="2:57" s="1" customFormat="1" ht="6.95" customHeight="1">
      <c r="B27" s="33"/>
      <c r="AR27" s="33"/>
      <c r="BE27" s="326"/>
    </row>
    <row r="28" spans="2:57" s="1" customFormat="1" ht="12.75">
      <c r="B28" s="33"/>
      <c r="L28" s="323" t="s">
        <v>42</v>
      </c>
      <c r="M28" s="323"/>
      <c r="N28" s="323"/>
      <c r="O28" s="323"/>
      <c r="P28" s="323"/>
      <c r="W28" s="323" t="s">
        <v>43</v>
      </c>
      <c r="X28" s="323"/>
      <c r="Y28" s="323"/>
      <c r="Z28" s="323"/>
      <c r="AA28" s="323"/>
      <c r="AB28" s="323"/>
      <c r="AC28" s="323"/>
      <c r="AD28" s="323"/>
      <c r="AE28" s="323"/>
      <c r="AK28" s="323" t="s">
        <v>44</v>
      </c>
      <c r="AL28" s="323"/>
      <c r="AM28" s="323"/>
      <c r="AN28" s="323"/>
      <c r="AO28" s="323"/>
      <c r="AR28" s="33"/>
      <c r="BE28" s="326"/>
    </row>
    <row r="29" spans="2:57" s="2" customFormat="1" ht="14.45" customHeight="1">
      <c r="B29" s="37"/>
      <c r="D29" s="28" t="s">
        <v>45</v>
      </c>
      <c r="F29" s="28" t="s">
        <v>46</v>
      </c>
      <c r="L29" s="299">
        <v>0.21</v>
      </c>
      <c r="M29" s="300"/>
      <c r="N29" s="300"/>
      <c r="O29" s="300"/>
      <c r="P29" s="300"/>
      <c r="W29" s="324">
        <f>ROUND(AZ94,2)</f>
        <v>0</v>
      </c>
      <c r="X29" s="300"/>
      <c r="Y29" s="300"/>
      <c r="Z29" s="300"/>
      <c r="AA29" s="300"/>
      <c r="AB29" s="300"/>
      <c r="AC29" s="300"/>
      <c r="AD29" s="300"/>
      <c r="AE29" s="300"/>
      <c r="AK29" s="324">
        <f>ROUND(AV94,2)</f>
        <v>0</v>
      </c>
      <c r="AL29" s="300"/>
      <c r="AM29" s="300"/>
      <c r="AN29" s="300"/>
      <c r="AO29" s="300"/>
      <c r="AR29" s="37"/>
      <c r="BE29" s="327"/>
    </row>
    <row r="30" spans="2:57" s="2" customFormat="1" ht="14.45" customHeight="1">
      <c r="B30" s="37"/>
      <c r="F30" s="28" t="s">
        <v>47</v>
      </c>
      <c r="L30" s="299">
        <v>0.15</v>
      </c>
      <c r="M30" s="300"/>
      <c r="N30" s="300"/>
      <c r="O30" s="300"/>
      <c r="P30" s="300"/>
      <c r="W30" s="324">
        <f>ROUND(BA94,2)</f>
        <v>0</v>
      </c>
      <c r="X30" s="300"/>
      <c r="Y30" s="300"/>
      <c r="Z30" s="300"/>
      <c r="AA30" s="300"/>
      <c r="AB30" s="300"/>
      <c r="AC30" s="300"/>
      <c r="AD30" s="300"/>
      <c r="AE30" s="300"/>
      <c r="AK30" s="324">
        <f>ROUND(AW94,2)</f>
        <v>0</v>
      </c>
      <c r="AL30" s="300"/>
      <c r="AM30" s="300"/>
      <c r="AN30" s="300"/>
      <c r="AO30" s="300"/>
      <c r="AR30" s="37"/>
      <c r="BE30" s="327"/>
    </row>
    <row r="31" spans="2:57" s="2" customFormat="1" ht="14.45" customHeight="1" hidden="1">
      <c r="B31" s="37"/>
      <c r="F31" s="28" t="s">
        <v>48</v>
      </c>
      <c r="L31" s="299">
        <v>0.21</v>
      </c>
      <c r="M31" s="300"/>
      <c r="N31" s="300"/>
      <c r="O31" s="300"/>
      <c r="P31" s="300"/>
      <c r="W31" s="324">
        <f>ROUND(BB94,2)</f>
        <v>0</v>
      </c>
      <c r="X31" s="300"/>
      <c r="Y31" s="300"/>
      <c r="Z31" s="300"/>
      <c r="AA31" s="300"/>
      <c r="AB31" s="300"/>
      <c r="AC31" s="300"/>
      <c r="AD31" s="300"/>
      <c r="AE31" s="300"/>
      <c r="AK31" s="324">
        <v>0</v>
      </c>
      <c r="AL31" s="300"/>
      <c r="AM31" s="300"/>
      <c r="AN31" s="300"/>
      <c r="AO31" s="300"/>
      <c r="AR31" s="37"/>
      <c r="BE31" s="327"/>
    </row>
    <row r="32" spans="2:57" s="2" customFormat="1" ht="14.45" customHeight="1" hidden="1">
      <c r="B32" s="37"/>
      <c r="F32" s="28" t="s">
        <v>49</v>
      </c>
      <c r="L32" s="299">
        <v>0.15</v>
      </c>
      <c r="M32" s="300"/>
      <c r="N32" s="300"/>
      <c r="O32" s="300"/>
      <c r="P32" s="300"/>
      <c r="W32" s="324">
        <f>ROUND(BC94,2)</f>
        <v>0</v>
      </c>
      <c r="X32" s="300"/>
      <c r="Y32" s="300"/>
      <c r="Z32" s="300"/>
      <c r="AA32" s="300"/>
      <c r="AB32" s="300"/>
      <c r="AC32" s="300"/>
      <c r="AD32" s="300"/>
      <c r="AE32" s="300"/>
      <c r="AK32" s="324">
        <v>0</v>
      </c>
      <c r="AL32" s="300"/>
      <c r="AM32" s="300"/>
      <c r="AN32" s="300"/>
      <c r="AO32" s="300"/>
      <c r="AR32" s="37"/>
      <c r="BE32" s="327"/>
    </row>
    <row r="33" spans="2:57" s="2" customFormat="1" ht="14.45" customHeight="1" hidden="1">
      <c r="B33" s="37"/>
      <c r="F33" s="28" t="s">
        <v>50</v>
      </c>
      <c r="L33" s="299">
        <v>0</v>
      </c>
      <c r="M33" s="300"/>
      <c r="N33" s="300"/>
      <c r="O33" s="300"/>
      <c r="P33" s="300"/>
      <c r="W33" s="324">
        <f>ROUND(BD94,2)</f>
        <v>0</v>
      </c>
      <c r="X33" s="300"/>
      <c r="Y33" s="300"/>
      <c r="Z33" s="300"/>
      <c r="AA33" s="300"/>
      <c r="AB33" s="300"/>
      <c r="AC33" s="300"/>
      <c r="AD33" s="300"/>
      <c r="AE33" s="300"/>
      <c r="AK33" s="324">
        <v>0</v>
      </c>
      <c r="AL33" s="300"/>
      <c r="AM33" s="300"/>
      <c r="AN33" s="300"/>
      <c r="AO33" s="300"/>
      <c r="AR33" s="37"/>
      <c r="BE33" s="327"/>
    </row>
    <row r="34" spans="2:57" s="1" customFormat="1" ht="6.95" customHeight="1">
      <c r="B34" s="33"/>
      <c r="AR34" s="33"/>
      <c r="BE34" s="326"/>
    </row>
    <row r="35" spans="2:44" s="1" customFormat="1" ht="25.9" customHeight="1">
      <c r="B35" s="33"/>
      <c r="C35" s="38"/>
      <c r="D35" s="39" t="s">
        <v>51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52</v>
      </c>
      <c r="U35" s="40"/>
      <c r="V35" s="40"/>
      <c r="W35" s="40"/>
      <c r="X35" s="303" t="s">
        <v>53</v>
      </c>
      <c r="Y35" s="304"/>
      <c r="Z35" s="304"/>
      <c r="AA35" s="304"/>
      <c r="AB35" s="304"/>
      <c r="AC35" s="40"/>
      <c r="AD35" s="40"/>
      <c r="AE35" s="40"/>
      <c r="AF35" s="40"/>
      <c r="AG35" s="40"/>
      <c r="AH35" s="40"/>
      <c r="AI35" s="40"/>
      <c r="AJ35" s="40"/>
      <c r="AK35" s="305">
        <f>SUM(AK26:AK33)</f>
        <v>0</v>
      </c>
      <c r="AL35" s="304"/>
      <c r="AM35" s="304"/>
      <c r="AN35" s="304"/>
      <c r="AO35" s="306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14.45" customHeight="1">
      <c r="B37" s="33"/>
      <c r="AR37" s="33"/>
    </row>
    <row r="38" spans="2:44" ht="14.45" customHeight="1">
      <c r="B38" s="21"/>
      <c r="AR38" s="21"/>
    </row>
    <row r="39" spans="2:44" ht="14.45" customHeight="1">
      <c r="B39" s="21"/>
      <c r="AR39" s="21"/>
    </row>
    <row r="40" spans="2:44" ht="14.45" customHeight="1">
      <c r="B40" s="21"/>
      <c r="AR40" s="21"/>
    </row>
    <row r="41" spans="2:44" ht="14.45" customHeight="1">
      <c r="B41" s="21"/>
      <c r="AR41" s="21"/>
    </row>
    <row r="42" spans="2:44" ht="14.45" customHeight="1">
      <c r="B42" s="21"/>
      <c r="AR42" s="21"/>
    </row>
    <row r="43" spans="2:44" ht="14.45" customHeight="1">
      <c r="B43" s="21"/>
      <c r="AR43" s="21"/>
    </row>
    <row r="44" spans="2:44" ht="14.45" customHeight="1">
      <c r="B44" s="21"/>
      <c r="AR44" s="21"/>
    </row>
    <row r="45" spans="2:44" ht="14.45" customHeight="1">
      <c r="B45" s="21"/>
      <c r="AR45" s="21"/>
    </row>
    <row r="46" spans="2:44" ht="14.45" customHeight="1">
      <c r="B46" s="21"/>
      <c r="AR46" s="21"/>
    </row>
    <row r="47" spans="2:44" ht="14.45" customHeight="1">
      <c r="B47" s="21"/>
      <c r="AR47" s="21"/>
    </row>
    <row r="48" spans="2:44" ht="14.45" customHeight="1">
      <c r="B48" s="21"/>
      <c r="AR48" s="21"/>
    </row>
    <row r="49" spans="2:44" s="1" customFormat="1" ht="14.45" customHeight="1">
      <c r="B49" s="33"/>
      <c r="D49" s="42" t="s">
        <v>54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55</v>
      </c>
      <c r="AI49" s="43"/>
      <c r="AJ49" s="43"/>
      <c r="AK49" s="43"/>
      <c r="AL49" s="43"/>
      <c r="AM49" s="43"/>
      <c r="AN49" s="43"/>
      <c r="AO49" s="43"/>
      <c r="AR49" s="3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2:44" s="1" customFormat="1" ht="12.75">
      <c r="B60" s="33"/>
      <c r="D60" s="44" t="s">
        <v>56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4" t="s">
        <v>57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4" t="s">
        <v>56</v>
      </c>
      <c r="AI60" s="35"/>
      <c r="AJ60" s="35"/>
      <c r="AK60" s="35"/>
      <c r="AL60" s="35"/>
      <c r="AM60" s="44" t="s">
        <v>57</v>
      </c>
      <c r="AN60" s="35"/>
      <c r="AO60" s="35"/>
      <c r="AR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2:44" s="1" customFormat="1" ht="12.75">
      <c r="B64" s="33"/>
      <c r="D64" s="42" t="s">
        <v>58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59</v>
      </c>
      <c r="AI64" s="43"/>
      <c r="AJ64" s="43"/>
      <c r="AK64" s="43"/>
      <c r="AL64" s="43"/>
      <c r="AM64" s="43"/>
      <c r="AN64" s="43"/>
      <c r="AO64" s="43"/>
      <c r="AR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2:44" s="1" customFormat="1" ht="12.75">
      <c r="B75" s="33"/>
      <c r="D75" s="44" t="s">
        <v>56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4" t="s">
        <v>57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4" t="s">
        <v>56</v>
      </c>
      <c r="AI75" s="35"/>
      <c r="AJ75" s="35"/>
      <c r="AK75" s="35"/>
      <c r="AL75" s="35"/>
      <c r="AM75" s="44" t="s">
        <v>57</v>
      </c>
      <c r="AN75" s="35"/>
      <c r="AO75" s="35"/>
      <c r="AR75" s="33"/>
    </row>
    <row r="76" spans="2:44" s="1" customFormat="1" ht="12">
      <c r="B76" s="33"/>
      <c r="AR76" s="33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3"/>
    </row>
    <row r="81" spans="2:44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3"/>
    </row>
    <row r="82" spans="2:44" s="1" customFormat="1" ht="24.95" customHeight="1">
      <c r="B82" s="33"/>
      <c r="C82" s="22" t="s">
        <v>60</v>
      </c>
      <c r="AR82" s="33"/>
    </row>
    <row r="83" spans="2:44" s="1" customFormat="1" ht="6.95" customHeight="1">
      <c r="B83" s="33"/>
      <c r="AR83" s="33"/>
    </row>
    <row r="84" spans="2:44" s="3" customFormat="1" ht="12" customHeight="1">
      <c r="B84" s="49"/>
      <c r="C84" s="28" t="s">
        <v>13</v>
      </c>
      <c r="L84" s="3" t="str">
        <f>K5</f>
        <v>1018</v>
      </c>
      <c r="AR84" s="49"/>
    </row>
    <row r="85" spans="2:44" s="4" customFormat="1" ht="36.95" customHeight="1">
      <c r="B85" s="50"/>
      <c r="C85" s="51" t="s">
        <v>16</v>
      </c>
      <c r="L85" s="315" t="str">
        <f>K6</f>
        <v>Stavební úpravy MK v ulici Potoční, Břilice - II. etapa</v>
      </c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R85" s="50"/>
    </row>
    <row r="86" spans="2:44" s="1" customFormat="1" ht="6.95" customHeight="1">
      <c r="B86" s="33"/>
      <c r="AR86" s="33"/>
    </row>
    <row r="87" spans="2:44" s="1" customFormat="1" ht="12" customHeight="1">
      <c r="B87" s="33"/>
      <c r="C87" s="28" t="s">
        <v>20</v>
      </c>
      <c r="L87" s="52" t="str">
        <f>IF(K8="","",K8)</f>
        <v>Třeboň - Břilice</v>
      </c>
      <c r="AI87" s="28" t="s">
        <v>22</v>
      </c>
      <c r="AM87" s="317" t="str">
        <f>IF(AN8="","",AN8)</f>
        <v>25. 6. 2019</v>
      </c>
      <c r="AN87" s="317"/>
      <c r="AR87" s="33"/>
    </row>
    <row r="88" spans="2:44" s="1" customFormat="1" ht="6.95" customHeight="1">
      <c r="B88" s="33"/>
      <c r="AR88" s="33"/>
    </row>
    <row r="89" spans="2:56" s="1" customFormat="1" ht="15.2" customHeight="1">
      <c r="B89" s="33"/>
      <c r="C89" s="28" t="s">
        <v>24</v>
      </c>
      <c r="L89" s="3" t="str">
        <f>IF(E11="","",E11)</f>
        <v>Město Třeboň</v>
      </c>
      <c r="AI89" s="28" t="s">
        <v>32</v>
      </c>
      <c r="AM89" s="313" t="str">
        <f>IF(E17="","",E17)</f>
        <v>WAY project s.r.o.</v>
      </c>
      <c r="AN89" s="314"/>
      <c r="AO89" s="314"/>
      <c r="AP89" s="314"/>
      <c r="AR89" s="33"/>
      <c r="AS89" s="309" t="s">
        <v>61</v>
      </c>
      <c r="AT89" s="310"/>
      <c r="AU89" s="54"/>
      <c r="AV89" s="54"/>
      <c r="AW89" s="54"/>
      <c r="AX89" s="54"/>
      <c r="AY89" s="54"/>
      <c r="AZ89" s="54"/>
      <c r="BA89" s="54"/>
      <c r="BB89" s="54"/>
      <c r="BC89" s="54"/>
      <c r="BD89" s="55"/>
    </row>
    <row r="90" spans="2:56" s="1" customFormat="1" ht="15.2" customHeight="1">
      <c r="B90" s="33"/>
      <c r="C90" s="28" t="s">
        <v>30</v>
      </c>
      <c r="L90" s="3" t="str">
        <f>IF(E14="Vyplň údaj","",E14)</f>
        <v/>
      </c>
      <c r="AI90" s="28" t="s">
        <v>37</v>
      </c>
      <c r="AM90" s="313" t="str">
        <f>IF(E20="","",E20)</f>
        <v xml:space="preserve"> </v>
      </c>
      <c r="AN90" s="314"/>
      <c r="AO90" s="314"/>
      <c r="AP90" s="314"/>
      <c r="AR90" s="33"/>
      <c r="AS90" s="311"/>
      <c r="AT90" s="312"/>
      <c r="AU90" s="56"/>
      <c r="AV90" s="56"/>
      <c r="AW90" s="56"/>
      <c r="AX90" s="56"/>
      <c r="AY90" s="56"/>
      <c r="AZ90" s="56"/>
      <c r="BA90" s="56"/>
      <c r="BB90" s="56"/>
      <c r="BC90" s="56"/>
      <c r="BD90" s="57"/>
    </row>
    <row r="91" spans="2:56" s="1" customFormat="1" ht="10.9" customHeight="1">
      <c r="B91" s="33"/>
      <c r="AR91" s="33"/>
      <c r="AS91" s="311"/>
      <c r="AT91" s="312"/>
      <c r="AU91" s="56"/>
      <c r="AV91" s="56"/>
      <c r="AW91" s="56"/>
      <c r="AX91" s="56"/>
      <c r="AY91" s="56"/>
      <c r="AZ91" s="56"/>
      <c r="BA91" s="56"/>
      <c r="BB91" s="56"/>
      <c r="BC91" s="56"/>
      <c r="BD91" s="57"/>
    </row>
    <row r="92" spans="2:56" s="1" customFormat="1" ht="29.25" customHeight="1">
      <c r="B92" s="33"/>
      <c r="C92" s="298" t="s">
        <v>62</v>
      </c>
      <c r="D92" s="293"/>
      <c r="E92" s="293"/>
      <c r="F92" s="293"/>
      <c r="G92" s="293"/>
      <c r="H92" s="58"/>
      <c r="I92" s="292" t="s">
        <v>63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64</v>
      </c>
      <c r="AH92" s="293"/>
      <c r="AI92" s="293"/>
      <c r="AJ92" s="293"/>
      <c r="AK92" s="293"/>
      <c r="AL92" s="293"/>
      <c r="AM92" s="293"/>
      <c r="AN92" s="292" t="s">
        <v>65</v>
      </c>
      <c r="AO92" s="293"/>
      <c r="AP92" s="294"/>
      <c r="AQ92" s="59" t="s">
        <v>66</v>
      </c>
      <c r="AR92" s="33"/>
      <c r="AS92" s="60" t="s">
        <v>67</v>
      </c>
      <c r="AT92" s="61" t="s">
        <v>68</v>
      </c>
      <c r="AU92" s="61" t="s">
        <v>69</v>
      </c>
      <c r="AV92" s="61" t="s">
        <v>70</v>
      </c>
      <c r="AW92" s="61" t="s">
        <v>71</v>
      </c>
      <c r="AX92" s="61" t="s">
        <v>72</v>
      </c>
      <c r="AY92" s="61" t="s">
        <v>73</v>
      </c>
      <c r="AZ92" s="61" t="s">
        <v>74</v>
      </c>
      <c r="BA92" s="61" t="s">
        <v>75</v>
      </c>
      <c r="BB92" s="61" t="s">
        <v>76</v>
      </c>
      <c r="BC92" s="61" t="s">
        <v>77</v>
      </c>
      <c r="BD92" s="62" t="s">
        <v>78</v>
      </c>
    </row>
    <row r="93" spans="2:56" s="1" customFormat="1" ht="10.9" customHeight="1">
      <c r="B93" s="33"/>
      <c r="AR93" s="33"/>
      <c r="AS93" s="6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</row>
    <row r="94" spans="2:90" s="5" customFormat="1" ht="32.45" customHeight="1">
      <c r="B94" s="64"/>
      <c r="C94" s="65" t="s">
        <v>79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301">
        <f>ROUND(SUM(AG95:AG101),2)</f>
        <v>0</v>
      </c>
      <c r="AH94" s="301"/>
      <c r="AI94" s="301"/>
      <c r="AJ94" s="301"/>
      <c r="AK94" s="301"/>
      <c r="AL94" s="301"/>
      <c r="AM94" s="301"/>
      <c r="AN94" s="302">
        <f aca="true" t="shared" si="0" ref="AN94:AN101">SUM(AG94,AT94)</f>
        <v>0</v>
      </c>
      <c r="AO94" s="302"/>
      <c r="AP94" s="302"/>
      <c r="AQ94" s="68" t="s">
        <v>1</v>
      </c>
      <c r="AR94" s="64"/>
      <c r="AS94" s="69">
        <f>ROUND(SUM(AS95:AS101),2)</f>
        <v>0</v>
      </c>
      <c r="AT94" s="70">
        <f aca="true" t="shared" si="1" ref="AT94:AT101">ROUND(SUM(AV94:AW94),2)</f>
        <v>0</v>
      </c>
      <c r="AU94" s="71">
        <f>ROUND(SUM(AU95:AU101),5)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ROUND(SUM(AZ95:AZ101),2)</f>
        <v>0</v>
      </c>
      <c r="BA94" s="70">
        <f>ROUND(SUM(BA95:BA101),2)</f>
        <v>0</v>
      </c>
      <c r="BB94" s="70">
        <f>ROUND(SUM(BB95:BB101),2)</f>
        <v>0</v>
      </c>
      <c r="BC94" s="70">
        <f>ROUND(SUM(BC95:BC101),2)</f>
        <v>0</v>
      </c>
      <c r="BD94" s="72">
        <f>ROUND(SUM(BD95:BD101),2)</f>
        <v>0</v>
      </c>
      <c r="BS94" s="73" t="s">
        <v>80</v>
      </c>
      <c r="BT94" s="73" t="s">
        <v>81</v>
      </c>
      <c r="BU94" s="74" t="s">
        <v>82</v>
      </c>
      <c r="BV94" s="73" t="s">
        <v>83</v>
      </c>
      <c r="BW94" s="73" t="s">
        <v>4</v>
      </c>
      <c r="BX94" s="73" t="s">
        <v>84</v>
      </c>
      <c r="CL94" s="73" t="s">
        <v>1</v>
      </c>
    </row>
    <row r="95" spans="1:91" s="6" customFormat="1" ht="16.5" customHeight="1">
      <c r="A95" s="75" t="s">
        <v>85</v>
      </c>
      <c r="B95" s="76"/>
      <c r="C95" s="77"/>
      <c r="D95" s="291" t="s">
        <v>86</v>
      </c>
      <c r="E95" s="291"/>
      <c r="F95" s="291"/>
      <c r="G95" s="291"/>
      <c r="H95" s="291"/>
      <c r="I95" s="78"/>
      <c r="J95" s="291" t="s">
        <v>87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6">
        <f>'02 - Ostatní a vedlejší n...'!J30</f>
        <v>0</v>
      </c>
      <c r="AH95" s="297"/>
      <c r="AI95" s="297"/>
      <c r="AJ95" s="297"/>
      <c r="AK95" s="297"/>
      <c r="AL95" s="297"/>
      <c r="AM95" s="297"/>
      <c r="AN95" s="296">
        <f t="shared" si="0"/>
        <v>0</v>
      </c>
      <c r="AO95" s="297"/>
      <c r="AP95" s="297"/>
      <c r="AQ95" s="79" t="s">
        <v>88</v>
      </c>
      <c r="AR95" s="76"/>
      <c r="AS95" s="80">
        <v>0</v>
      </c>
      <c r="AT95" s="81">
        <f t="shared" si="1"/>
        <v>0</v>
      </c>
      <c r="AU95" s="82">
        <f>'02 - Ostatní a vedlejší n...'!P117</f>
        <v>0</v>
      </c>
      <c r="AV95" s="81">
        <f>'02 - Ostatní a vedlejší n...'!J33</f>
        <v>0</v>
      </c>
      <c r="AW95" s="81">
        <f>'02 - Ostatní a vedlejší n...'!J34</f>
        <v>0</v>
      </c>
      <c r="AX95" s="81">
        <f>'02 - Ostatní a vedlejší n...'!J35</f>
        <v>0</v>
      </c>
      <c r="AY95" s="81">
        <f>'02 - Ostatní a vedlejší n...'!J36</f>
        <v>0</v>
      </c>
      <c r="AZ95" s="81">
        <f>'02 - Ostatní a vedlejší n...'!F33</f>
        <v>0</v>
      </c>
      <c r="BA95" s="81">
        <f>'02 - Ostatní a vedlejší n...'!F34</f>
        <v>0</v>
      </c>
      <c r="BB95" s="81">
        <f>'02 - Ostatní a vedlejší n...'!F35</f>
        <v>0</v>
      </c>
      <c r="BC95" s="81">
        <f>'02 - Ostatní a vedlejší n...'!F36</f>
        <v>0</v>
      </c>
      <c r="BD95" s="83">
        <f>'02 - Ostatní a vedlejší n...'!F37</f>
        <v>0</v>
      </c>
      <c r="BT95" s="84" t="s">
        <v>89</v>
      </c>
      <c r="BV95" s="84" t="s">
        <v>83</v>
      </c>
      <c r="BW95" s="84" t="s">
        <v>90</v>
      </c>
      <c r="BX95" s="84" t="s">
        <v>4</v>
      </c>
      <c r="CL95" s="84" t="s">
        <v>1</v>
      </c>
      <c r="CM95" s="84" t="s">
        <v>91</v>
      </c>
    </row>
    <row r="96" spans="1:91" s="6" customFormat="1" ht="16.5" customHeight="1">
      <c r="A96" s="75" t="s">
        <v>85</v>
      </c>
      <c r="B96" s="76"/>
      <c r="C96" s="77"/>
      <c r="D96" s="291" t="s">
        <v>92</v>
      </c>
      <c r="E96" s="291"/>
      <c r="F96" s="291"/>
      <c r="G96" s="291"/>
      <c r="H96" s="291"/>
      <c r="I96" s="78"/>
      <c r="J96" s="291" t="s">
        <v>93</v>
      </c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6">
        <f>'102 - Vozovka - II.etapa'!J30</f>
        <v>0</v>
      </c>
      <c r="AH96" s="297"/>
      <c r="AI96" s="297"/>
      <c r="AJ96" s="297"/>
      <c r="AK96" s="297"/>
      <c r="AL96" s="297"/>
      <c r="AM96" s="297"/>
      <c r="AN96" s="296">
        <f t="shared" si="0"/>
        <v>0</v>
      </c>
      <c r="AO96" s="297"/>
      <c r="AP96" s="297"/>
      <c r="AQ96" s="79" t="s">
        <v>88</v>
      </c>
      <c r="AR96" s="76"/>
      <c r="AS96" s="80">
        <v>0</v>
      </c>
      <c r="AT96" s="81">
        <f t="shared" si="1"/>
        <v>0</v>
      </c>
      <c r="AU96" s="82">
        <f>'102 - Vozovka - II.etapa'!P125</f>
        <v>0</v>
      </c>
      <c r="AV96" s="81">
        <f>'102 - Vozovka - II.etapa'!J33</f>
        <v>0</v>
      </c>
      <c r="AW96" s="81">
        <f>'102 - Vozovka - II.etapa'!J34</f>
        <v>0</v>
      </c>
      <c r="AX96" s="81">
        <f>'102 - Vozovka - II.etapa'!J35</f>
        <v>0</v>
      </c>
      <c r="AY96" s="81">
        <f>'102 - Vozovka - II.etapa'!J36</f>
        <v>0</v>
      </c>
      <c r="AZ96" s="81">
        <f>'102 - Vozovka - II.etapa'!F33</f>
        <v>0</v>
      </c>
      <c r="BA96" s="81">
        <f>'102 - Vozovka - II.etapa'!F34</f>
        <v>0</v>
      </c>
      <c r="BB96" s="81">
        <f>'102 - Vozovka - II.etapa'!F35</f>
        <v>0</v>
      </c>
      <c r="BC96" s="81">
        <f>'102 - Vozovka - II.etapa'!F36</f>
        <v>0</v>
      </c>
      <c r="BD96" s="83">
        <f>'102 - Vozovka - II.etapa'!F37</f>
        <v>0</v>
      </c>
      <c r="BT96" s="84" t="s">
        <v>89</v>
      </c>
      <c r="BV96" s="84" t="s">
        <v>83</v>
      </c>
      <c r="BW96" s="84" t="s">
        <v>94</v>
      </c>
      <c r="BX96" s="84" t="s">
        <v>4</v>
      </c>
      <c r="CL96" s="84" t="s">
        <v>1</v>
      </c>
      <c r="CM96" s="84" t="s">
        <v>91</v>
      </c>
    </row>
    <row r="97" spans="1:91" s="6" customFormat="1" ht="16.5" customHeight="1">
      <c r="A97" s="75" t="s">
        <v>85</v>
      </c>
      <c r="B97" s="76"/>
      <c r="C97" s="77"/>
      <c r="D97" s="291" t="s">
        <v>95</v>
      </c>
      <c r="E97" s="291"/>
      <c r="F97" s="291"/>
      <c r="G97" s="291"/>
      <c r="H97" s="291"/>
      <c r="I97" s="78"/>
      <c r="J97" s="291" t="s">
        <v>96</v>
      </c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6">
        <f>'301 - Vodovod'!J30</f>
        <v>0</v>
      </c>
      <c r="AH97" s="297"/>
      <c r="AI97" s="297"/>
      <c r="AJ97" s="297"/>
      <c r="AK97" s="297"/>
      <c r="AL97" s="297"/>
      <c r="AM97" s="297"/>
      <c r="AN97" s="296">
        <f t="shared" si="0"/>
        <v>0</v>
      </c>
      <c r="AO97" s="297"/>
      <c r="AP97" s="297"/>
      <c r="AQ97" s="79" t="s">
        <v>88</v>
      </c>
      <c r="AR97" s="76"/>
      <c r="AS97" s="80">
        <v>0</v>
      </c>
      <c r="AT97" s="81">
        <f t="shared" si="1"/>
        <v>0</v>
      </c>
      <c r="AU97" s="82">
        <f>'301 - Vodovod'!P124</f>
        <v>0</v>
      </c>
      <c r="AV97" s="81">
        <f>'301 - Vodovod'!J33</f>
        <v>0</v>
      </c>
      <c r="AW97" s="81">
        <f>'301 - Vodovod'!J34</f>
        <v>0</v>
      </c>
      <c r="AX97" s="81">
        <f>'301 - Vodovod'!J35</f>
        <v>0</v>
      </c>
      <c r="AY97" s="81">
        <f>'301 - Vodovod'!J36</f>
        <v>0</v>
      </c>
      <c r="AZ97" s="81">
        <f>'301 - Vodovod'!F33</f>
        <v>0</v>
      </c>
      <c r="BA97" s="81">
        <f>'301 - Vodovod'!F34</f>
        <v>0</v>
      </c>
      <c r="BB97" s="81">
        <f>'301 - Vodovod'!F35</f>
        <v>0</v>
      </c>
      <c r="BC97" s="81">
        <f>'301 - Vodovod'!F36</f>
        <v>0</v>
      </c>
      <c r="BD97" s="83">
        <f>'301 - Vodovod'!F37</f>
        <v>0</v>
      </c>
      <c r="BT97" s="84" t="s">
        <v>89</v>
      </c>
      <c r="BV97" s="84" t="s">
        <v>83</v>
      </c>
      <c r="BW97" s="84" t="s">
        <v>97</v>
      </c>
      <c r="BX97" s="84" t="s">
        <v>4</v>
      </c>
      <c r="CL97" s="84" t="s">
        <v>98</v>
      </c>
      <c r="CM97" s="84" t="s">
        <v>91</v>
      </c>
    </row>
    <row r="98" spans="1:91" s="6" customFormat="1" ht="16.5" customHeight="1">
      <c r="A98" s="75" t="s">
        <v>85</v>
      </c>
      <c r="B98" s="76"/>
      <c r="C98" s="77"/>
      <c r="D98" s="291" t="s">
        <v>99</v>
      </c>
      <c r="E98" s="291"/>
      <c r="F98" s="291"/>
      <c r="G98" s="291"/>
      <c r="H98" s="291"/>
      <c r="I98" s="78"/>
      <c r="J98" s="291" t="s">
        <v>100</v>
      </c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6">
        <f>'302 - Jednotná kanalizace'!J30</f>
        <v>0</v>
      </c>
      <c r="AH98" s="297"/>
      <c r="AI98" s="297"/>
      <c r="AJ98" s="297"/>
      <c r="AK98" s="297"/>
      <c r="AL98" s="297"/>
      <c r="AM98" s="297"/>
      <c r="AN98" s="296">
        <f t="shared" si="0"/>
        <v>0</v>
      </c>
      <c r="AO98" s="297"/>
      <c r="AP98" s="297"/>
      <c r="AQ98" s="79" t="s">
        <v>88</v>
      </c>
      <c r="AR98" s="76"/>
      <c r="AS98" s="80">
        <v>0</v>
      </c>
      <c r="AT98" s="81">
        <f t="shared" si="1"/>
        <v>0</v>
      </c>
      <c r="AU98" s="82">
        <f>'302 - Jednotná kanalizace'!P124</f>
        <v>0</v>
      </c>
      <c r="AV98" s="81">
        <f>'302 - Jednotná kanalizace'!J33</f>
        <v>0</v>
      </c>
      <c r="AW98" s="81">
        <f>'302 - Jednotná kanalizace'!J34</f>
        <v>0</v>
      </c>
      <c r="AX98" s="81">
        <f>'302 - Jednotná kanalizace'!J35</f>
        <v>0</v>
      </c>
      <c r="AY98" s="81">
        <f>'302 - Jednotná kanalizace'!J36</f>
        <v>0</v>
      </c>
      <c r="AZ98" s="81">
        <f>'302 - Jednotná kanalizace'!F33</f>
        <v>0</v>
      </c>
      <c r="BA98" s="81">
        <f>'302 - Jednotná kanalizace'!F34</f>
        <v>0</v>
      </c>
      <c r="BB98" s="81">
        <f>'302 - Jednotná kanalizace'!F35</f>
        <v>0</v>
      </c>
      <c r="BC98" s="81">
        <f>'302 - Jednotná kanalizace'!F36</f>
        <v>0</v>
      </c>
      <c r="BD98" s="83">
        <f>'302 - Jednotná kanalizace'!F37</f>
        <v>0</v>
      </c>
      <c r="BT98" s="84" t="s">
        <v>89</v>
      </c>
      <c r="BV98" s="84" t="s">
        <v>83</v>
      </c>
      <c r="BW98" s="84" t="s">
        <v>101</v>
      </c>
      <c r="BX98" s="84" t="s">
        <v>4</v>
      </c>
      <c r="CL98" s="84" t="s">
        <v>1</v>
      </c>
      <c r="CM98" s="84" t="s">
        <v>91</v>
      </c>
    </row>
    <row r="99" spans="1:91" s="6" customFormat="1" ht="16.5" customHeight="1">
      <c r="A99" s="75" t="s">
        <v>85</v>
      </c>
      <c r="B99" s="76"/>
      <c r="C99" s="77"/>
      <c r="D99" s="291" t="s">
        <v>102</v>
      </c>
      <c r="E99" s="291"/>
      <c r="F99" s="291"/>
      <c r="G99" s="291"/>
      <c r="H99" s="291"/>
      <c r="I99" s="78"/>
      <c r="J99" s="291" t="s">
        <v>103</v>
      </c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6">
        <f>'303 - Vodovodní a kanaliz...'!J30</f>
        <v>0</v>
      </c>
      <c r="AH99" s="297"/>
      <c r="AI99" s="297"/>
      <c r="AJ99" s="297"/>
      <c r="AK99" s="297"/>
      <c r="AL99" s="297"/>
      <c r="AM99" s="297"/>
      <c r="AN99" s="296">
        <f t="shared" si="0"/>
        <v>0</v>
      </c>
      <c r="AO99" s="297"/>
      <c r="AP99" s="297"/>
      <c r="AQ99" s="79" t="s">
        <v>88</v>
      </c>
      <c r="AR99" s="76"/>
      <c r="AS99" s="80">
        <v>0</v>
      </c>
      <c r="AT99" s="81">
        <f t="shared" si="1"/>
        <v>0</v>
      </c>
      <c r="AU99" s="82">
        <f>'303 - Vodovodní a kanaliz...'!P121</f>
        <v>0</v>
      </c>
      <c r="AV99" s="81">
        <f>'303 - Vodovodní a kanaliz...'!J33</f>
        <v>0</v>
      </c>
      <c r="AW99" s="81">
        <f>'303 - Vodovodní a kanaliz...'!J34</f>
        <v>0</v>
      </c>
      <c r="AX99" s="81">
        <f>'303 - Vodovodní a kanaliz...'!J35</f>
        <v>0</v>
      </c>
      <c r="AY99" s="81">
        <f>'303 - Vodovodní a kanaliz...'!J36</f>
        <v>0</v>
      </c>
      <c r="AZ99" s="81">
        <f>'303 - Vodovodní a kanaliz...'!F33</f>
        <v>0</v>
      </c>
      <c r="BA99" s="81">
        <f>'303 - Vodovodní a kanaliz...'!F34</f>
        <v>0</v>
      </c>
      <c r="BB99" s="81">
        <f>'303 - Vodovodní a kanaliz...'!F35</f>
        <v>0</v>
      </c>
      <c r="BC99" s="81">
        <f>'303 - Vodovodní a kanaliz...'!F36</f>
        <v>0</v>
      </c>
      <c r="BD99" s="83">
        <f>'303 - Vodovodní a kanaliz...'!F37</f>
        <v>0</v>
      </c>
      <c r="BT99" s="84" t="s">
        <v>89</v>
      </c>
      <c r="BV99" s="84" t="s">
        <v>83</v>
      </c>
      <c r="BW99" s="84" t="s">
        <v>104</v>
      </c>
      <c r="BX99" s="84" t="s">
        <v>4</v>
      </c>
      <c r="CL99" s="84" t="s">
        <v>1</v>
      </c>
      <c r="CM99" s="84" t="s">
        <v>91</v>
      </c>
    </row>
    <row r="100" spans="1:91" s="6" customFormat="1" ht="16.5" customHeight="1">
      <c r="A100" s="75" t="s">
        <v>85</v>
      </c>
      <c r="B100" s="76"/>
      <c r="C100" s="77"/>
      <c r="D100" s="291" t="s">
        <v>105</v>
      </c>
      <c r="E100" s="291"/>
      <c r="F100" s="291"/>
      <c r="G100" s="291"/>
      <c r="H100" s="291"/>
      <c r="I100" s="78"/>
      <c r="J100" s="291" t="s">
        <v>106</v>
      </c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6">
        <f>'501 - Přeložka STL plynovodu'!J30</f>
        <v>0</v>
      </c>
      <c r="AH100" s="297"/>
      <c r="AI100" s="297"/>
      <c r="AJ100" s="297"/>
      <c r="AK100" s="297"/>
      <c r="AL100" s="297"/>
      <c r="AM100" s="297"/>
      <c r="AN100" s="296">
        <f t="shared" si="0"/>
        <v>0</v>
      </c>
      <c r="AO100" s="297"/>
      <c r="AP100" s="297"/>
      <c r="AQ100" s="79" t="s">
        <v>88</v>
      </c>
      <c r="AR100" s="76"/>
      <c r="AS100" s="80">
        <v>0</v>
      </c>
      <c r="AT100" s="81">
        <f t="shared" si="1"/>
        <v>0</v>
      </c>
      <c r="AU100" s="82">
        <f>'501 - Přeložka STL plynovodu'!P137</f>
        <v>0</v>
      </c>
      <c r="AV100" s="81">
        <f>'501 - Přeložka STL plynovodu'!J33</f>
        <v>0</v>
      </c>
      <c r="AW100" s="81">
        <f>'501 - Přeložka STL plynovodu'!J34</f>
        <v>0</v>
      </c>
      <c r="AX100" s="81">
        <f>'501 - Přeložka STL plynovodu'!J35</f>
        <v>0</v>
      </c>
      <c r="AY100" s="81">
        <f>'501 - Přeložka STL plynovodu'!J36</f>
        <v>0</v>
      </c>
      <c r="AZ100" s="81">
        <f>'501 - Přeložka STL plynovodu'!F33</f>
        <v>0</v>
      </c>
      <c r="BA100" s="81">
        <f>'501 - Přeložka STL plynovodu'!F34</f>
        <v>0</v>
      </c>
      <c r="BB100" s="81">
        <f>'501 - Přeložka STL plynovodu'!F35</f>
        <v>0</v>
      </c>
      <c r="BC100" s="81">
        <f>'501 - Přeložka STL plynovodu'!F36</f>
        <v>0</v>
      </c>
      <c r="BD100" s="83">
        <f>'501 - Přeložka STL plynovodu'!F37</f>
        <v>0</v>
      </c>
      <c r="BT100" s="84" t="s">
        <v>89</v>
      </c>
      <c r="BV100" s="84" t="s">
        <v>83</v>
      </c>
      <c r="BW100" s="84" t="s">
        <v>107</v>
      </c>
      <c r="BX100" s="84" t="s">
        <v>4</v>
      </c>
      <c r="CL100" s="84" t="s">
        <v>108</v>
      </c>
      <c r="CM100" s="84" t="s">
        <v>91</v>
      </c>
    </row>
    <row r="101" spans="1:91" s="6" customFormat="1" ht="16.5" customHeight="1">
      <c r="A101" s="75" t="s">
        <v>85</v>
      </c>
      <c r="B101" s="76"/>
      <c r="C101" s="77"/>
      <c r="D101" s="291" t="s">
        <v>109</v>
      </c>
      <c r="E101" s="291"/>
      <c r="F101" s="291"/>
      <c r="G101" s="291"/>
      <c r="H101" s="291"/>
      <c r="I101" s="78"/>
      <c r="J101" s="291" t="s">
        <v>110</v>
      </c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6">
        <f>AZ101</f>
        <v>0</v>
      </c>
      <c r="AH101" s="297"/>
      <c r="AI101" s="297"/>
      <c r="AJ101" s="297"/>
      <c r="AK101" s="297"/>
      <c r="AL101" s="297"/>
      <c r="AM101" s="297"/>
      <c r="AN101" s="296">
        <f>SUM(AG101,AT101)</f>
        <v>0</v>
      </c>
      <c r="AO101" s="297"/>
      <c r="AP101" s="297"/>
      <c r="AQ101" s="79" t="s">
        <v>88</v>
      </c>
      <c r="AR101" s="76"/>
      <c r="AS101" s="85">
        <v>0</v>
      </c>
      <c r="AT101" s="81">
        <f t="shared" si="1"/>
        <v>0</v>
      </c>
      <c r="AU101" s="87">
        <v>0</v>
      </c>
      <c r="AV101" s="86">
        <f>AZ101*0.21</f>
        <v>0</v>
      </c>
      <c r="AW101" s="86">
        <v>0</v>
      </c>
      <c r="AX101" s="86">
        <v>0</v>
      </c>
      <c r="AY101" s="86">
        <v>0</v>
      </c>
      <c r="AZ101" s="86">
        <f>rekap_II!E17</f>
        <v>0</v>
      </c>
      <c r="BA101" s="86">
        <v>0</v>
      </c>
      <c r="BB101" s="86">
        <v>0</v>
      </c>
      <c r="BC101" s="86">
        <v>0</v>
      </c>
      <c r="BD101" s="88">
        <v>0</v>
      </c>
      <c r="BT101" s="84" t="s">
        <v>89</v>
      </c>
      <c r="BV101" s="84" t="s">
        <v>83</v>
      </c>
      <c r="BW101" s="84" t="s">
        <v>111</v>
      </c>
      <c r="BX101" s="84" t="s">
        <v>4</v>
      </c>
      <c r="CL101" s="84" t="s">
        <v>1</v>
      </c>
      <c r="CM101" s="84" t="s">
        <v>91</v>
      </c>
    </row>
    <row r="102" spans="2:44" s="1" customFormat="1" ht="30" customHeight="1">
      <c r="B102" s="33"/>
      <c r="AR102" s="33"/>
    </row>
    <row r="103" spans="2:44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33"/>
    </row>
  </sheetData>
  <mergeCells count="66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K31:AO31"/>
    <mergeCell ref="W32:AE32"/>
    <mergeCell ref="AK32:AO32"/>
    <mergeCell ref="W33:AE33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</mergeCells>
  <hyperlinks>
    <hyperlink ref="A95" location="'02 - Ostatní a vedlejší n...'!C2" display="/"/>
    <hyperlink ref="A96" location="'102 - Vozovka - II.etapa'!C2" display="/"/>
    <hyperlink ref="A97" location="'301 - Vodovod'!C2" display="/"/>
    <hyperlink ref="A98" location="'302 - Jednotná kanalizace'!C2" display="/"/>
    <hyperlink ref="A99" location="'303 - Vodovodní a kanaliz...'!C2" display="/"/>
    <hyperlink ref="A100" location="'501 - Přeložka STL plynovodu'!C2" display="/"/>
    <hyperlink ref="A101" location="'402 - Veřejné osvětlení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6" sqref="F6"/>
    </sheetView>
  </sheetViews>
  <sheetFormatPr defaultColWidth="9.140625" defaultRowHeight="12"/>
  <cols>
    <col min="1" max="1" width="13.7109375" style="247" customWidth="1"/>
    <col min="2" max="2" width="99.140625" style="247" customWidth="1"/>
    <col min="3" max="3" width="6.28125" style="247" customWidth="1"/>
    <col min="4" max="4" width="6.421875" style="247" customWidth="1"/>
    <col min="5" max="5" width="8.421875" style="247" customWidth="1"/>
    <col min="6" max="6" width="13.7109375" style="247" customWidth="1"/>
    <col min="7" max="7" width="14.7109375" style="247" customWidth="1"/>
    <col min="8" max="256" width="9.28125" style="247" customWidth="1"/>
    <col min="257" max="257" width="13.7109375" style="247" customWidth="1"/>
    <col min="258" max="258" width="99.140625" style="247" customWidth="1"/>
    <col min="259" max="259" width="6.28125" style="247" customWidth="1"/>
    <col min="260" max="260" width="6.421875" style="247" customWidth="1"/>
    <col min="261" max="261" width="8.421875" style="247" customWidth="1"/>
    <col min="262" max="262" width="13.7109375" style="247" customWidth="1"/>
    <col min="263" max="263" width="14.7109375" style="247" customWidth="1"/>
    <col min="264" max="512" width="9.28125" style="247" customWidth="1"/>
    <col min="513" max="513" width="13.7109375" style="247" customWidth="1"/>
    <col min="514" max="514" width="99.140625" style="247" customWidth="1"/>
    <col min="515" max="515" width="6.28125" style="247" customWidth="1"/>
    <col min="516" max="516" width="6.421875" style="247" customWidth="1"/>
    <col min="517" max="517" width="8.421875" style="247" customWidth="1"/>
    <col min="518" max="518" width="13.7109375" style="247" customWidth="1"/>
    <col min="519" max="519" width="14.7109375" style="247" customWidth="1"/>
    <col min="520" max="768" width="9.28125" style="247" customWidth="1"/>
    <col min="769" max="769" width="13.7109375" style="247" customWidth="1"/>
    <col min="770" max="770" width="99.140625" style="247" customWidth="1"/>
    <col min="771" max="771" width="6.28125" style="247" customWidth="1"/>
    <col min="772" max="772" width="6.421875" style="247" customWidth="1"/>
    <col min="773" max="773" width="8.421875" style="247" customWidth="1"/>
    <col min="774" max="774" width="13.7109375" style="247" customWidth="1"/>
    <col min="775" max="775" width="14.7109375" style="247" customWidth="1"/>
    <col min="776" max="1024" width="9.28125" style="247" customWidth="1"/>
    <col min="1025" max="1025" width="13.7109375" style="247" customWidth="1"/>
    <col min="1026" max="1026" width="99.140625" style="247" customWidth="1"/>
    <col min="1027" max="1027" width="6.28125" style="247" customWidth="1"/>
    <col min="1028" max="1028" width="6.421875" style="247" customWidth="1"/>
    <col min="1029" max="1029" width="8.421875" style="247" customWidth="1"/>
    <col min="1030" max="1030" width="13.7109375" style="247" customWidth="1"/>
    <col min="1031" max="1031" width="14.7109375" style="247" customWidth="1"/>
    <col min="1032" max="1280" width="9.28125" style="247" customWidth="1"/>
    <col min="1281" max="1281" width="13.7109375" style="247" customWidth="1"/>
    <col min="1282" max="1282" width="99.140625" style="247" customWidth="1"/>
    <col min="1283" max="1283" width="6.28125" style="247" customWidth="1"/>
    <col min="1284" max="1284" width="6.421875" style="247" customWidth="1"/>
    <col min="1285" max="1285" width="8.421875" style="247" customWidth="1"/>
    <col min="1286" max="1286" width="13.7109375" style="247" customWidth="1"/>
    <col min="1287" max="1287" width="14.7109375" style="247" customWidth="1"/>
    <col min="1288" max="1536" width="9.28125" style="247" customWidth="1"/>
    <col min="1537" max="1537" width="13.7109375" style="247" customWidth="1"/>
    <col min="1538" max="1538" width="99.140625" style="247" customWidth="1"/>
    <col min="1539" max="1539" width="6.28125" style="247" customWidth="1"/>
    <col min="1540" max="1540" width="6.421875" style="247" customWidth="1"/>
    <col min="1541" max="1541" width="8.421875" style="247" customWidth="1"/>
    <col min="1542" max="1542" width="13.7109375" style="247" customWidth="1"/>
    <col min="1543" max="1543" width="14.7109375" style="247" customWidth="1"/>
    <col min="1544" max="1792" width="9.28125" style="247" customWidth="1"/>
    <col min="1793" max="1793" width="13.7109375" style="247" customWidth="1"/>
    <col min="1794" max="1794" width="99.140625" style="247" customWidth="1"/>
    <col min="1795" max="1795" width="6.28125" style="247" customWidth="1"/>
    <col min="1796" max="1796" width="6.421875" style="247" customWidth="1"/>
    <col min="1797" max="1797" width="8.421875" style="247" customWidth="1"/>
    <col min="1798" max="1798" width="13.7109375" style="247" customWidth="1"/>
    <col min="1799" max="1799" width="14.7109375" style="247" customWidth="1"/>
    <col min="1800" max="2048" width="9.28125" style="247" customWidth="1"/>
    <col min="2049" max="2049" width="13.7109375" style="247" customWidth="1"/>
    <col min="2050" max="2050" width="99.140625" style="247" customWidth="1"/>
    <col min="2051" max="2051" width="6.28125" style="247" customWidth="1"/>
    <col min="2052" max="2052" width="6.421875" style="247" customWidth="1"/>
    <col min="2053" max="2053" width="8.421875" style="247" customWidth="1"/>
    <col min="2054" max="2054" width="13.7109375" style="247" customWidth="1"/>
    <col min="2055" max="2055" width="14.7109375" style="247" customWidth="1"/>
    <col min="2056" max="2304" width="9.28125" style="247" customWidth="1"/>
    <col min="2305" max="2305" width="13.7109375" style="247" customWidth="1"/>
    <col min="2306" max="2306" width="99.140625" style="247" customWidth="1"/>
    <col min="2307" max="2307" width="6.28125" style="247" customWidth="1"/>
    <col min="2308" max="2308" width="6.421875" style="247" customWidth="1"/>
    <col min="2309" max="2309" width="8.421875" style="247" customWidth="1"/>
    <col min="2310" max="2310" width="13.7109375" style="247" customWidth="1"/>
    <col min="2311" max="2311" width="14.7109375" style="247" customWidth="1"/>
    <col min="2312" max="2560" width="9.28125" style="247" customWidth="1"/>
    <col min="2561" max="2561" width="13.7109375" style="247" customWidth="1"/>
    <col min="2562" max="2562" width="99.140625" style="247" customWidth="1"/>
    <col min="2563" max="2563" width="6.28125" style="247" customWidth="1"/>
    <col min="2564" max="2564" width="6.421875" style="247" customWidth="1"/>
    <col min="2565" max="2565" width="8.421875" style="247" customWidth="1"/>
    <col min="2566" max="2566" width="13.7109375" style="247" customWidth="1"/>
    <col min="2567" max="2567" width="14.7109375" style="247" customWidth="1"/>
    <col min="2568" max="2816" width="9.28125" style="247" customWidth="1"/>
    <col min="2817" max="2817" width="13.7109375" style="247" customWidth="1"/>
    <col min="2818" max="2818" width="99.140625" style="247" customWidth="1"/>
    <col min="2819" max="2819" width="6.28125" style="247" customWidth="1"/>
    <col min="2820" max="2820" width="6.421875" style="247" customWidth="1"/>
    <col min="2821" max="2821" width="8.421875" style="247" customWidth="1"/>
    <col min="2822" max="2822" width="13.7109375" style="247" customWidth="1"/>
    <col min="2823" max="2823" width="14.7109375" style="247" customWidth="1"/>
    <col min="2824" max="3072" width="9.28125" style="247" customWidth="1"/>
    <col min="3073" max="3073" width="13.7109375" style="247" customWidth="1"/>
    <col min="3074" max="3074" width="99.140625" style="247" customWidth="1"/>
    <col min="3075" max="3075" width="6.28125" style="247" customWidth="1"/>
    <col min="3076" max="3076" width="6.421875" style="247" customWidth="1"/>
    <col min="3077" max="3077" width="8.421875" style="247" customWidth="1"/>
    <col min="3078" max="3078" width="13.7109375" style="247" customWidth="1"/>
    <col min="3079" max="3079" width="14.7109375" style="247" customWidth="1"/>
    <col min="3080" max="3328" width="9.28125" style="247" customWidth="1"/>
    <col min="3329" max="3329" width="13.7109375" style="247" customWidth="1"/>
    <col min="3330" max="3330" width="99.140625" style="247" customWidth="1"/>
    <col min="3331" max="3331" width="6.28125" style="247" customWidth="1"/>
    <col min="3332" max="3332" width="6.421875" style="247" customWidth="1"/>
    <col min="3333" max="3333" width="8.421875" style="247" customWidth="1"/>
    <col min="3334" max="3334" width="13.7109375" style="247" customWidth="1"/>
    <col min="3335" max="3335" width="14.7109375" style="247" customWidth="1"/>
    <col min="3336" max="3584" width="9.28125" style="247" customWidth="1"/>
    <col min="3585" max="3585" width="13.7109375" style="247" customWidth="1"/>
    <col min="3586" max="3586" width="99.140625" style="247" customWidth="1"/>
    <col min="3587" max="3587" width="6.28125" style="247" customWidth="1"/>
    <col min="3588" max="3588" width="6.421875" style="247" customWidth="1"/>
    <col min="3589" max="3589" width="8.421875" style="247" customWidth="1"/>
    <col min="3590" max="3590" width="13.7109375" style="247" customWidth="1"/>
    <col min="3591" max="3591" width="14.7109375" style="247" customWidth="1"/>
    <col min="3592" max="3840" width="9.28125" style="247" customWidth="1"/>
    <col min="3841" max="3841" width="13.7109375" style="247" customWidth="1"/>
    <col min="3842" max="3842" width="99.140625" style="247" customWidth="1"/>
    <col min="3843" max="3843" width="6.28125" style="247" customWidth="1"/>
    <col min="3844" max="3844" width="6.421875" style="247" customWidth="1"/>
    <col min="3845" max="3845" width="8.421875" style="247" customWidth="1"/>
    <col min="3846" max="3846" width="13.7109375" style="247" customWidth="1"/>
    <col min="3847" max="3847" width="14.7109375" style="247" customWidth="1"/>
    <col min="3848" max="4096" width="9.28125" style="247" customWidth="1"/>
    <col min="4097" max="4097" width="13.7109375" style="247" customWidth="1"/>
    <col min="4098" max="4098" width="99.140625" style="247" customWidth="1"/>
    <col min="4099" max="4099" width="6.28125" style="247" customWidth="1"/>
    <col min="4100" max="4100" width="6.421875" style="247" customWidth="1"/>
    <col min="4101" max="4101" width="8.421875" style="247" customWidth="1"/>
    <col min="4102" max="4102" width="13.7109375" style="247" customWidth="1"/>
    <col min="4103" max="4103" width="14.7109375" style="247" customWidth="1"/>
    <col min="4104" max="4352" width="9.28125" style="247" customWidth="1"/>
    <col min="4353" max="4353" width="13.7109375" style="247" customWidth="1"/>
    <col min="4354" max="4354" width="99.140625" style="247" customWidth="1"/>
    <col min="4355" max="4355" width="6.28125" style="247" customWidth="1"/>
    <col min="4356" max="4356" width="6.421875" style="247" customWidth="1"/>
    <col min="4357" max="4357" width="8.421875" style="247" customWidth="1"/>
    <col min="4358" max="4358" width="13.7109375" style="247" customWidth="1"/>
    <col min="4359" max="4359" width="14.7109375" style="247" customWidth="1"/>
    <col min="4360" max="4608" width="9.28125" style="247" customWidth="1"/>
    <col min="4609" max="4609" width="13.7109375" style="247" customWidth="1"/>
    <col min="4610" max="4610" width="99.140625" style="247" customWidth="1"/>
    <col min="4611" max="4611" width="6.28125" style="247" customWidth="1"/>
    <col min="4612" max="4612" width="6.421875" style="247" customWidth="1"/>
    <col min="4613" max="4613" width="8.421875" style="247" customWidth="1"/>
    <col min="4614" max="4614" width="13.7109375" style="247" customWidth="1"/>
    <col min="4615" max="4615" width="14.7109375" style="247" customWidth="1"/>
    <col min="4616" max="4864" width="9.28125" style="247" customWidth="1"/>
    <col min="4865" max="4865" width="13.7109375" style="247" customWidth="1"/>
    <col min="4866" max="4866" width="99.140625" style="247" customWidth="1"/>
    <col min="4867" max="4867" width="6.28125" style="247" customWidth="1"/>
    <col min="4868" max="4868" width="6.421875" style="247" customWidth="1"/>
    <col min="4869" max="4869" width="8.421875" style="247" customWidth="1"/>
    <col min="4870" max="4870" width="13.7109375" style="247" customWidth="1"/>
    <col min="4871" max="4871" width="14.7109375" style="247" customWidth="1"/>
    <col min="4872" max="5120" width="9.28125" style="247" customWidth="1"/>
    <col min="5121" max="5121" width="13.7109375" style="247" customWidth="1"/>
    <col min="5122" max="5122" width="99.140625" style="247" customWidth="1"/>
    <col min="5123" max="5123" width="6.28125" style="247" customWidth="1"/>
    <col min="5124" max="5124" width="6.421875" style="247" customWidth="1"/>
    <col min="5125" max="5125" width="8.421875" style="247" customWidth="1"/>
    <col min="5126" max="5126" width="13.7109375" style="247" customWidth="1"/>
    <col min="5127" max="5127" width="14.7109375" style="247" customWidth="1"/>
    <col min="5128" max="5376" width="9.28125" style="247" customWidth="1"/>
    <col min="5377" max="5377" width="13.7109375" style="247" customWidth="1"/>
    <col min="5378" max="5378" width="99.140625" style="247" customWidth="1"/>
    <col min="5379" max="5379" width="6.28125" style="247" customWidth="1"/>
    <col min="5380" max="5380" width="6.421875" style="247" customWidth="1"/>
    <col min="5381" max="5381" width="8.421875" style="247" customWidth="1"/>
    <col min="5382" max="5382" width="13.7109375" style="247" customWidth="1"/>
    <col min="5383" max="5383" width="14.7109375" style="247" customWidth="1"/>
    <col min="5384" max="5632" width="9.28125" style="247" customWidth="1"/>
    <col min="5633" max="5633" width="13.7109375" style="247" customWidth="1"/>
    <col min="5634" max="5634" width="99.140625" style="247" customWidth="1"/>
    <col min="5635" max="5635" width="6.28125" style="247" customWidth="1"/>
    <col min="5636" max="5636" width="6.421875" style="247" customWidth="1"/>
    <col min="5637" max="5637" width="8.421875" style="247" customWidth="1"/>
    <col min="5638" max="5638" width="13.7109375" style="247" customWidth="1"/>
    <col min="5639" max="5639" width="14.7109375" style="247" customWidth="1"/>
    <col min="5640" max="5888" width="9.28125" style="247" customWidth="1"/>
    <col min="5889" max="5889" width="13.7109375" style="247" customWidth="1"/>
    <col min="5890" max="5890" width="99.140625" style="247" customWidth="1"/>
    <col min="5891" max="5891" width="6.28125" style="247" customWidth="1"/>
    <col min="5892" max="5892" width="6.421875" style="247" customWidth="1"/>
    <col min="5893" max="5893" width="8.421875" style="247" customWidth="1"/>
    <col min="5894" max="5894" width="13.7109375" style="247" customWidth="1"/>
    <col min="5895" max="5895" width="14.7109375" style="247" customWidth="1"/>
    <col min="5896" max="6144" width="9.28125" style="247" customWidth="1"/>
    <col min="6145" max="6145" width="13.7109375" style="247" customWidth="1"/>
    <col min="6146" max="6146" width="99.140625" style="247" customWidth="1"/>
    <col min="6147" max="6147" width="6.28125" style="247" customWidth="1"/>
    <col min="6148" max="6148" width="6.421875" style="247" customWidth="1"/>
    <col min="6149" max="6149" width="8.421875" style="247" customWidth="1"/>
    <col min="6150" max="6150" width="13.7109375" style="247" customWidth="1"/>
    <col min="6151" max="6151" width="14.7109375" style="247" customWidth="1"/>
    <col min="6152" max="6400" width="9.28125" style="247" customWidth="1"/>
    <col min="6401" max="6401" width="13.7109375" style="247" customWidth="1"/>
    <col min="6402" max="6402" width="99.140625" style="247" customWidth="1"/>
    <col min="6403" max="6403" width="6.28125" style="247" customWidth="1"/>
    <col min="6404" max="6404" width="6.421875" style="247" customWidth="1"/>
    <col min="6405" max="6405" width="8.421875" style="247" customWidth="1"/>
    <col min="6406" max="6406" width="13.7109375" style="247" customWidth="1"/>
    <col min="6407" max="6407" width="14.7109375" style="247" customWidth="1"/>
    <col min="6408" max="6656" width="9.28125" style="247" customWidth="1"/>
    <col min="6657" max="6657" width="13.7109375" style="247" customWidth="1"/>
    <col min="6658" max="6658" width="99.140625" style="247" customWidth="1"/>
    <col min="6659" max="6659" width="6.28125" style="247" customWidth="1"/>
    <col min="6660" max="6660" width="6.421875" style="247" customWidth="1"/>
    <col min="6661" max="6661" width="8.421875" style="247" customWidth="1"/>
    <col min="6662" max="6662" width="13.7109375" style="247" customWidth="1"/>
    <col min="6663" max="6663" width="14.7109375" style="247" customWidth="1"/>
    <col min="6664" max="6912" width="9.28125" style="247" customWidth="1"/>
    <col min="6913" max="6913" width="13.7109375" style="247" customWidth="1"/>
    <col min="6914" max="6914" width="99.140625" style="247" customWidth="1"/>
    <col min="6915" max="6915" width="6.28125" style="247" customWidth="1"/>
    <col min="6916" max="6916" width="6.421875" style="247" customWidth="1"/>
    <col min="6917" max="6917" width="8.421875" style="247" customWidth="1"/>
    <col min="6918" max="6918" width="13.7109375" style="247" customWidth="1"/>
    <col min="6919" max="6919" width="14.7109375" style="247" customWidth="1"/>
    <col min="6920" max="7168" width="9.28125" style="247" customWidth="1"/>
    <col min="7169" max="7169" width="13.7109375" style="247" customWidth="1"/>
    <col min="7170" max="7170" width="99.140625" style="247" customWidth="1"/>
    <col min="7171" max="7171" width="6.28125" style="247" customWidth="1"/>
    <col min="7172" max="7172" width="6.421875" style="247" customWidth="1"/>
    <col min="7173" max="7173" width="8.421875" style="247" customWidth="1"/>
    <col min="7174" max="7174" width="13.7109375" style="247" customWidth="1"/>
    <col min="7175" max="7175" width="14.7109375" style="247" customWidth="1"/>
    <col min="7176" max="7424" width="9.28125" style="247" customWidth="1"/>
    <col min="7425" max="7425" width="13.7109375" style="247" customWidth="1"/>
    <col min="7426" max="7426" width="99.140625" style="247" customWidth="1"/>
    <col min="7427" max="7427" width="6.28125" style="247" customWidth="1"/>
    <col min="7428" max="7428" width="6.421875" style="247" customWidth="1"/>
    <col min="7429" max="7429" width="8.421875" style="247" customWidth="1"/>
    <col min="7430" max="7430" width="13.7109375" style="247" customWidth="1"/>
    <col min="7431" max="7431" width="14.7109375" style="247" customWidth="1"/>
    <col min="7432" max="7680" width="9.28125" style="247" customWidth="1"/>
    <col min="7681" max="7681" width="13.7109375" style="247" customWidth="1"/>
    <col min="7682" max="7682" width="99.140625" style="247" customWidth="1"/>
    <col min="7683" max="7683" width="6.28125" style="247" customWidth="1"/>
    <col min="7684" max="7684" width="6.421875" style="247" customWidth="1"/>
    <col min="7685" max="7685" width="8.421875" style="247" customWidth="1"/>
    <col min="7686" max="7686" width="13.7109375" style="247" customWidth="1"/>
    <col min="7687" max="7687" width="14.7109375" style="247" customWidth="1"/>
    <col min="7688" max="7936" width="9.28125" style="247" customWidth="1"/>
    <col min="7937" max="7937" width="13.7109375" style="247" customWidth="1"/>
    <col min="7938" max="7938" width="99.140625" style="247" customWidth="1"/>
    <col min="7939" max="7939" width="6.28125" style="247" customWidth="1"/>
    <col min="7940" max="7940" width="6.421875" style="247" customWidth="1"/>
    <col min="7941" max="7941" width="8.421875" style="247" customWidth="1"/>
    <col min="7942" max="7942" width="13.7109375" style="247" customWidth="1"/>
    <col min="7943" max="7943" width="14.7109375" style="247" customWidth="1"/>
    <col min="7944" max="8192" width="9.28125" style="247" customWidth="1"/>
    <col min="8193" max="8193" width="13.7109375" style="247" customWidth="1"/>
    <col min="8194" max="8194" width="99.140625" style="247" customWidth="1"/>
    <col min="8195" max="8195" width="6.28125" style="247" customWidth="1"/>
    <col min="8196" max="8196" width="6.421875" style="247" customWidth="1"/>
    <col min="8197" max="8197" width="8.421875" style="247" customWidth="1"/>
    <col min="8198" max="8198" width="13.7109375" style="247" customWidth="1"/>
    <col min="8199" max="8199" width="14.7109375" style="247" customWidth="1"/>
    <col min="8200" max="8448" width="9.28125" style="247" customWidth="1"/>
    <col min="8449" max="8449" width="13.7109375" style="247" customWidth="1"/>
    <col min="8450" max="8450" width="99.140625" style="247" customWidth="1"/>
    <col min="8451" max="8451" width="6.28125" style="247" customWidth="1"/>
    <col min="8452" max="8452" width="6.421875" style="247" customWidth="1"/>
    <col min="8453" max="8453" width="8.421875" style="247" customWidth="1"/>
    <col min="8454" max="8454" width="13.7109375" style="247" customWidth="1"/>
    <col min="8455" max="8455" width="14.7109375" style="247" customWidth="1"/>
    <col min="8456" max="8704" width="9.28125" style="247" customWidth="1"/>
    <col min="8705" max="8705" width="13.7109375" style="247" customWidth="1"/>
    <col min="8706" max="8706" width="99.140625" style="247" customWidth="1"/>
    <col min="8707" max="8707" width="6.28125" style="247" customWidth="1"/>
    <col min="8708" max="8708" width="6.421875" style="247" customWidth="1"/>
    <col min="8709" max="8709" width="8.421875" style="247" customWidth="1"/>
    <col min="8710" max="8710" width="13.7109375" style="247" customWidth="1"/>
    <col min="8711" max="8711" width="14.7109375" style="247" customWidth="1"/>
    <col min="8712" max="8960" width="9.28125" style="247" customWidth="1"/>
    <col min="8961" max="8961" width="13.7109375" style="247" customWidth="1"/>
    <col min="8962" max="8962" width="99.140625" style="247" customWidth="1"/>
    <col min="8963" max="8963" width="6.28125" style="247" customWidth="1"/>
    <col min="8964" max="8964" width="6.421875" style="247" customWidth="1"/>
    <col min="8965" max="8965" width="8.421875" style="247" customWidth="1"/>
    <col min="8966" max="8966" width="13.7109375" style="247" customWidth="1"/>
    <col min="8967" max="8967" width="14.7109375" style="247" customWidth="1"/>
    <col min="8968" max="9216" width="9.28125" style="247" customWidth="1"/>
    <col min="9217" max="9217" width="13.7109375" style="247" customWidth="1"/>
    <col min="9218" max="9218" width="99.140625" style="247" customWidth="1"/>
    <col min="9219" max="9219" width="6.28125" style="247" customWidth="1"/>
    <col min="9220" max="9220" width="6.421875" style="247" customWidth="1"/>
    <col min="9221" max="9221" width="8.421875" style="247" customWidth="1"/>
    <col min="9222" max="9222" width="13.7109375" style="247" customWidth="1"/>
    <col min="9223" max="9223" width="14.7109375" style="247" customWidth="1"/>
    <col min="9224" max="9472" width="9.28125" style="247" customWidth="1"/>
    <col min="9473" max="9473" width="13.7109375" style="247" customWidth="1"/>
    <col min="9474" max="9474" width="99.140625" style="247" customWidth="1"/>
    <col min="9475" max="9475" width="6.28125" style="247" customWidth="1"/>
    <col min="9476" max="9476" width="6.421875" style="247" customWidth="1"/>
    <col min="9477" max="9477" width="8.421875" style="247" customWidth="1"/>
    <col min="9478" max="9478" width="13.7109375" style="247" customWidth="1"/>
    <col min="9479" max="9479" width="14.7109375" style="247" customWidth="1"/>
    <col min="9480" max="9728" width="9.28125" style="247" customWidth="1"/>
    <col min="9729" max="9729" width="13.7109375" style="247" customWidth="1"/>
    <col min="9730" max="9730" width="99.140625" style="247" customWidth="1"/>
    <col min="9731" max="9731" width="6.28125" style="247" customWidth="1"/>
    <col min="9732" max="9732" width="6.421875" style="247" customWidth="1"/>
    <col min="9733" max="9733" width="8.421875" style="247" customWidth="1"/>
    <col min="9734" max="9734" width="13.7109375" style="247" customWidth="1"/>
    <col min="9735" max="9735" width="14.7109375" style="247" customWidth="1"/>
    <col min="9736" max="9984" width="9.28125" style="247" customWidth="1"/>
    <col min="9985" max="9985" width="13.7109375" style="247" customWidth="1"/>
    <col min="9986" max="9986" width="99.140625" style="247" customWidth="1"/>
    <col min="9987" max="9987" width="6.28125" style="247" customWidth="1"/>
    <col min="9988" max="9988" width="6.421875" style="247" customWidth="1"/>
    <col min="9989" max="9989" width="8.421875" style="247" customWidth="1"/>
    <col min="9990" max="9990" width="13.7109375" style="247" customWidth="1"/>
    <col min="9991" max="9991" width="14.7109375" style="247" customWidth="1"/>
    <col min="9992" max="10240" width="9.28125" style="247" customWidth="1"/>
    <col min="10241" max="10241" width="13.7109375" style="247" customWidth="1"/>
    <col min="10242" max="10242" width="99.140625" style="247" customWidth="1"/>
    <col min="10243" max="10243" width="6.28125" style="247" customWidth="1"/>
    <col min="10244" max="10244" width="6.421875" style="247" customWidth="1"/>
    <col min="10245" max="10245" width="8.421875" style="247" customWidth="1"/>
    <col min="10246" max="10246" width="13.7109375" style="247" customWidth="1"/>
    <col min="10247" max="10247" width="14.7109375" style="247" customWidth="1"/>
    <col min="10248" max="10496" width="9.28125" style="247" customWidth="1"/>
    <col min="10497" max="10497" width="13.7109375" style="247" customWidth="1"/>
    <col min="10498" max="10498" width="99.140625" style="247" customWidth="1"/>
    <col min="10499" max="10499" width="6.28125" style="247" customWidth="1"/>
    <col min="10500" max="10500" width="6.421875" style="247" customWidth="1"/>
    <col min="10501" max="10501" width="8.421875" style="247" customWidth="1"/>
    <col min="10502" max="10502" width="13.7109375" style="247" customWidth="1"/>
    <col min="10503" max="10503" width="14.7109375" style="247" customWidth="1"/>
    <col min="10504" max="10752" width="9.28125" style="247" customWidth="1"/>
    <col min="10753" max="10753" width="13.7109375" style="247" customWidth="1"/>
    <col min="10754" max="10754" width="99.140625" style="247" customWidth="1"/>
    <col min="10755" max="10755" width="6.28125" style="247" customWidth="1"/>
    <col min="10756" max="10756" width="6.421875" style="247" customWidth="1"/>
    <col min="10757" max="10757" width="8.421875" style="247" customWidth="1"/>
    <col min="10758" max="10758" width="13.7109375" style="247" customWidth="1"/>
    <col min="10759" max="10759" width="14.7109375" style="247" customWidth="1"/>
    <col min="10760" max="11008" width="9.28125" style="247" customWidth="1"/>
    <col min="11009" max="11009" width="13.7109375" style="247" customWidth="1"/>
    <col min="11010" max="11010" width="99.140625" style="247" customWidth="1"/>
    <col min="11011" max="11011" width="6.28125" style="247" customWidth="1"/>
    <col min="11012" max="11012" width="6.421875" style="247" customWidth="1"/>
    <col min="11013" max="11013" width="8.421875" style="247" customWidth="1"/>
    <col min="11014" max="11014" width="13.7109375" style="247" customWidth="1"/>
    <col min="11015" max="11015" width="14.7109375" style="247" customWidth="1"/>
    <col min="11016" max="11264" width="9.28125" style="247" customWidth="1"/>
    <col min="11265" max="11265" width="13.7109375" style="247" customWidth="1"/>
    <col min="11266" max="11266" width="99.140625" style="247" customWidth="1"/>
    <col min="11267" max="11267" width="6.28125" style="247" customWidth="1"/>
    <col min="11268" max="11268" width="6.421875" style="247" customWidth="1"/>
    <col min="11269" max="11269" width="8.421875" style="247" customWidth="1"/>
    <col min="11270" max="11270" width="13.7109375" style="247" customWidth="1"/>
    <col min="11271" max="11271" width="14.7109375" style="247" customWidth="1"/>
    <col min="11272" max="11520" width="9.28125" style="247" customWidth="1"/>
    <col min="11521" max="11521" width="13.7109375" style="247" customWidth="1"/>
    <col min="11522" max="11522" width="99.140625" style="247" customWidth="1"/>
    <col min="11523" max="11523" width="6.28125" style="247" customWidth="1"/>
    <col min="11524" max="11524" width="6.421875" style="247" customWidth="1"/>
    <col min="11525" max="11525" width="8.421875" style="247" customWidth="1"/>
    <col min="11526" max="11526" width="13.7109375" style="247" customWidth="1"/>
    <col min="11527" max="11527" width="14.7109375" style="247" customWidth="1"/>
    <col min="11528" max="11776" width="9.28125" style="247" customWidth="1"/>
    <col min="11777" max="11777" width="13.7109375" style="247" customWidth="1"/>
    <col min="11778" max="11778" width="99.140625" style="247" customWidth="1"/>
    <col min="11779" max="11779" width="6.28125" style="247" customWidth="1"/>
    <col min="11780" max="11780" width="6.421875" style="247" customWidth="1"/>
    <col min="11781" max="11781" width="8.421875" style="247" customWidth="1"/>
    <col min="11782" max="11782" width="13.7109375" style="247" customWidth="1"/>
    <col min="11783" max="11783" width="14.7109375" style="247" customWidth="1"/>
    <col min="11784" max="12032" width="9.28125" style="247" customWidth="1"/>
    <col min="12033" max="12033" width="13.7109375" style="247" customWidth="1"/>
    <col min="12034" max="12034" width="99.140625" style="247" customWidth="1"/>
    <col min="12035" max="12035" width="6.28125" style="247" customWidth="1"/>
    <col min="12036" max="12036" width="6.421875" style="247" customWidth="1"/>
    <col min="12037" max="12037" width="8.421875" style="247" customWidth="1"/>
    <col min="12038" max="12038" width="13.7109375" style="247" customWidth="1"/>
    <col min="12039" max="12039" width="14.7109375" style="247" customWidth="1"/>
    <col min="12040" max="12288" width="9.28125" style="247" customWidth="1"/>
    <col min="12289" max="12289" width="13.7109375" style="247" customWidth="1"/>
    <col min="12290" max="12290" width="99.140625" style="247" customWidth="1"/>
    <col min="12291" max="12291" width="6.28125" style="247" customWidth="1"/>
    <col min="12292" max="12292" width="6.421875" style="247" customWidth="1"/>
    <col min="12293" max="12293" width="8.421875" style="247" customWidth="1"/>
    <col min="12294" max="12294" width="13.7109375" style="247" customWidth="1"/>
    <col min="12295" max="12295" width="14.7109375" style="247" customWidth="1"/>
    <col min="12296" max="12544" width="9.28125" style="247" customWidth="1"/>
    <col min="12545" max="12545" width="13.7109375" style="247" customWidth="1"/>
    <col min="12546" max="12546" width="99.140625" style="247" customWidth="1"/>
    <col min="12547" max="12547" width="6.28125" style="247" customWidth="1"/>
    <col min="12548" max="12548" width="6.421875" style="247" customWidth="1"/>
    <col min="12549" max="12549" width="8.421875" style="247" customWidth="1"/>
    <col min="12550" max="12550" width="13.7109375" style="247" customWidth="1"/>
    <col min="12551" max="12551" width="14.7109375" style="247" customWidth="1"/>
    <col min="12552" max="12800" width="9.28125" style="247" customWidth="1"/>
    <col min="12801" max="12801" width="13.7109375" style="247" customWidth="1"/>
    <col min="12802" max="12802" width="99.140625" style="247" customWidth="1"/>
    <col min="12803" max="12803" width="6.28125" style="247" customWidth="1"/>
    <col min="12804" max="12804" width="6.421875" style="247" customWidth="1"/>
    <col min="12805" max="12805" width="8.421875" style="247" customWidth="1"/>
    <col min="12806" max="12806" width="13.7109375" style="247" customWidth="1"/>
    <col min="12807" max="12807" width="14.7109375" style="247" customWidth="1"/>
    <col min="12808" max="13056" width="9.28125" style="247" customWidth="1"/>
    <col min="13057" max="13057" width="13.7109375" style="247" customWidth="1"/>
    <col min="13058" max="13058" width="99.140625" style="247" customWidth="1"/>
    <col min="13059" max="13059" width="6.28125" style="247" customWidth="1"/>
    <col min="13060" max="13060" width="6.421875" style="247" customWidth="1"/>
    <col min="13061" max="13061" width="8.421875" style="247" customWidth="1"/>
    <col min="13062" max="13062" width="13.7109375" style="247" customWidth="1"/>
    <col min="13063" max="13063" width="14.7109375" style="247" customWidth="1"/>
    <col min="13064" max="13312" width="9.28125" style="247" customWidth="1"/>
    <col min="13313" max="13313" width="13.7109375" style="247" customWidth="1"/>
    <col min="13314" max="13314" width="99.140625" style="247" customWidth="1"/>
    <col min="13315" max="13315" width="6.28125" style="247" customWidth="1"/>
    <col min="13316" max="13316" width="6.421875" style="247" customWidth="1"/>
    <col min="13317" max="13317" width="8.421875" style="247" customWidth="1"/>
    <col min="13318" max="13318" width="13.7109375" style="247" customWidth="1"/>
    <col min="13319" max="13319" width="14.7109375" style="247" customWidth="1"/>
    <col min="13320" max="13568" width="9.28125" style="247" customWidth="1"/>
    <col min="13569" max="13569" width="13.7109375" style="247" customWidth="1"/>
    <col min="13570" max="13570" width="99.140625" style="247" customWidth="1"/>
    <col min="13571" max="13571" width="6.28125" style="247" customWidth="1"/>
    <col min="13572" max="13572" width="6.421875" style="247" customWidth="1"/>
    <col min="13573" max="13573" width="8.421875" style="247" customWidth="1"/>
    <col min="13574" max="13574" width="13.7109375" style="247" customWidth="1"/>
    <col min="13575" max="13575" width="14.7109375" style="247" customWidth="1"/>
    <col min="13576" max="13824" width="9.28125" style="247" customWidth="1"/>
    <col min="13825" max="13825" width="13.7109375" style="247" customWidth="1"/>
    <col min="13826" max="13826" width="99.140625" style="247" customWidth="1"/>
    <col min="13827" max="13827" width="6.28125" style="247" customWidth="1"/>
    <col min="13828" max="13828" width="6.421875" style="247" customWidth="1"/>
    <col min="13829" max="13829" width="8.421875" style="247" customWidth="1"/>
    <col min="13830" max="13830" width="13.7109375" style="247" customWidth="1"/>
    <col min="13831" max="13831" width="14.7109375" style="247" customWidth="1"/>
    <col min="13832" max="14080" width="9.28125" style="247" customWidth="1"/>
    <col min="14081" max="14081" width="13.7109375" style="247" customWidth="1"/>
    <col min="14082" max="14082" width="99.140625" style="247" customWidth="1"/>
    <col min="14083" max="14083" width="6.28125" style="247" customWidth="1"/>
    <col min="14084" max="14084" width="6.421875" style="247" customWidth="1"/>
    <col min="14085" max="14085" width="8.421875" style="247" customWidth="1"/>
    <col min="14086" max="14086" width="13.7109375" style="247" customWidth="1"/>
    <col min="14087" max="14087" width="14.7109375" style="247" customWidth="1"/>
    <col min="14088" max="14336" width="9.28125" style="247" customWidth="1"/>
    <col min="14337" max="14337" width="13.7109375" style="247" customWidth="1"/>
    <col min="14338" max="14338" width="99.140625" style="247" customWidth="1"/>
    <col min="14339" max="14339" width="6.28125" style="247" customWidth="1"/>
    <col min="14340" max="14340" width="6.421875" style="247" customWidth="1"/>
    <col min="14341" max="14341" width="8.421875" style="247" customWidth="1"/>
    <col min="14342" max="14342" width="13.7109375" style="247" customWidth="1"/>
    <col min="14343" max="14343" width="14.7109375" style="247" customWidth="1"/>
    <col min="14344" max="14592" width="9.28125" style="247" customWidth="1"/>
    <col min="14593" max="14593" width="13.7109375" style="247" customWidth="1"/>
    <col min="14594" max="14594" width="99.140625" style="247" customWidth="1"/>
    <col min="14595" max="14595" width="6.28125" style="247" customWidth="1"/>
    <col min="14596" max="14596" width="6.421875" style="247" customWidth="1"/>
    <col min="14597" max="14597" width="8.421875" style="247" customWidth="1"/>
    <col min="14598" max="14598" width="13.7109375" style="247" customWidth="1"/>
    <col min="14599" max="14599" width="14.7109375" style="247" customWidth="1"/>
    <col min="14600" max="14848" width="9.28125" style="247" customWidth="1"/>
    <col min="14849" max="14849" width="13.7109375" style="247" customWidth="1"/>
    <col min="14850" max="14850" width="99.140625" style="247" customWidth="1"/>
    <col min="14851" max="14851" width="6.28125" style="247" customWidth="1"/>
    <col min="14852" max="14852" width="6.421875" style="247" customWidth="1"/>
    <col min="14853" max="14853" width="8.421875" style="247" customWidth="1"/>
    <col min="14854" max="14854" width="13.7109375" style="247" customWidth="1"/>
    <col min="14855" max="14855" width="14.7109375" style="247" customWidth="1"/>
    <col min="14856" max="15104" width="9.28125" style="247" customWidth="1"/>
    <col min="15105" max="15105" width="13.7109375" style="247" customWidth="1"/>
    <col min="15106" max="15106" width="99.140625" style="247" customWidth="1"/>
    <col min="15107" max="15107" width="6.28125" style="247" customWidth="1"/>
    <col min="15108" max="15108" width="6.421875" style="247" customWidth="1"/>
    <col min="15109" max="15109" width="8.421875" style="247" customWidth="1"/>
    <col min="15110" max="15110" width="13.7109375" style="247" customWidth="1"/>
    <col min="15111" max="15111" width="14.7109375" style="247" customWidth="1"/>
    <col min="15112" max="15360" width="9.28125" style="247" customWidth="1"/>
    <col min="15361" max="15361" width="13.7109375" style="247" customWidth="1"/>
    <col min="15362" max="15362" width="99.140625" style="247" customWidth="1"/>
    <col min="15363" max="15363" width="6.28125" style="247" customWidth="1"/>
    <col min="15364" max="15364" width="6.421875" style="247" customWidth="1"/>
    <col min="15365" max="15365" width="8.421875" style="247" customWidth="1"/>
    <col min="15366" max="15366" width="13.7109375" style="247" customWidth="1"/>
    <col min="15367" max="15367" width="14.7109375" style="247" customWidth="1"/>
    <col min="15368" max="15616" width="9.28125" style="247" customWidth="1"/>
    <col min="15617" max="15617" width="13.7109375" style="247" customWidth="1"/>
    <col min="15618" max="15618" width="99.140625" style="247" customWidth="1"/>
    <col min="15619" max="15619" width="6.28125" style="247" customWidth="1"/>
    <col min="15620" max="15620" width="6.421875" style="247" customWidth="1"/>
    <col min="15621" max="15621" width="8.421875" style="247" customWidth="1"/>
    <col min="15622" max="15622" width="13.7109375" style="247" customWidth="1"/>
    <col min="15623" max="15623" width="14.7109375" style="247" customWidth="1"/>
    <col min="15624" max="15872" width="9.28125" style="247" customWidth="1"/>
    <col min="15873" max="15873" width="13.7109375" style="247" customWidth="1"/>
    <col min="15874" max="15874" width="99.140625" style="247" customWidth="1"/>
    <col min="15875" max="15875" width="6.28125" style="247" customWidth="1"/>
    <col min="15876" max="15876" width="6.421875" style="247" customWidth="1"/>
    <col min="15877" max="15877" width="8.421875" style="247" customWidth="1"/>
    <col min="15878" max="15878" width="13.7109375" style="247" customWidth="1"/>
    <col min="15879" max="15879" width="14.7109375" style="247" customWidth="1"/>
    <col min="15880" max="16128" width="9.28125" style="247" customWidth="1"/>
    <col min="16129" max="16129" width="13.7109375" style="247" customWidth="1"/>
    <col min="16130" max="16130" width="99.140625" style="247" customWidth="1"/>
    <col min="16131" max="16131" width="6.28125" style="247" customWidth="1"/>
    <col min="16132" max="16132" width="6.421875" style="247" customWidth="1"/>
    <col min="16133" max="16133" width="8.421875" style="247" customWidth="1"/>
    <col min="16134" max="16134" width="13.7109375" style="247" customWidth="1"/>
    <col min="16135" max="16135" width="14.7109375" style="247" customWidth="1"/>
    <col min="16136" max="16384" width="9.28125" style="247" customWidth="1"/>
  </cols>
  <sheetData>
    <row r="1" spans="1:7" ht="15">
      <c r="A1" s="279" t="s">
        <v>1801</v>
      </c>
      <c r="B1" s="247" t="s">
        <v>1802</v>
      </c>
      <c r="F1" s="250"/>
      <c r="G1" s="280"/>
    </row>
    <row r="2" spans="1:7" ht="12">
      <c r="A2" s="279"/>
      <c r="B2" s="247" t="s">
        <v>1803</v>
      </c>
      <c r="F2" s="250"/>
      <c r="G2" s="280"/>
    </row>
    <row r="3" spans="1:7" ht="12">
      <c r="A3" s="279"/>
      <c r="F3" s="250"/>
      <c r="G3" s="280"/>
    </row>
    <row r="4" spans="1:7" ht="12">
      <c r="A4" s="281" t="s">
        <v>1742</v>
      </c>
      <c r="B4" s="282" t="s">
        <v>1757</v>
      </c>
      <c r="C4" s="282" t="s">
        <v>1758</v>
      </c>
      <c r="D4" s="283" t="s">
        <v>1804</v>
      </c>
      <c r="E4" s="283" t="s">
        <v>1805</v>
      </c>
      <c r="F4" s="284" t="s">
        <v>1759</v>
      </c>
      <c r="G4" s="285" t="s">
        <v>1756</v>
      </c>
    </row>
    <row r="5" spans="1:7" ht="12">
      <c r="A5" s="279"/>
      <c r="D5" s="248"/>
      <c r="E5" s="248"/>
      <c r="F5" s="286"/>
      <c r="G5" s="280" t="s">
        <v>1753</v>
      </c>
    </row>
    <row r="6" spans="1:7" ht="12">
      <c r="A6" s="279" t="s">
        <v>1806</v>
      </c>
      <c r="B6" s="247" t="s">
        <v>1807</v>
      </c>
      <c r="C6" s="247" t="s">
        <v>1808</v>
      </c>
      <c r="D6" s="248">
        <v>1</v>
      </c>
      <c r="E6" s="248">
        <v>0.13</v>
      </c>
      <c r="F6" s="286"/>
      <c r="G6" s="280">
        <f>F6*E6*D6</f>
        <v>0</v>
      </c>
    </row>
    <row r="7" spans="1:7" ht="12">
      <c r="A7" s="279" t="s">
        <v>1809</v>
      </c>
      <c r="B7" s="247" t="s">
        <v>1810</v>
      </c>
      <c r="C7" s="247" t="s">
        <v>907</v>
      </c>
      <c r="D7" s="248">
        <v>1</v>
      </c>
      <c r="E7" s="248">
        <v>4</v>
      </c>
      <c r="F7" s="286"/>
      <c r="G7" s="280">
        <f aca="true" t="shared" si="0" ref="G7:G18">F7*E7*D7</f>
        <v>0</v>
      </c>
    </row>
    <row r="8" spans="1:7" ht="12">
      <c r="A8" s="279" t="s">
        <v>1811</v>
      </c>
      <c r="B8" s="247" t="s">
        <v>1812</v>
      </c>
      <c r="C8" s="247" t="s">
        <v>279</v>
      </c>
      <c r="D8" s="248">
        <v>1</v>
      </c>
      <c r="E8" s="248">
        <v>2</v>
      </c>
      <c r="F8" s="286"/>
      <c r="G8" s="280">
        <f t="shared" si="0"/>
        <v>0</v>
      </c>
    </row>
    <row r="9" spans="1:7" ht="12">
      <c r="A9" s="279" t="s">
        <v>1813</v>
      </c>
      <c r="B9" s="247" t="s">
        <v>1814</v>
      </c>
      <c r="C9" s="247" t="s">
        <v>907</v>
      </c>
      <c r="D9" s="248">
        <v>1</v>
      </c>
      <c r="E9" s="248">
        <v>4</v>
      </c>
      <c r="F9" s="286"/>
      <c r="G9" s="280">
        <f t="shared" si="0"/>
        <v>0</v>
      </c>
    </row>
    <row r="10" spans="1:7" ht="12">
      <c r="A10" s="279" t="s">
        <v>1815</v>
      </c>
      <c r="B10" s="247" t="s">
        <v>1816</v>
      </c>
      <c r="C10" s="247" t="s">
        <v>274</v>
      </c>
      <c r="D10" s="248">
        <v>1</v>
      </c>
      <c r="E10" s="248">
        <v>80</v>
      </c>
      <c r="F10" s="286"/>
      <c r="G10" s="280">
        <f>F10*E10*D10</f>
        <v>0</v>
      </c>
    </row>
    <row r="11" spans="1:7" ht="12">
      <c r="A11" s="279" t="s">
        <v>1815</v>
      </c>
      <c r="B11" s="247" t="s">
        <v>1817</v>
      </c>
      <c r="C11" s="247" t="s">
        <v>274</v>
      </c>
      <c r="D11" s="248">
        <v>1</v>
      </c>
      <c r="E11" s="248">
        <v>25</v>
      </c>
      <c r="F11" s="286"/>
      <c r="G11" s="280">
        <f>F11*E11*D11</f>
        <v>0</v>
      </c>
    </row>
    <row r="12" spans="1:7" ht="12">
      <c r="A12" s="279" t="s">
        <v>1818</v>
      </c>
      <c r="B12" s="247" t="s">
        <v>1819</v>
      </c>
      <c r="C12" s="247" t="s">
        <v>274</v>
      </c>
      <c r="D12" s="248">
        <v>1</v>
      </c>
      <c r="E12" s="248">
        <v>25</v>
      </c>
      <c r="F12" s="286"/>
      <c r="G12" s="280">
        <f>F12*E12*D12</f>
        <v>0</v>
      </c>
    </row>
    <row r="13" spans="1:7" ht="12">
      <c r="A13" s="279" t="s">
        <v>1820</v>
      </c>
      <c r="B13" s="247" t="s">
        <v>1821</v>
      </c>
      <c r="C13" s="247" t="s">
        <v>274</v>
      </c>
      <c r="D13" s="247">
        <v>1</v>
      </c>
      <c r="E13" s="247">
        <v>130</v>
      </c>
      <c r="F13" s="286"/>
      <c r="G13" s="280">
        <f t="shared" si="0"/>
        <v>0</v>
      </c>
    </row>
    <row r="14" spans="1:7" ht="12">
      <c r="A14" s="279" t="s">
        <v>1822</v>
      </c>
      <c r="B14" s="247" t="s">
        <v>1823</v>
      </c>
      <c r="C14" s="247" t="s">
        <v>274</v>
      </c>
      <c r="D14" s="247">
        <v>1</v>
      </c>
      <c r="E14" s="247">
        <v>130</v>
      </c>
      <c r="F14" s="286"/>
      <c r="G14" s="280">
        <f>F14*E14*D14</f>
        <v>0</v>
      </c>
    </row>
    <row r="15" spans="1:7" ht="12">
      <c r="A15" s="279" t="s">
        <v>1824</v>
      </c>
      <c r="B15" s="247" t="s">
        <v>1825</v>
      </c>
      <c r="C15" s="247" t="s">
        <v>279</v>
      </c>
      <c r="D15" s="248">
        <v>1</v>
      </c>
      <c r="E15" s="248">
        <v>22.6</v>
      </c>
      <c r="F15" s="286"/>
      <c r="G15" s="280">
        <f t="shared" si="0"/>
        <v>0</v>
      </c>
    </row>
    <row r="16" spans="1:7" ht="12">
      <c r="A16" s="279" t="s">
        <v>1826</v>
      </c>
      <c r="B16" s="247" t="s">
        <v>1827</v>
      </c>
      <c r="C16" s="247" t="s">
        <v>362</v>
      </c>
      <c r="D16" s="248">
        <v>1</v>
      </c>
      <c r="E16" s="248">
        <v>8.5</v>
      </c>
      <c r="F16" s="286"/>
      <c r="G16" s="280">
        <f t="shared" si="0"/>
        <v>0</v>
      </c>
    </row>
    <row r="17" spans="1:7" ht="12">
      <c r="A17" s="279" t="s">
        <v>1828</v>
      </c>
      <c r="B17" s="247" t="s">
        <v>1829</v>
      </c>
      <c r="C17" s="247" t="s">
        <v>362</v>
      </c>
      <c r="D17" s="248">
        <v>1</v>
      </c>
      <c r="E17" s="248">
        <v>127.5</v>
      </c>
      <c r="F17" s="286"/>
      <c r="G17" s="280">
        <f t="shared" si="0"/>
        <v>0</v>
      </c>
    </row>
    <row r="18" spans="1:7" ht="12">
      <c r="A18" s="279" t="s">
        <v>1830</v>
      </c>
      <c r="B18" s="247" t="s">
        <v>1831</v>
      </c>
      <c r="C18" s="247" t="s">
        <v>231</v>
      </c>
      <c r="D18" s="248">
        <v>1</v>
      </c>
      <c r="E18" s="248">
        <v>49</v>
      </c>
      <c r="F18" s="286"/>
      <c r="G18" s="280">
        <f t="shared" si="0"/>
        <v>0</v>
      </c>
    </row>
    <row r="19" spans="1:7" ht="12">
      <c r="A19" s="279"/>
      <c r="D19" s="248"/>
      <c r="E19" s="248"/>
      <c r="F19" s="286"/>
      <c r="G19" s="280" t="s">
        <v>1753</v>
      </c>
    </row>
    <row r="20" spans="1:7" ht="12">
      <c r="A20" s="279"/>
      <c r="B20" s="287" t="s">
        <v>1832</v>
      </c>
      <c r="C20" s="287"/>
      <c r="D20" s="288"/>
      <c r="E20" s="288"/>
      <c r="F20" s="289"/>
      <c r="G20" s="290">
        <f>SUM(G5:G18)</f>
        <v>0</v>
      </c>
    </row>
    <row r="21" spans="1:7" ht="12">
      <c r="A21" s="279"/>
      <c r="D21" s="248"/>
      <c r="E21" s="248"/>
      <c r="F21" s="286"/>
      <c r="G21" s="286"/>
    </row>
    <row r="22" spans="1:7" ht="12">
      <c r="A22" s="279"/>
      <c r="D22" s="248"/>
      <c r="E22" s="248"/>
      <c r="F22" s="286"/>
      <c r="G22" s="286"/>
    </row>
    <row r="23" spans="1:7" ht="12">
      <c r="A23" s="279"/>
      <c r="D23" s="248"/>
      <c r="E23" s="248"/>
      <c r="F23" s="286"/>
      <c r="G23" s="286"/>
    </row>
  </sheetData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&amp;RVO Potoční ulice v Břilicích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7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8" t="s">
        <v>90</v>
      </c>
    </row>
    <row r="3" spans="2:46" ht="6.95" customHeight="1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91</v>
      </c>
    </row>
    <row r="4" spans="2:46" ht="24.95" customHeight="1">
      <c r="B4" s="21"/>
      <c r="D4" s="22" t="s">
        <v>112</v>
      </c>
      <c r="L4" s="21"/>
      <c r="M4" s="91" t="s">
        <v>10</v>
      </c>
      <c r="AT4" s="18" t="s">
        <v>3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1" t="str">
        <f>'Rekapitulace stavby'!K6</f>
        <v>Stavební úpravy MK v ulici Potoční, Břilice - II. etapa</v>
      </c>
      <c r="F7" s="332"/>
      <c r="G7" s="332"/>
      <c r="H7" s="332"/>
      <c r="L7" s="21"/>
    </row>
    <row r="8" spans="2:12" s="1" customFormat="1" ht="12" customHeight="1">
      <c r="B8" s="33"/>
      <c r="D8" s="28" t="s">
        <v>113</v>
      </c>
      <c r="I8" s="92"/>
      <c r="L8" s="33"/>
    </row>
    <row r="9" spans="2:12" s="1" customFormat="1" ht="36.95" customHeight="1">
      <c r="B9" s="33"/>
      <c r="E9" s="315" t="s">
        <v>114</v>
      </c>
      <c r="F9" s="330"/>
      <c r="G9" s="330"/>
      <c r="H9" s="330"/>
      <c r="I9" s="92"/>
      <c r="L9" s="33"/>
    </row>
    <row r="10" spans="2:12" s="1" customFormat="1" ht="12">
      <c r="B10" s="33"/>
      <c r="I10" s="92"/>
      <c r="L10" s="33"/>
    </row>
    <row r="11" spans="2:12" s="1" customFormat="1" ht="12" customHeight="1">
      <c r="B11" s="33"/>
      <c r="D11" s="28" t="s">
        <v>18</v>
      </c>
      <c r="F11" s="26" t="s">
        <v>1</v>
      </c>
      <c r="I11" s="93" t="s">
        <v>19</v>
      </c>
      <c r="J11" s="26" t="s">
        <v>1</v>
      </c>
      <c r="L11" s="33"/>
    </row>
    <row r="12" spans="2:12" s="1" customFormat="1" ht="12" customHeight="1">
      <c r="B12" s="33"/>
      <c r="D12" s="28" t="s">
        <v>20</v>
      </c>
      <c r="F12" s="26" t="s">
        <v>21</v>
      </c>
      <c r="I12" s="93" t="s">
        <v>22</v>
      </c>
      <c r="J12" s="53" t="str">
        <f>'Rekapitulace stavby'!AN8</f>
        <v>25. 6. 2019</v>
      </c>
      <c r="L12" s="33"/>
    </row>
    <row r="13" spans="2:12" s="1" customFormat="1" ht="10.9" customHeight="1">
      <c r="B13" s="33"/>
      <c r="I13" s="92"/>
      <c r="L13" s="33"/>
    </row>
    <row r="14" spans="2:12" s="1" customFormat="1" ht="12" customHeight="1">
      <c r="B14" s="33"/>
      <c r="D14" s="28" t="s">
        <v>24</v>
      </c>
      <c r="I14" s="93" t="s">
        <v>25</v>
      </c>
      <c r="J14" s="26" t="s">
        <v>26</v>
      </c>
      <c r="L14" s="33"/>
    </row>
    <row r="15" spans="2:12" s="1" customFormat="1" ht="18" customHeight="1">
      <c r="B15" s="33"/>
      <c r="E15" s="26" t="s">
        <v>27</v>
      </c>
      <c r="I15" s="93" t="s">
        <v>28</v>
      </c>
      <c r="J15" s="26" t="s">
        <v>29</v>
      </c>
      <c r="L15" s="33"/>
    </row>
    <row r="16" spans="2:12" s="1" customFormat="1" ht="6.95" customHeight="1">
      <c r="B16" s="33"/>
      <c r="I16" s="92"/>
      <c r="L16" s="33"/>
    </row>
    <row r="17" spans="2:12" s="1" customFormat="1" ht="12" customHeight="1">
      <c r="B17" s="33"/>
      <c r="D17" s="28" t="s">
        <v>30</v>
      </c>
      <c r="I17" s="93" t="s">
        <v>25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33" t="str">
        <f>'Rekapitulace stavby'!E14</f>
        <v>Vyplň údaj</v>
      </c>
      <c r="F18" s="318"/>
      <c r="G18" s="318"/>
      <c r="H18" s="318"/>
      <c r="I18" s="93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I19" s="92"/>
      <c r="L19" s="33"/>
    </row>
    <row r="20" spans="2:12" s="1" customFormat="1" ht="12" customHeight="1">
      <c r="B20" s="33"/>
      <c r="D20" s="28" t="s">
        <v>32</v>
      </c>
      <c r="I20" s="93" t="s">
        <v>25</v>
      </c>
      <c r="J20" s="26" t="s">
        <v>1</v>
      </c>
      <c r="L20" s="33"/>
    </row>
    <row r="21" spans="2:12" s="1" customFormat="1" ht="18" customHeight="1">
      <c r="B21" s="33"/>
      <c r="E21" s="26" t="s">
        <v>34</v>
      </c>
      <c r="I21" s="93" t="s">
        <v>28</v>
      </c>
      <c r="J21" s="26" t="s">
        <v>1</v>
      </c>
      <c r="L21" s="33"/>
    </row>
    <row r="22" spans="2:12" s="1" customFormat="1" ht="6.95" customHeight="1">
      <c r="B22" s="33"/>
      <c r="I22" s="92"/>
      <c r="L22" s="33"/>
    </row>
    <row r="23" spans="2:12" s="1" customFormat="1" ht="12" customHeight="1">
      <c r="B23" s="33"/>
      <c r="D23" s="28" t="s">
        <v>37</v>
      </c>
      <c r="I23" s="93" t="s">
        <v>25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93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I25" s="92"/>
      <c r="L25" s="33"/>
    </row>
    <row r="26" spans="2:12" s="1" customFormat="1" ht="12" customHeight="1">
      <c r="B26" s="33"/>
      <c r="D26" s="28" t="s">
        <v>39</v>
      </c>
      <c r="I26" s="92"/>
      <c r="L26" s="33"/>
    </row>
    <row r="27" spans="2:12" s="7" customFormat="1" ht="16.5" customHeight="1">
      <c r="B27" s="94"/>
      <c r="E27" s="322" t="s">
        <v>1</v>
      </c>
      <c r="F27" s="322"/>
      <c r="G27" s="322"/>
      <c r="H27" s="322"/>
      <c r="I27" s="95"/>
      <c r="L27" s="94"/>
    </row>
    <row r="28" spans="2:12" s="1" customFormat="1" ht="6.95" customHeight="1">
      <c r="B28" s="33"/>
      <c r="I28" s="92"/>
      <c r="L28" s="33"/>
    </row>
    <row r="29" spans="2:12" s="1" customFormat="1" ht="6.95" customHeight="1">
      <c r="B29" s="33"/>
      <c r="D29" s="54"/>
      <c r="E29" s="54"/>
      <c r="F29" s="54"/>
      <c r="G29" s="54"/>
      <c r="H29" s="54"/>
      <c r="I29" s="96"/>
      <c r="J29" s="54"/>
      <c r="K29" s="54"/>
      <c r="L29" s="33"/>
    </row>
    <row r="30" spans="2:12" s="1" customFormat="1" ht="25.35" customHeight="1">
      <c r="B30" s="33"/>
      <c r="D30" s="97" t="s">
        <v>41</v>
      </c>
      <c r="I30" s="92"/>
      <c r="J30" s="67">
        <f>ROUND(J117,2)</f>
        <v>0</v>
      </c>
      <c r="L30" s="33"/>
    </row>
    <row r="31" spans="2:12" s="1" customFormat="1" ht="6.95" customHeight="1">
      <c r="B31" s="33"/>
      <c r="D31" s="54"/>
      <c r="E31" s="54"/>
      <c r="F31" s="54"/>
      <c r="G31" s="54"/>
      <c r="H31" s="54"/>
      <c r="I31" s="96"/>
      <c r="J31" s="54"/>
      <c r="K31" s="54"/>
      <c r="L31" s="33"/>
    </row>
    <row r="32" spans="2:12" s="1" customFormat="1" ht="14.45" customHeight="1">
      <c r="B32" s="33"/>
      <c r="F32" s="36" t="s">
        <v>43</v>
      </c>
      <c r="I32" s="98" t="s">
        <v>42</v>
      </c>
      <c r="J32" s="36" t="s">
        <v>44</v>
      </c>
      <c r="L32" s="33"/>
    </row>
    <row r="33" spans="2:12" s="1" customFormat="1" ht="14.45" customHeight="1">
      <c r="B33" s="33"/>
      <c r="D33" s="99" t="s">
        <v>45</v>
      </c>
      <c r="E33" s="28" t="s">
        <v>46</v>
      </c>
      <c r="F33" s="100">
        <f>ROUND((SUM(BE117:BE162)),2)</f>
        <v>0</v>
      </c>
      <c r="I33" s="101">
        <v>0.21</v>
      </c>
      <c r="J33" s="100">
        <f>ROUND(((SUM(BE117:BE162))*I33),2)</f>
        <v>0</v>
      </c>
      <c r="L33" s="33"/>
    </row>
    <row r="34" spans="2:12" s="1" customFormat="1" ht="14.45" customHeight="1">
      <c r="B34" s="33"/>
      <c r="E34" s="28" t="s">
        <v>47</v>
      </c>
      <c r="F34" s="100">
        <f>ROUND((SUM(BF117:BF162)),2)</f>
        <v>0</v>
      </c>
      <c r="I34" s="101">
        <v>0.15</v>
      </c>
      <c r="J34" s="100">
        <f>ROUND(((SUM(BF117:BF162))*I34),2)</f>
        <v>0</v>
      </c>
      <c r="L34" s="33"/>
    </row>
    <row r="35" spans="2:12" s="1" customFormat="1" ht="14.45" customHeight="1" hidden="1">
      <c r="B35" s="33"/>
      <c r="E35" s="28" t="s">
        <v>48</v>
      </c>
      <c r="F35" s="100">
        <f>ROUND((SUM(BG117:BG162)),2)</f>
        <v>0</v>
      </c>
      <c r="I35" s="101">
        <v>0.21</v>
      </c>
      <c r="J35" s="10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100">
        <f>ROUND((SUM(BH117:BH162)),2)</f>
        <v>0</v>
      </c>
      <c r="I36" s="101">
        <v>0.15</v>
      </c>
      <c r="J36" s="10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100">
        <f>ROUND((SUM(BI117:BI162)),2)</f>
        <v>0</v>
      </c>
      <c r="I37" s="101">
        <v>0</v>
      </c>
      <c r="J37" s="100">
        <f>0</f>
        <v>0</v>
      </c>
      <c r="L37" s="33"/>
    </row>
    <row r="38" spans="2:12" s="1" customFormat="1" ht="6.95" customHeight="1">
      <c r="B38" s="33"/>
      <c r="I38" s="92"/>
      <c r="L38" s="33"/>
    </row>
    <row r="39" spans="2:12" s="1" customFormat="1" ht="25.35" customHeight="1">
      <c r="B39" s="33"/>
      <c r="C39" s="102"/>
      <c r="D39" s="103" t="s">
        <v>51</v>
      </c>
      <c r="E39" s="58"/>
      <c r="F39" s="58"/>
      <c r="G39" s="104" t="s">
        <v>52</v>
      </c>
      <c r="H39" s="105" t="s">
        <v>53</v>
      </c>
      <c r="I39" s="106"/>
      <c r="J39" s="107">
        <f>SUM(J30:J37)</f>
        <v>0</v>
      </c>
      <c r="K39" s="108"/>
      <c r="L39" s="33"/>
    </row>
    <row r="40" spans="2:12" s="1" customFormat="1" ht="14.45" customHeight="1">
      <c r="B40" s="33"/>
      <c r="I40" s="92"/>
      <c r="L40" s="33"/>
    </row>
    <row r="41" spans="2:12" ht="14.45" customHeight="1">
      <c r="B41" s="21"/>
      <c r="L41" s="21"/>
    </row>
    <row r="42" spans="2:12" ht="14.45" customHeight="1">
      <c r="B42" s="21"/>
      <c r="L42" s="21"/>
    </row>
    <row r="43" spans="2:12" ht="14.45" customHeight="1">
      <c r="B43" s="21"/>
      <c r="L43" s="21"/>
    </row>
    <row r="44" spans="2:12" ht="14.45" customHeight="1">
      <c r="B44" s="21"/>
      <c r="L44" s="21"/>
    </row>
    <row r="45" spans="2:12" ht="14.45" customHeight="1">
      <c r="B45" s="21"/>
      <c r="L45" s="21"/>
    </row>
    <row r="46" spans="2:12" ht="14.45" customHeight="1">
      <c r="B46" s="21"/>
      <c r="L46" s="21"/>
    </row>
    <row r="47" spans="2:12" ht="14.45" customHeight="1">
      <c r="B47" s="21"/>
      <c r="L47" s="21"/>
    </row>
    <row r="48" spans="2:12" ht="14.45" customHeight="1">
      <c r="B48" s="21"/>
      <c r="L48" s="21"/>
    </row>
    <row r="49" spans="2:12" ht="14.45" customHeight="1">
      <c r="B49" s="21"/>
      <c r="L49" s="21"/>
    </row>
    <row r="50" spans="2:12" s="1" customFormat="1" ht="14.45" customHeight="1">
      <c r="B50" s="33"/>
      <c r="D50" s="42" t="s">
        <v>54</v>
      </c>
      <c r="E50" s="43"/>
      <c r="F50" s="43"/>
      <c r="G50" s="42" t="s">
        <v>55</v>
      </c>
      <c r="H50" s="43"/>
      <c r="I50" s="109"/>
      <c r="J50" s="43"/>
      <c r="K50" s="43"/>
      <c r="L50" s="3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2:12" s="1" customFormat="1" ht="12.75">
      <c r="B61" s="33"/>
      <c r="D61" s="44" t="s">
        <v>56</v>
      </c>
      <c r="E61" s="35"/>
      <c r="F61" s="110" t="s">
        <v>57</v>
      </c>
      <c r="G61" s="44" t="s">
        <v>56</v>
      </c>
      <c r="H61" s="35"/>
      <c r="I61" s="111"/>
      <c r="J61" s="112" t="s">
        <v>57</v>
      </c>
      <c r="K61" s="35"/>
      <c r="L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2:12" s="1" customFormat="1" ht="12.75">
      <c r="B65" s="33"/>
      <c r="D65" s="42" t="s">
        <v>58</v>
      </c>
      <c r="E65" s="43"/>
      <c r="F65" s="43"/>
      <c r="G65" s="42" t="s">
        <v>59</v>
      </c>
      <c r="H65" s="43"/>
      <c r="I65" s="109"/>
      <c r="J65" s="43"/>
      <c r="K65" s="43"/>
      <c r="L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2:12" s="1" customFormat="1" ht="12.75">
      <c r="B76" s="33"/>
      <c r="D76" s="44" t="s">
        <v>56</v>
      </c>
      <c r="E76" s="35"/>
      <c r="F76" s="110" t="s">
        <v>57</v>
      </c>
      <c r="G76" s="44" t="s">
        <v>56</v>
      </c>
      <c r="H76" s="35"/>
      <c r="I76" s="111"/>
      <c r="J76" s="112" t="s">
        <v>57</v>
      </c>
      <c r="K76" s="35"/>
      <c r="L76" s="33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113"/>
      <c r="J77" s="46"/>
      <c r="K77" s="46"/>
      <c r="L77" s="33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114"/>
      <c r="J81" s="48"/>
      <c r="K81" s="48"/>
      <c r="L81" s="33"/>
    </row>
    <row r="82" spans="2:12" s="1" customFormat="1" ht="24.95" customHeight="1">
      <c r="B82" s="33"/>
      <c r="C82" s="22" t="s">
        <v>115</v>
      </c>
      <c r="I82" s="92"/>
      <c r="L82" s="33"/>
    </row>
    <row r="83" spans="2:12" s="1" customFormat="1" ht="6.95" customHeight="1">
      <c r="B83" s="33"/>
      <c r="I83" s="92"/>
      <c r="L83" s="33"/>
    </row>
    <row r="84" spans="2:12" s="1" customFormat="1" ht="12" customHeight="1">
      <c r="B84" s="33"/>
      <c r="C84" s="28" t="s">
        <v>16</v>
      </c>
      <c r="I84" s="92"/>
      <c r="L84" s="33"/>
    </row>
    <row r="85" spans="2:12" s="1" customFormat="1" ht="16.5" customHeight="1">
      <c r="B85" s="33"/>
      <c r="E85" s="331" t="str">
        <f>E7</f>
        <v>Stavební úpravy MK v ulici Potoční, Břilice - II. etapa</v>
      </c>
      <c r="F85" s="332"/>
      <c r="G85" s="332"/>
      <c r="H85" s="332"/>
      <c r="I85" s="92"/>
      <c r="L85" s="33"/>
    </row>
    <row r="86" spans="2:12" s="1" customFormat="1" ht="12" customHeight="1">
      <c r="B86" s="33"/>
      <c r="C86" s="28" t="s">
        <v>113</v>
      </c>
      <c r="I86" s="92"/>
      <c r="L86" s="33"/>
    </row>
    <row r="87" spans="2:12" s="1" customFormat="1" ht="16.5" customHeight="1">
      <c r="B87" s="33"/>
      <c r="E87" s="315" t="str">
        <f>E9</f>
        <v>02 - Ostatní a vedlejší náklady</v>
      </c>
      <c r="F87" s="330"/>
      <c r="G87" s="330"/>
      <c r="H87" s="330"/>
      <c r="I87" s="92"/>
      <c r="L87" s="33"/>
    </row>
    <row r="88" spans="2:12" s="1" customFormat="1" ht="6.95" customHeight="1">
      <c r="B88" s="33"/>
      <c r="I88" s="92"/>
      <c r="L88" s="33"/>
    </row>
    <row r="89" spans="2:12" s="1" customFormat="1" ht="12" customHeight="1">
      <c r="B89" s="33"/>
      <c r="C89" s="28" t="s">
        <v>20</v>
      </c>
      <c r="F89" s="26" t="str">
        <f>F12</f>
        <v>Třeboň - Břilice</v>
      </c>
      <c r="I89" s="93" t="s">
        <v>22</v>
      </c>
      <c r="J89" s="53" t="str">
        <f>IF(J12="","",J12)</f>
        <v>25. 6. 2019</v>
      </c>
      <c r="L89" s="33"/>
    </row>
    <row r="90" spans="2:12" s="1" customFormat="1" ht="6.95" customHeight="1">
      <c r="B90" s="33"/>
      <c r="I90" s="92"/>
      <c r="L90" s="33"/>
    </row>
    <row r="91" spans="2:12" s="1" customFormat="1" ht="15.2" customHeight="1">
      <c r="B91" s="33"/>
      <c r="C91" s="28" t="s">
        <v>24</v>
      </c>
      <c r="F91" s="26" t="str">
        <f>E15</f>
        <v>Město Třeboň</v>
      </c>
      <c r="I91" s="93" t="s">
        <v>32</v>
      </c>
      <c r="J91" s="31" t="str">
        <f>E21</f>
        <v>WAY project s.r.o.</v>
      </c>
      <c r="L91" s="33"/>
    </row>
    <row r="92" spans="2:12" s="1" customFormat="1" ht="15.2" customHeight="1">
      <c r="B92" s="33"/>
      <c r="C92" s="28" t="s">
        <v>30</v>
      </c>
      <c r="F92" s="26" t="str">
        <f>IF(E18="","",E18)</f>
        <v>Vyplň údaj</v>
      </c>
      <c r="I92" s="93" t="s">
        <v>37</v>
      </c>
      <c r="J92" s="31" t="str">
        <f>E24</f>
        <v xml:space="preserve"> </v>
      </c>
      <c r="L92" s="33"/>
    </row>
    <row r="93" spans="2:12" s="1" customFormat="1" ht="10.35" customHeight="1">
      <c r="B93" s="33"/>
      <c r="I93" s="92"/>
      <c r="L93" s="33"/>
    </row>
    <row r="94" spans="2:12" s="1" customFormat="1" ht="29.25" customHeight="1">
      <c r="B94" s="33"/>
      <c r="C94" s="115" t="s">
        <v>116</v>
      </c>
      <c r="D94" s="102"/>
      <c r="E94" s="102"/>
      <c r="F94" s="102"/>
      <c r="G94" s="102"/>
      <c r="H94" s="102"/>
      <c r="I94" s="116"/>
      <c r="J94" s="117" t="s">
        <v>117</v>
      </c>
      <c r="K94" s="102"/>
      <c r="L94" s="33"/>
    </row>
    <row r="95" spans="2:12" s="1" customFormat="1" ht="10.35" customHeight="1">
      <c r="B95" s="33"/>
      <c r="I95" s="92"/>
      <c r="L95" s="33"/>
    </row>
    <row r="96" spans="2:47" s="1" customFormat="1" ht="22.9" customHeight="1">
      <c r="B96" s="33"/>
      <c r="C96" s="118" t="s">
        <v>118</v>
      </c>
      <c r="I96" s="92"/>
      <c r="J96" s="67">
        <f>J117</f>
        <v>0</v>
      </c>
      <c r="L96" s="33"/>
      <c r="AU96" s="18" t="s">
        <v>119</v>
      </c>
    </row>
    <row r="97" spans="2:12" s="8" customFormat="1" ht="24.95" customHeight="1">
      <c r="B97" s="119"/>
      <c r="D97" s="120" t="s">
        <v>120</v>
      </c>
      <c r="E97" s="121"/>
      <c r="F97" s="121"/>
      <c r="G97" s="121"/>
      <c r="H97" s="121"/>
      <c r="I97" s="122"/>
      <c r="J97" s="123">
        <f>J118</f>
        <v>0</v>
      </c>
      <c r="L97" s="119"/>
    </row>
    <row r="98" spans="2:12" s="1" customFormat="1" ht="21.75" customHeight="1">
      <c r="B98" s="33"/>
      <c r="I98" s="92"/>
      <c r="L98" s="33"/>
    </row>
    <row r="99" spans="2:12" s="1" customFormat="1" ht="6.95" customHeight="1">
      <c r="B99" s="45"/>
      <c r="C99" s="46"/>
      <c r="D99" s="46"/>
      <c r="E99" s="46"/>
      <c r="F99" s="46"/>
      <c r="G99" s="46"/>
      <c r="H99" s="46"/>
      <c r="I99" s="113"/>
      <c r="J99" s="46"/>
      <c r="K99" s="46"/>
      <c r="L99" s="33"/>
    </row>
    <row r="103" spans="2:12" s="1" customFormat="1" ht="6.95" customHeight="1">
      <c r="B103" s="47"/>
      <c r="C103" s="48"/>
      <c r="D103" s="48"/>
      <c r="E103" s="48"/>
      <c r="F103" s="48"/>
      <c r="G103" s="48"/>
      <c r="H103" s="48"/>
      <c r="I103" s="114"/>
      <c r="J103" s="48"/>
      <c r="K103" s="48"/>
      <c r="L103" s="33"/>
    </row>
    <row r="104" spans="2:12" s="1" customFormat="1" ht="24.95" customHeight="1">
      <c r="B104" s="33"/>
      <c r="C104" s="22" t="s">
        <v>121</v>
      </c>
      <c r="I104" s="92"/>
      <c r="L104" s="33"/>
    </row>
    <row r="105" spans="2:12" s="1" customFormat="1" ht="6.95" customHeight="1">
      <c r="B105" s="33"/>
      <c r="I105" s="92"/>
      <c r="L105" s="33"/>
    </row>
    <row r="106" spans="2:12" s="1" customFormat="1" ht="12" customHeight="1">
      <c r="B106" s="33"/>
      <c r="C106" s="28" t="s">
        <v>16</v>
      </c>
      <c r="I106" s="92"/>
      <c r="L106" s="33"/>
    </row>
    <row r="107" spans="2:12" s="1" customFormat="1" ht="16.5" customHeight="1">
      <c r="B107" s="33"/>
      <c r="E107" s="331" t="str">
        <f>E7</f>
        <v>Stavební úpravy MK v ulici Potoční, Břilice - II. etapa</v>
      </c>
      <c r="F107" s="332"/>
      <c r="G107" s="332"/>
      <c r="H107" s="332"/>
      <c r="I107" s="92"/>
      <c r="L107" s="33"/>
    </row>
    <row r="108" spans="2:12" s="1" customFormat="1" ht="12" customHeight="1">
      <c r="B108" s="33"/>
      <c r="C108" s="28" t="s">
        <v>113</v>
      </c>
      <c r="I108" s="92"/>
      <c r="L108" s="33"/>
    </row>
    <row r="109" spans="2:12" s="1" customFormat="1" ht="16.5" customHeight="1">
      <c r="B109" s="33"/>
      <c r="E109" s="315" t="str">
        <f>E9</f>
        <v>02 - Ostatní a vedlejší náklady</v>
      </c>
      <c r="F109" s="330"/>
      <c r="G109" s="330"/>
      <c r="H109" s="330"/>
      <c r="I109" s="92"/>
      <c r="L109" s="33"/>
    </row>
    <row r="110" spans="2:12" s="1" customFormat="1" ht="6.95" customHeight="1">
      <c r="B110" s="33"/>
      <c r="I110" s="92"/>
      <c r="L110" s="33"/>
    </row>
    <row r="111" spans="2:12" s="1" customFormat="1" ht="12" customHeight="1">
      <c r="B111" s="33"/>
      <c r="C111" s="28" t="s">
        <v>20</v>
      </c>
      <c r="F111" s="26" t="str">
        <f>F12</f>
        <v>Třeboň - Břilice</v>
      </c>
      <c r="I111" s="93" t="s">
        <v>22</v>
      </c>
      <c r="J111" s="53" t="str">
        <f>IF(J12="","",J12)</f>
        <v>25. 6. 2019</v>
      </c>
      <c r="L111" s="33"/>
    </row>
    <row r="112" spans="2:12" s="1" customFormat="1" ht="6.95" customHeight="1">
      <c r="B112" s="33"/>
      <c r="I112" s="92"/>
      <c r="L112" s="33"/>
    </row>
    <row r="113" spans="2:12" s="1" customFormat="1" ht="15.2" customHeight="1">
      <c r="B113" s="33"/>
      <c r="C113" s="28" t="s">
        <v>24</v>
      </c>
      <c r="F113" s="26" t="str">
        <f>E15</f>
        <v>Město Třeboň</v>
      </c>
      <c r="I113" s="93" t="s">
        <v>32</v>
      </c>
      <c r="J113" s="31" t="str">
        <f>E21</f>
        <v>WAY project s.r.o.</v>
      </c>
      <c r="L113" s="33"/>
    </row>
    <row r="114" spans="2:12" s="1" customFormat="1" ht="15.2" customHeight="1">
      <c r="B114" s="33"/>
      <c r="C114" s="28" t="s">
        <v>30</v>
      </c>
      <c r="F114" s="26" t="str">
        <f>IF(E18="","",E18)</f>
        <v>Vyplň údaj</v>
      </c>
      <c r="I114" s="93" t="s">
        <v>37</v>
      </c>
      <c r="J114" s="31" t="str">
        <f>E24</f>
        <v xml:space="preserve"> </v>
      </c>
      <c r="L114" s="33"/>
    </row>
    <row r="115" spans="2:12" s="1" customFormat="1" ht="10.35" customHeight="1">
      <c r="B115" s="33"/>
      <c r="I115" s="92"/>
      <c r="L115" s="33"/>
    </row>
    <row r="116" spans="2:20" s="9" customFormat="1" ht="29.25" customHeight="1">
      <c r="B116" s="124"/>
      <c r="C116" s="125" t="s">
        <v>122</v>
      </c>
      <c r="D116" s="126" t="s">
        <v>66</v>
      </c>
      <c r="E116" s="126" t="s">
        <v>62</v>
      </c>
      <c r="F116" s="126" t="s">
        <v>63</v>
      </c>
      <c r="G116" s="126" t="s">
        <v>123</v>
      </c>
      <c r="H116" s="126" t="s">
        <v>124</v>
      </c>
      <c r="I116" s="127" t="s">
        <v>125</v>
      </c>
      <c r="J116" s="126" t="s">
        <v>117</v>
      </c>
      <c r="K116" s="128" t="s">
        <v>126</v>
      </c>
      <c r="L116" s="124"/>
      <c r="M116" s="60" t="s">
        <v>1</v>
      </c>
      <c r="N116" s="61" t="s">
        <v>45</v>
      </c>
      <c r="O116" s="61" t="s">
        <v>127</v>
      </c>
      <c r="P116" s="61" t="s">
        <v>128</v>
      </c>
      <c r="Q116" s="61" t="s">
        <v>129</v>
      </c>
      <c r="R116" s="61" t="s">
        <v>130</v>
      </c>
      <c r="S116" s="61" t="s">
        <v>131</v>
      </c>
      <c r="T116" s="62" t="s">
        <v>132</v>
      </c>
    </row>
    <row r="117" spans="2:63" s="1" customFormat="1" ht="22.9" customHeight="1">
      <c r="B117" s="33"/>
      <c r="C117" s="65" t="s">
        <v>133</v>
      </c>
      <c r="I117" s="92"/>
      <c r="J117" s="129">
        <f>BK117</f>
        <v>0</v>
      </c>
      <c r="L117" s="33"/>
      <c r="M117" s="63"/>
      <c r="N117" s="54"/>
      <c r="O117" s="54"/>
      <c r="P117" s="130">
        <f>P118</f>
        <v>0</v>
      </c>
      <c r="Q117" s="54"/>
      <c r="R117" s="130">
        <f>R118</f>
        <v>0</v>
      </c>
      <c r="S117" s="54"/>
      <c r="T117" s="131">
        <f>T118</f>
        <v>0</v>
      </c>
      <c r="AT117" s="18" t="s">
        <v>80</v>
      </c>
      <c r="AU117" s="18" t="s">
        <v>119</v>
      </c>
      <c r="BK117" s="132">
        <f>BK118</f>
        <v>0</v>
      </c>
    </row>
    <row r="118" spans="2:63" s="10" customFormat="1" ht="25.9" customHeight="1">
      <c r="B118" s="133"/>
      <c r="D118" s="134" t="s">
        <v>80</v>
      </c>
      <c r="E118" s="135" t="s">
        <v>134</v>
      </c>
      <c r="F118" s="135" t="s">
        <v>135</v>
      </c>
      <c r="I118" s="136"/>
      <c r="J118" s="137">
        <f>BK118</f>
        <v>0</v>
      </c>
      <c r="L118" s="133"/>
      <c r="M118" s="138"/>
      <c r="N118" s="139"/>
      <c r="O118" s="139"/>
      <c r="P118" s="140">
        <f>SUM(P119:P162)</f>
        <v>0</v>
      </c>
      <c r="Q118" s="139"/>
      <c r="R118" s="140">
        <f>SUM(R119:R162)</f>
        <v>0</v>
      </c>
      <c r="S118" s="139"/>
      <c r="T118" s="141">
        <f>SUM(T119:T162)</f>
        <v>0</v>
      </c>
      <c r="AR118" s="134" t="s">
        <v>136</v>
      </c>
      <c r="AT118" s="142" t="s">
        <v>80</v>
      </c>
      <c r="AU118" s="142" t="s">
        <v>81</v>
      </c>
      <c r="AY118" s="134" t="s">
        <v>137</v>
      </c>
      <c r="BK118" s="143">
        <f>SUM(BK119:BK162)</f>
        <v>0</v>
      </c>
    </row>
    <row r="119" spans="2:65" s="1" customFormat="1" ht="16.5" customHeight="1">
      <c r="B119" s="144"/>
      <c r="C119" s="145" t="s">
        <v>89</v>
      </c>
      <c r="D119" s="145" t="s">
        <v>138</v>
      </c>
      <c r="E119" s="146" t="s">
        <v>139</v>
      </c>
      <c r="F119" s="147" t="s">
        <v>140</v>
      </c>
      <c r="G119" s="148" t="s">
        <v>141</v>
      </c>
      <c r="H119" s="149">
        <v>1</v>
      </c>
      <c r="I119" s="150"/>
      <c r="J119" s="151">
        <f>ROUND(I119*H119,2)</f>
        <v>0</v>
      </c>
      <c r="K119" s="147" t="s">
        <v>142</v>
      </c>
      <c r="L119" s="33"/>
      <c r="M119" s="152" t="s">
        <v>1</v>
      </c>
      <c r="N119" s="153" t="s">
        <v>46</v>
      </c>
      <c r="O119" s="56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6" t="s">
        <v>143</v>
      </c>
      <c r="AT119" s="156" t="s">
        <v>138</v>
      </c>
      <c r="AU119" s="156" t="s">
        <v>89</v>
      </c>
      <c r="AY119" s="18" t="s">
        <v>137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8" t="s">
        <v>89</v>
      </c>
      <c r="BK119" s="157">
        <f>ROUND(I119*H119,2)</f>
        <v>0</v>
      </c>
      <c r="BL119" s="18" t="s">
        <v>143</v>
      </c>
      <c r="BM119" s="156" t="s">
        <v>144</v>
      </c>
    </row>
    <row r="120" spans="2:51" s="11" customFormat="1" ht="12">
      <c r="B120" s="158"/>
      <c r="D120" s="159" t="s">
        <v>145</v>
      </c>
      <c r="E120" s="160" t="s">
        <v>1</v>
      </c>
      <c r="F120" s="161" t="s">
        <v>146</v>
      </c>
      <c r="H120" s="162">
        <v>1</v>
      </c>
      <c r="I120" s="163"/>
      <c r="L120" s="158"/>
      <c r="M120" s="164"/>
      <c r="N120" s="165"/>
      <c r="O120" s="165"/>
      <c r="P120" s="165"/>
      <c r="Q120" s="165"/>
      <c r="R120" s="165"/>
      <c r="S120" s="165"/>
      <c r="T120" s="166"/>
      <c r="AT120" s="160" t="s">
        <v>145</v>
      </c>
      <c r="AU120" s="160" t="s">
        <v>89</v>
      </c>
      <c r="AV120" s="11" t="s">
        <v>91</v>
      </c>
      <c r="AW120" s="11" t="s">
        <v>36</v>
      </c>
      <c r="AX120" s="11" t="s">
        <v>89</v>
      </c>
      <c r="AY120" s="160" t="s">
        <v>137</v>
      </c>
    </row>
    <row r="121" spans="2:65" s="1" customFormat="1" ht="16.5" customHeight="1">
      <c r="B121" s="144"/>
      <c r="C121" s="145" t="s">
        <v>91</v>
      </c>
      <c r="D121" s="145" t="s">
        <v>138</v>
      </c>
      <c r="E121" s="146" t="s">
        <v>147</v>
      </c>
      <c r="F121" s="147" t="s">
        <v>148</v>
      </c>
      <c r="G121" s="148" t="s">
        <v>149</v>
      </c>
      <c r="H121" s="149">
        <v>1</v>
      </c>
      <c r="I121" s="150"/>
      <c r="J121" s="151">
        <f>ROUND(I121*H121,2)</f>
        <v>0</v>
      </c>
      <c r="K121" s="147" t="s">
        <v>150</v>
      </c>
      <c r="L121" s="33"/>
      <c r="M121" s="152" t="s">
        <v>1</v>
      </c>
      <c r="N121" s="153" t="s">
        <v>46</v>
      </c>
      <c r="O121" s="56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6" t="s">
        <v>143</v>
      </c>
      <c r="AT121" s="156" t="s">
        <v>138</v>
      </c>
      <c r="AU121" s="156" t="s">
        <v>89</v>
      </c>
      <c r="AY121" s="18" t="s">
        <v>137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8" t="s">
        <v>89</v>
      </c>
      <c r="BK121" s="157">
        <f>ROUND(I121*H121,2)</f>
        <v>0</v>
      </c>
      <c r="BL121" s="18" t="s">
        <v>143</v>
      </c>
      <c r="BM121" s="156" t="s">
        <v>151</v>
      </c>
    </row>
    <row r="122" spans="2:51" s="12" customFormat="1" ht="12">
      <c r="B122" s="167"/>
      <c r="D122" s="159" t="s">
        <v>145</v>
      </c>
      <c r="E122" s="168" t="s">
        <v>1</v>
      </c>
      <c r="F122" s="169" t="s">
        <v>152</v>
      </c>
      <c r="H122" s="168" t="s">
        <v>1</v>
      </c>
      <c r="I122" s="170"/>
      <c r="L122" s="167"/>
      <c r="M122" s="171"/>
      <c r="N122" s="172"/>
      <c r="O122" s="172"/>
      <c r="P122" s="172"/>
      <c r="Q122" s="172"/>
      <c r="R122" s="172"/>
      <c r="S122" s="172"/>
      <c r="T122" s="173"/>
      <c r="AT122" s="168" t="s">
        <v>145</v>
      </c>
      <c r="AU122" s="168" t="s">
        <v>89</v>
      </c>
      <c r="AV122" s="12" t="s">
        <v>89</v>
      </c>
      <c r="AW122" s="12" t="s">
        <v>36</v>
      </c>
      <c r="AX122" s="12" t="s">
        <v>81</v>
      </c>
      <c r="AY122" s="168" t="s">
        <v>137</v>
      </c>
    </row>
    <row r="123" spans="2:51" s="11" customFormat="1" ht="12">
      <c r="B123" s="158"/>
      <c r="D123" s="159" t="s">
        <v>145</v>
      </c>
      <c r="E123" s="160" t="s">
        <v>1</v>
      </c>
      <c r="F123" s="161" t="s">
        <v>153</v>
      </c>
      <c r="H123" s="162">
        <v>1</v>
      </c>
      <c r="I123" s="163"/>
      <c r="L123" s="158"/>
      <c r="M123" s="164"/>
      <c r="N123" s="165"/>
      <c r="O123" s="165"/>
      <c r="P123" s="165"/>
      <c r="Q123" s="165"/>
      <c r="R123" s="165"/>
      <c r="S123" s="165"/>
      <c r="T123" s="166"/>
      <c r="AT123" s="160" t="s">
        <v>145</v>
      </c>
      <c r="AU123" s="160" t="s">
        <v>89</v>
      </c>
      <c r="AV123" s="11" t="s">
        <v>91</v>
      </c>
      <c r="AW123" s="11" t="s">
        <v>36</v>
      </c>
      <c r="AX123" s="11" t="s">
        <v>89</v>
      </c>
      <c r="AY123" s="160" t="s">
        <v>137</v>
      </c>
    </row>
    <row r="124" spans="2:65" s="1" customFormat="1" ht="16.5" customHeight="1">
      <c r="B124" s="144"/>
      <c r="C124" s="145" t="s">
        <v>154</v>
      </c>
      <c r="D124" s="145" t="s">
        <v>138</v>
      </c>
      <c r="E124" s="146" t="s">
        <v>155</v>
      </c>
      <c r="F124" s="147" t="s">
        <v>148</v>
      </c>
      <c r="G124" s="148" t="s">
        <v>156</v>
      </c>
      <c r="H124" s="149">
        <v>10000</v>
      </c>
      <c r="I124" s="150"/>
      <c r="J124" s="151">
        <f>ROUND(I124*H124,2)</f>
        <v>0</v>
      </c>
      <c r="K124" s="147" t="s">
        <v>1</v>
      </c>
      <c r="L124" s="33"/>
      <c r="M124" s="152" t="s">
        <v>1</v>
      </c>
      <c r="N124" s="153" t="s">
        <v>46</v>
      </c>
      <c r="O124" s="56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6" t="s">
        <v>143</v>
      </c>
      <c r="AT124" s="156" t="s">
        <v>138</v>
      </c>
      <c r="AU124" s="156" t="s">
        <v>89</v>
      </c>
      <c r="AY124" s="18" t="s">
        <v>137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8" t="s">
        <v>89</v>
      </c>
      <c r="BK124" s="157">
        <f>ROUND(I124*H124,2)</f>
        <v>0</v>
      </c>
      <c r="BL124" s="18" t="s">
        <v>143</v>
      </c>
      <c r="BM124" s="156" t="s">
        <v>157</v>
      </c>
    </row>
    <row r="125" spans="2:51" s="12" customFormat="1" ht="12">
      <c r="B125" s="167"/>
      <c r="D125" s="159" t="s">
        <v>145</v>
      </c>
      <c r="E125" s="168" t="s">
        <v>1</v>
      </c>
      <c r="F125" s="169" t="s">
        <v>152</v>
      </c>
      <c r="H125" s="168" t="s">
        <v>1</v>
      </c>
      <c r="I125" s="170"/>
      <c r="L125" s="167"/>
      <c r="M125" s="171"/>
      <c r="N125" s="172"/>
      <c r="O125" s="172"/>
      <c r="P125" s="172"/>
      <c r="Q125" s="172"/>
      <c r="R125" s="172"/>
      <c r="S125" s="172"/>
      <c r="T125" s="173"/>
      <c r="AT125" s="168" t="s">
        <v>145</v>
      </c>
      <c r="AU125" s="168" t="s">
        <v>89</v>
      </c>
      <c r="AV125" s="12" t="s">
        <v>89</v>
      </c>
      <c r="AW125" s="12" t="s">
        <v>36</v>
      </c>
      <c r="AX125" s="12" t="s">
        <v>81</v>
      </c>
      <c r="AY125" s="168" t="s">
        <v>137</v>
      </c>
    </row>
    <row r="126" spans="2:51" s="11" customFormat="1" ht="12">
      <c r="B126" s="158"/>
      <c r="D126" s="159" t="s">
        <v>145</v>
      </c>
      <c r="E126" s="160" t="s">
        <v>1</v>
      </c>
      <c r="F126" s="161" t="s">
        <v>158</v>
      </c>
      <c r="H126" s="162">
        <v>10000</v>
      </c>
      <c r="I126" s="163"/>
      <c r="L126" s="158"/>
      <c r="M126" s="164"/>
      <c r="N126" s="165"/>
      <c r="O126" s="165"/>
      <c r="P126" s="165"/>
      <c r="Q126" s="165"/>
      <c r="R126" s="165"/>
      <c r="S126" s="165"/>
      <c r="T126" s="166"/>
      <c r="AT126" s="160" t="s">
        <v>145</v>
      </c>
      <c r="AU126" s="160" t="s">
        <v>89</v>
      </c>
      <c r="AV126" s="11" t="s">
        <v>91</v>
      </c>
      <c r="AW126" s="11" t="s">
        <v>36</v>
      </c>
      <c r="AX126" s="11" t="s">
        <v>89</v>
      </c>
      <c r="AY126" s="160" t="s">
        <v>137</v>
      </c>
    </row>
    <row r="127" spans="2:51" s="12" customFormat="1" ht="12">
      <c r="B127" s="167"/>
      <c r="D127" s="159" t="s">
        <v>145</v>
      </c>
      <c r="E127" s="168" t="s">
        <v>1</v>
      </c>
      <c r="F127" s="169" t="s">
        <v>159</v>
      </c>
      <c r="H127" s="168" t="s">
        <v>1</v>
      </c>
      <c r="I127" s="170"/>
      <c r="L127" s="167"/>
      <c r="M127" s="171"/>
      <c r="N127" s="172"/>
      <c r="O127" s="172"/>
      <c r="P127" s="172"/>
      <c r="Q127" s="172"/>
      <c r="R127" s="172"/>
      <c r="S127" s="172"/>
      <c r="T127" s="173"/>
      <c r="AT127" s="168" t="s">
        <v>145</v>
      </c>
      <c r="AU127" s="168" t="s">
        <v>89</v>
      </c>
      <c r="AV127" s="12" t="s">
        <v>89</v>
      </c>
      <c r="AW127" s="12" t="s">
        <v>36</v>
      </c>
      <c r="AX127" s="12" t="s">
        <v>81</v>
      </c>
      <c r="AY127" s="168" t="s">
        <v>137</v>
      </c>
    </row>
    <row r="128" spans="2:65" s="1" customFormat="1" ht="16.5" customHeight="1">
      <c r="B128" s="144"/>
      <c r="C128" s="145" t="s">
        <v>136</v>
      </c>
      <c r="D128" s="145" t="s">
        <v>138</v>
      </c>
      <c r="E128" s="146" t="s">
        <v>160</v>
      </c>
      <c r="F128" s="147" t="s">
        <v>161</v>
      </c>
      <c r="G128" s="148" t="s">
        <v>141</v>
      </c>
      <c r="H128" s="149">
        <v>1</v>
      </c>
      <c r="I128" s="150"/>
      <c r="J128" s="151">
        <f>ROUND(I128*H128,2)</f>
        <v>0</v>
      </c>
      <c r="K128" s="147" t="s">
        <v>1</v>
      </c>
      <c r="L128" s="33"/>
      <c r="M128" s="152" t="s">
        <v>1</v>
      </c>
      <c r="N128" s="153" t="s">
        <v>46</v>
      </c>
      <c r="O128" s="56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6" t="s">
        <v>143</v>
      </c>
      <c r="AT128" s="156" t="s">
        <v>138</v>
      </c>
      <c r="AU128" s="156" t="s">
        <v>89</v>
      </c>
      <c r="AY128" s="18" t="s">
        <v>137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8" t="s">
        <v>89</v>
      </c>
      <c r="BK128" s="157">
        <f>ROUND(I128*H128,2)</f>
        <v>0</v>
      </c>
      <c r="BL128" s="18" t="s">
        <v>143</v>
      </c>
      <c r="BM128" s="156" t="s">
        <v>162</v>
      </c>
    </row>
    <row r="129" spans="2:51" s="12" customFormat="1" ht="12">
      <c r="B129" s="167"/>
      <c r="D129" s="159" t="s">
        <v>145</v>
      </c>
      <c r="E129" s="168" t="s">
        <v>1</v>
      </c>
      <c r="F129" s="169" t="s">
        <v>163</v>
      </c>
      <c r="H129" s="168" t="s">
        <v>1</v>
      </c>
      <c r="I129" s="170"/>
      <c r="L129" s="167"/>
      <c r="M129" s="171"/>
      <c r="N129" s="172"/>
      <c r="O129" s="172"/>
      <c r="P129" s="172"/>
      <c r="Q129" s="172"/>
      <c r="R129" s="172"/>
      <c r="S129" s="172"/>
      <c r="T129" s="173"/>
      <c r="AT129" s="168" t="s">
        <v>145</v>
      </c>
      <c r="AU129" s="168" t="s">
        <v>89</v>
      </c>
      <c r="AV129" s="12" t="s">
        <v>89</v>
      </c>
      <c r="AW129" s="12" t="s">
        <v>36</v>
      </c>
      <c r="AX129" s="12" t="s">
        <v>81</v>
      </c>
      <c r="AY129" s="168" t="s">
        <v>137</v>
      </c>
    </row>
    <row r="130" spans="2:51" s="11" customFormat="1" ht="12">
      <c r="B130" s="158"/>
      <c r="D130" s="159" t="s">
        <v>145</v>
      </c>
      <c r="E130" s="160" t="s">
        <v>1</v>
      </c>
      <c r="F130" s="161" t="s">
        <v>164</v>
      </c>
      <c r="H130" s="162">
        <v>1</v>
      </c>
      <c r="I130" s="16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145</v>
      </c>
      <c r="AU130" s="160" t="s">
        <v>89</v>
      </c>
      <c r="AV130" s="11" t="s">
        <v>91</v>
      </c>
      <c r="AW130" s="11" t="s">
        <v>36</v>
      </c>
      <c r="AX130" s="11" t="s">
        <v>89</v>
      </c>
      <c r="AY130" s="160" t="s">
        <v>137</v>
      </c>
    </row>
    <row r="131" spans="2:65" s="1" customFormat="1" ht="16.5" customHeight="1">
      <c r="B131" s="144"/>
      <c r="C131" s="145" t="s">
        <v>165</v>
      </c>
      <c r="D131" s="145" t="s">
        <v>138</v>
      </c>
      <c r="E131" s="146" t="s">
        <v>166</v>
      </c>
      <c r="F131" s="147" t="s">
        <v>161</v>
      </c>
      <c r="G131" s="148" t="s">
        <v>156</v>
      </c>
      <c r="H131" s="149">
        <v>10000</v>
      </c>
      <c r="I131" s="150"/>
      <c r="J131" s="151">
        <f>ROUND(I131*H131,2)</f>
        <v>0</v>
      </c>
      <c r="K131" s="147" t="s">
        <v>1</v>
      </c>
      <c r="L131" s="33"/>
      <c r="M131" s="152" t="s">
        <v>1</v>
      </c>
      <c r="N131" s="153" t="s">
        <v>46</v>
      </c>
      <c r="O131" s="56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AR131" s="156" t="s">
        <v>143</v>
      </c>
      <c r="AT131" s="156" t="s">
        <v>138</v>
      </c>
      <c r="AU131" s="156" t="s">
        <v>89</v>
      </c>
      <c r="AY131" s="18" t="s">
        <v>137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8" t="s">
        <v>89</v>
      </c>
      <c r="BK131" s="157">
        <f>ROUND(I131*H131,2)</f>
        <v>0</v>
      </c>
      <c r="BL131" s="18" t="s">
        <v>143</v>
      </c>
      <c r="BM131" s="156" t="s">
        <v>167</v>
      </c>
    </row>
    <row r="132" spans="2:51" s="12" customFormat="1" ht="12">
      <c r="B132" s="167"/>
      <c r="D132" s="159" t="s">
        <v>145</v>
      </c>
      <c r="E132" s="168" t="s">
        <v>1</v>
      </c>
      <c r="F132" s="169" t="s">
        <v>163</v>
      </c>
      <c r="H132" s="168" t="s">
        <v>1</v>
      </c>
      <c r="I132" s="170"/>
      <c r="L132" s="167"/>
      <c r="M132" s="171"/>
      <c r="N132" s="172"/>
      <c r="O132" s="172"/>
      <c r="P132" s="172"/>
      <c r="Q132" s="172"/>
      <c r="R132" s="172"/>
      <c r="S132" s="172"/>
      <c r="T132" s="173"/>
      <c r="AT132" s="168" t="s">
        <v>145</v>
      </c>
      <c r="AU132" s="168" t="s">
        <v>89</v>
      </c>
      <c r="AV132" s="12" t="s">
        <v>89</v>
      </c>
      <c r="AW132" s="12" t="s">
        <v>36</v>
      </c>
      <c r="AX132" s="12" t="s">
        <v>81</v>
      </c>
      <c r="AY132" s="168" t="s">
        <v>137</v>
      </c>
    </row>
    <row r="133" spans="2:51" s="11" customFormat="1" ht="12">
      <c r="B133" s="158"/>
      <c r="D133" s="159" t="s">
        <v>145</v>
      </c>
      <c r="E133" s="160" t="s">
        <v>1</v>
      </c>
      <c r="F133" s="161" t="s">
        <v>158</v>
      </c>
      <c r="H133" s="162">
        <v>10000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145</v>
      </c>
      <c r="AU133" s="160" t="s">
        <v>89</v>
      </c>
      <c r="AV133" s="11" t="s">
        <v>91</v>
      </c>
      <c r="AW133" s="11" t="s">
        <v>36</v>
      </c>
      <c r="AX133" s="11" t="s">
        <v>89</v>
      </c>
      <c r="AY133" s="160" t="s">
        <v>137</v>
      </c>
    </row>
    <row r="134" spans="2:51" s="12" customFormat="1" ht="12">
      <c r="B134" s="167"/>
      <c r="D134" s="159" t="s">
        <v>145</v>
      </c>
      <c r="E134" s="168" t="s">
        <v>1</v>
      </c>
      <c r="F134" s="169" t="s">
        <v>159</v>
      </c>
      <c r="H134" s="168" t="s">
        <v>1</v>
      </c>
      <c r="I134" s="170"/>
      <c r="L134" s="167"/>
      <c r="M134" s="171"/>
      <c r="N134" s="172"/>
      <c r="O134" s="172"/>
      <c r="P134" s="172"/>
      <c r="Q134" s="172"/>
      <c r="R134" s="172"/>
      <c r="S134" s="172"/>
      <c r="T134" s="173"/>
      <c r="AT134" s="168" t="s">
        <v>145</v>
      </c>
      <c r="AU134" s="168" t="s">
        <v>89</v>
      </c>
      <c r="AV134" s="12" t="s">
        <v>89</v>
      </c>
      <c r="AW134" s="12" t="s">
        <v>36</v>
      </c>
      <c r="AX134" s="12" t="s">
        <v>81</v>
      </c>
      <c r="AY134" s="168" t="s">
        <v>137</v>
      </c>
    </row>
    <row r="135" spans="2:65" s="1" customFormat="1" ht="16.5" customHeight="1">
      <c r="B135" s="144"/>
      <c r="C135" s="145" t="s">
        <v>168</v>
      </c>
      <c r="D135" s="145" t="s">
        <v>138</v>
      </c>
      <c r="E135" s="146" t="s">
        <v>169</v>
      </c>
      <c r="F135" s="147" t="s">
        <v>170</v>
      </c>
      <c r="G135" s="148" t="s">
        <v>149</v>
      </c>
      <c r="H135" s="149">
        <v>1</v>
      </c>
      <c r="I135" s="150"/>
      <c r="J135" s="151">
        <f>ROUND(I135*H135,2)</f>
        <v>0</v>
      </c>
      <c r="K135" s="147" t="s">
        <v>150</v>
      </c>
      <c r="L135" s="33"/>
      <c r="M135" s="152" t="s">
        <v>1</v>
      </c>
      <c r="N135" s="153" t="s">
        <v>46</v>
      </c>
      <c r="O135" s="56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AR135" s="156" t="s">
        <v>171</v>
      </c>
      <c r="AT135" s="156" t="s">
        <v>138</v>
      </c>
      <c r="AU135" s="156" t="s">
        <v>89</v>
      </c>
      <c r="AY135" s="18" t="s">
        <v>137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8" t="s">
        <v>89</v>
      </c>
      <c r="BK135" s="157">
        <f>ROUND(I135*H135,2)</f>
        <v>0</v>
      </c>
      <c r="BL135" s="18" t="s">
        <v>171</v>
      </c>
      <c r="BM135" s="156" t="s">
        <v>172</v>
      </c>
    </row>
    <row r="136" spans="2:51" s="12" customFormat="1" ht="12">
      <c r="B136" s="167"/>
      <c r="D136" s="159" t="s">
        <v>145</v>
      </c>
      <c r="E136" s="168" t="s">
        <v>1</v>
      </c>
      <c r="F136" s="169" t="s">
        <v>173</v>
      </c>
      <c r="H136" s="168" t="s">
        <v>1</v>
      </c>
      <c r="I136" s="170"/>
      <c r="L136" s="167"/>
      <c r="M136" s="171"/>
      <c r="N136" s="172"/>
      <c r="O136" s="172"/>
      <c r="P136" s="172"/>
      <c r="Q136" s="172"/>
      <c r="R136" s="172"/>
      <c r="S136" s="172"/>
      <c r="T136" s="173"/>
      <c r="AT136" s="168" t="s">
        <v>145</v>
      </c>
      <c r="AU136" s="168" t="s">
        <v>89</v>
      </c>
      <c r="AV136" s="12" t="s">
        <v>89</v>
      </c>
      <c r="AW136" s="12" t="s">
        <v>36</v>
      </c>
      <c r="AX136" s="12" t="s">
        <v>81</v>
      </c>
      <c r="AY136" s="168" t="s">
        <v>137</v>
      </c>
    </row>
    <row r="137" spans="2:51" s="11" customFormat="1" ht="12">
      <c r="B137" s="158"/>
      <c r="D137" s="159" t="s">
        <v>145</v>
      </c>
      <c r="E137" s="160" t="s">
        <v>1</v>
      </c>
      <c r="F137" s="161" t="s">
        <v>174</v>
      </c>
      <c r="H137" s="162">
        <v>1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145</v>
      </c>
      <c r="AU137" s="160" t="s">
        <v>89</v>
      </c>
      <c r="AV137" s="11" t="s">
        <v>91</v>
      </c>
      <c r="AW137" s="11" t="s">
        <v>36</v>
      </c>
      <c r="AX137" s="11" t="s">
        <v>89</v>
      </c>
      <c r="AY137" s="160" t="s">
        <v>137</v>
      </c>
    </row>
    <row r="138" spans="2:51" s="12" customFormat="1" ht="12">
      <c r="B138" s="167"/>
      <c r="D138" s="159" t="s">
        <v>145</v>
      </c>
      <c r="E138" s="168" t="s">
        <v>1</v>
      </c>
      <c r="F138" s="169" t="s">
        <v>159</v>
      </c>
      <c r="H138" s="168" t="s">
        <v>1</v>
      </c>
      <c r="I138" s="170"/>
      <c r="L138" s="167"/>
      <c r="M138" s="171"/>
      <c r="N138" s="172"/>
      <c r="O138" s="172"/>
      <c r="P138" s="172"/>
      <c r="Q138" s="172"/>
      <c r="R138" s="172"/>
      <c r="S138" s="172"/>
      <c r="T138" s="173"/>
      <c r="AT138" s="168" t="s">
        <v>145</v>
      </c>
      <c r="AU138" s="168" t="s">
        <v>89</v>
      </c>
      <c r="AV138" s="12" t="s">
        <v>89</v>
      </c>
      <c r="AW138" s="12" t="s">
        <v>36</v>
      </c>
      <c r="AX138" s="12" t="s">
        <v>81</v>
      </c>
      <c r="AY138" s="168" t="s">
        <v>137</v>
      </c>
    </row>
    <row r="139" spans="2:65" s="1" customFormat="1" ht="16.5" customHeight="1">
      <c r="B139" s="144"/>
      <c r="C139" s="145" t="s">
        <v>175</v>
      </c>
      <c r="D139" s="145" t="s">
        <v>138</v>
      </c>
      <c r="E139" s="146" t="s">
        <v>176</v>
      </c>
      <c r="F139" s="147" t="s">
        <v>177</v>
      </c>
      <c r="G139" s="148" t="s">
        <v>141</v>
      </c>
      <c r="H139" s="149">
        <v>1</v>
      </c>
      <c r="I139" s="150"/>
      <c r="J139" s="151">
        <f>ROUND(I139*H139,2)</f>
        <v>0</v>
      </c>
      <c r="K139" s="147" t="s">
        <v>142</v>
      </c>
      <c r="L139" s="33"/>
      <c r="M139" s="152" t="s">
        <v>1</v>
      </c>
      <c r="N139" s="153" t="s">
        <v>46</v>
      </c>
      <c r="O139" s="56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6" t="s">
        <v>143</v>
      </c>
      <c r="AT139" s="156" t="s">
        <v>138</v>
      </c>
      <c r="AU139" s="156" t="s">
        <v>89</v>
      </c>
      <c r="AY139" s="18" t="s">
        <v>137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8" t="s">
        <v>89</v>
      </c>
      <c r="BK139" s="157">
        <f>ROUND(I139*H139,2)</f>
        <v>0</v>
      </c>
      <c r="BL139" s="18" t="s">
        <v>143</v>
      </c>
      <c r="BM139" s="156" t="s">
        <v>178</v>
      </c>
    </row>
    <row r="140" spans="2:51" s="12" customFormat="1" ht="12">
      <c r="B140" s="167"/>
      <c r="D140" s="159" t="s">
        <v>145</v>
      </c>
      <c r="E140" s="168" t="s">
        <v>1</v>
      </c>
      <c r="F140" s="169" t="s">
        <v>179</v>
      </c>
      <c r="H140" s="168" t="s">
        <v>1</v>
      </c>
      <c r="I140" s="170"/>
      <c r="L140" s="167"/>
      <c r="M140" s="171"/>
      <c r="N140" s="172"/>
      <c r="O140" s="172"/>
      <c r="P140" s="172"/>
      <c r="Q140" s="172"/>
      <c r="R140" s="172"/>
      <c r="S140" s="172"/>
      <c r="T140" s="173"/>
      <c r="AT140" s="168" t="s">
        <v>145</v>
      </c>
      <c r="AU140" s="168" t="s">
        <v>89</v>
      </c>
      <c r="AV140" s="12" t="s">
        <v>89</v>
      </c>
      <c r="AW140" s="12" t="s">
        <v>36</v>
      </c>
      <c r="AX140" s="12" t="s">
        <v>81</v>
      </c>
      <c r="AY140" s="168" t="s">
        <v>137</v>
      </c>
    </row>
    <row r="141" spans="2:51" s="12" customFormat="1" ht="12">
      <c r="B141" s="167"/>
      <c r="D141" s="159" t="s">
        <v>145</v>
      </c>
      <c r="E141" s="168" t="s">
        <v>1</v>
      </c>
      <c r="F141" s="169" t="s">
        <v>180</v>
      </c>
      <c r="H141" s="168" t="s">
        <v>1</v>
      </c>
      <c r="I141" s="170"/>
      <c r="L141" s="167"/>
      <c r="M141" s="171"/>
      <c r="N141" s="172"/>
      <c r="O141" s="172"/>
      <c r="P141" s="172"/>
      <c r="Q141" s="172"/>
      <c r="R141" s="172"/>
      <c r="S141" s="172"/>
      <c r="T141" s="173"/>
      <c r="AT141" s="168" t="s">
        <v>145</v>
      </c>
      <c r="AU141" s="168" t="s">
        <v>89</v>
      </c>
      <c r="AV141" s="12" t="s">
        <v>89</v>
      </c>
      <c r="AW141" s="12" t="s">
        <v>36</v>
      </c>
      <c r="AX141" s="12" t="s">
        <v>81</v>
      </c>
      <c r="AY141" s="168" t="s">
        <v>137</v>
      </c>
    </row>
    <row r="142" spans="2:51" s="11" customFormat="1" ht="12">
      <c r="B142" s="158"/>
      <c r="D142" s="159" t="s">
        <v>145</v>
      </c>
      <c r="E142" s="160" t="s">
        <v>1</v>
      </c>
      <c r="F142" s="161" t="s">
        <v>181</v>
      </c>
      <c r="H142" s="162">
        <v>1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145</v>
      </c>
      <c r="AU142" s="160" t="s">
        <v>89</v>
      </c>
      <c r="AV142" s="11" t="s">
        <v>91</v>
      </c>
      <c r="AW142" s="11" t="s">
        <v>36</v>
      </c>
      <c r="AX142" s="11" t="s">
        <v>89</v>
      </c>
      <c r="AY142" s="160" t="s">
        <v>137</v>
      </c>
    </row>
    <row r="143" spans="2:65" s="1" customFormat="1" ht="16.5" customHeight="1">
      <c r="B143" s="144"/>
      <c r="C143" s="145" t="s">
        <v>182</v>
      </c>
      <c r="D143" s="145" t="s">
        <v>138</v>
      </c>
      <c r="E143" s="146" t="s">
        <v>183</v>
      </c>
      <c r="F143" s="147" t="s">
        <v>184</v>
      </c>
      <c r="G143" s="148" t="s">
        <v>141</v>
      </c>
      <c r="H143" s="149">
        <v>1</v>
      </c>
      <c r="I143" s="150"/>
      <c r="J143" s="151">
        <f>ROUND(I143*H143,2)</f>
        <v>0</v>
      </c>
      <c r="K143" s="147" t="s">
        <v>142</v>
      </c>
      <c r="L143" s="33"/>
      <c r="M143" s="152" t="s">
        <v>1</v>
      </c>
      <c r="N143" s="153" t="s">
        <v>46</v>
      </c>
      <c r="O143" s="56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6" t="s">
        <v>143</v>
      </c>
      <c r="AT143" s="156" t="s">
        <v>138</v>
      </c>
      <c r="AU143" s="156" t="s">
        <v>89</v>
      </c>
      <c r="AY143" s="18" t="s">
        <v>137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8" t="s">
        <v>89</v>
      </c>
      <c r="BK143" s="157">
        <f>ROUND(I143*H143,2)</f>
        <v>0</v>
      </c>
      <c r="BL143" s="18" t="s">
        <v>143</v>
      </c>
      <c r="BM143" s="156" t="s">
        <v>185</v>
      </c>
    </row>
    <row r="144" spans="2:51" s="12" customFormat="1" ht="12">
      <c r="B144" s="167"/>
      <c r="D144" s="159" t="s">
        <v>145</v>
      </c>
      <c r="E144" s="168" t="s">
        <v>1</v>
      </c>
      <c r="F144" s="169" t="s">
        <v>186</v>
      </c>
      <c r="H144" s="168" t="s">
        <v>1</v>
      </c>
      <c r="I144" s="170"/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145</v>
      </c>
      <c r="AU144" s="168" t="s">
        <v>89</v>
      </c>
      <c r="AV144" s="12" t="s">
        <v>89</v>
      </c>
      <c r="AW144" s="12" t="s">
        <v>36</v>
      </c>
      <c r="AX144" s="12" t="s">
        <v>81</v>
      </c>
      <c r="AY144" s="168" t="s">
        <v>137</v>
      </c>
    </row>
    <row r="145" spans="2:51" s="11" customFormat="1" ht="12">
      <c r="B145" s="158"/>
      <c r="D145" s="159" t="s">
        <v>145</v>
      </c>
      <c r="E145" s="160" t="s">
        <v>1</v>
      </c>
      <c r="F145" s="161" t="s">
        <v>187</v>
      </c>
      <c r="H145" s="162">
        <v>1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145</v>
      </c>
      <c r="AU145" s="160" t="s">
        <v>89</v>
      </c>
      <c r="AV145" s="11" t="s">
        <v>91</v>
      </c>
      <c r="AW145" s="11" t="s">
        <v>36</v>
      </c>
      <c r="AX145" s="11" t="s">
        <v>89</v>
      </c>
      <c r="AY145" s="160" t="s">
        <v>137</v>
      </c>
    </row>
    <row r="146" spans="2:65" s="1" customFormat="1" ht="16.5" customHeight="1">
      <c r="B146" s="144"/>
      <c r="C146" s="145" t="s">
        <v>188</v>
      </c>
      <c r="D146" s="145" t="s">
        <v>138</v>
      </c>
      <c r="E146" s="146" t="s">
        <v>189</v>
      </c>
      <c r="F146" s="147" t="s">
        <v>190</v>
      </c>
      <c r="G146" s="148" t="s">
        <v>141</v>
      </c>
      <c r="H146" s="149">
        <v>1</v>
      </c>
      <c r="I146" s="150"/>
      <c r="J146" s="151">
        <f>ROUND(I146*H146,2)</f>
        <v>0</v>
      </c>
      <c r="K146" s="147" t="s">
        <v>142</v>
      </c>
      <c r="L146" s="33"/>
      <c r="M146" s="152" t="s">
        <v>1</v>
      </c>
      <c r="N146" s="153" t="s">
        <v>46</v>
      </c>
      <c r="O146" s="56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56" t="s">
        <v>143</v>
      </c>
      <c r="AT146" s="156" t="s">
        <v>138</v>
      </c>
      <c r="AU146" s="156" t="s">
        <v>89</v>
      </c>
      <c r="AY146" s="18" t="s">
        <v>137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8" t="s">
        <v>89</v>
      </c>
      <c r="BK146" s="157">
        <f>ROUND(I146*H146,2)</f>
        <v>0</v>
      </c>
      <c r="BL146" s="18" t="s">
        <v>143</v>
      </c>
      <c r="BM146" s="156" t="s">
        <v>191</v>
      </c>
    </row>
    <row r="147" spans="2:51" s="12" customFormat="1" ht="12">
      <c r="B147" s="167"/>
      <c r="D147" s="159" t="s">
        <v>145</v>
      </c>
      <c r="E147" s="168" t="s">
        <v>1</v>
      </c>
      <c r="F147" s="169" t="s">
        <v>192</v>
      </c>
      <c r="H147" s="168" t="s">
        <v>1</v>
      </c>
      <c r="I147" s="170"/>
      <c r="L147" s="167"/>
      <c r="M147" s="171"/>
      <c r="N147" s="172"/>
      <c r="O147" s="172"/>
      <c r="P147" s="172"/>
      <c r="Q147" s="172"/>
      <c r="R147" s="172"/>
      <c r="S147" s="172"/>
      <c r="T147" s="173"/>
      <c r="AT147" s="168" t="s">
        <v>145</v>
      </c>
      <c r="AU147" s="168" t="s">
        <v>89</v>
      </c>
      <c r="AV147" s="12" t="s">
        <v>89</v>
      </c>
      <c r="AW147" s="12" t="s">
        <v>36</v>
      </c>
      <c r="AX147" s="12" t="s">
        <v>81</v>
      </c>
      <c r="AY147" s="168" t="s">
        <v>137</v>
      </c>
    </row>
    <row r="148" spans="2:51" s="11" customFormat="1" ht="12">
      <c r="B148" s="158"/>
      <c r="D148" s="159" t="s">
        <v>145</v>
      </c>
      <c r="E148" s="160" t="s">
        <v>1</v>
      </c>
      <c r="F148" s="161" t="s">
        <v>187</v>
      </c>
      <c r="H148" s="162">
        <v>1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145</v>
      </c>
      <c r="AU148" s="160" t="s">
        <v>89</v>
      </c>
      <c r="AV148" s="11" t="s">
        <v>91</v>
      </c>
      <c r="AW148" s="11" t="s">
        <v>36</v>
      </c>
      <c r="AX148" s="11" t="s">
        <v>89</v>
      </c>
      <c r="AY148" s="160" t="s">
        <v>137</v>
      </c>
    </row>
    <row r="149" spans="2:65" s="1" customFormat="1" ht="16.5" customHeight="1">
      <c r="B149" s="144"/>
      <c r="C149" s="145" t="s">
        <v>193</v>
      </c>
      <c r="D149" s="145" t="s">
        <v>138</v>
      </c>
      <c r="E149" s="146" t="s">
        <v>194</v>
      </c>
      <c r="F149" s="147" t="s">
        <v>195</v>
      </c>
      <c r="G149" s="148" t="s">
        <v>141</v>
      </c>
      <c r="H149" s="149">
        <v>1</v>
      </c>
      <c r="I149" s="150"/>
      <c r="J149" s="151">
        <f>ROUND(I149*H149,2)</f>
        <v>0</v>
      </c>
      <c r="K149" s="147" t="s">
        <v>142</v>
      </c>
      <c r="L149" s="33"/>
      <c r="M149" s="152" t="s">
        <v>1</v>
      </c>
      <c r="N149" s="153" t="s">
        <v>46</v>
      </c>
      <c r="O149" s="56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AR149" s="156" t="s">
        <v>143</v>
      </c>
      <c r="AT149" s="156" t="s">
        <v>138</v>
      </c>
      <c r="AU149" s="156" t="s">
        <v>89</v>
      </c>
      <c r="AY149" s="18" t="s">
        <v>137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8" t="s">
        <v>89</v>
      </c>
      <c r="BK149" s="157">
        <f>ROUND(I149*H149,2)</f>
        <v>0</v>
      </c>
      <c r="BL149" s="18" t="s">
        <v>143</v>
      </c>
      <c r="BM149" s="156" t="s">
        <v>196</v>
      </c>
    </row>
    <row r="150" spans="2:51" s="12" customFormat="1" ht="12">
      <c r="B150" s="167"/>
      <c r="D150" s="159" t="s">
        <v>145</v>
      </c>
      <c r="E150" s="168" t="s">
        <v>1</v>
      </c>
      <c r="F150" s="169" t="s">
        <v>197</v>
      </c>
      <c r="H150" s="168" t="s">
        <v>1</v>
      </c>
      <c r="I150" s="170"/>
      <c r="L150" s="167"/>
      <c r="M150" s="171"/>
      <c r="N150" s="172"/>
      <c r="O150" s="172"/>
      <c r="P150" s="172"/>
      <c r="Q150" s="172"/>
      <c r="R150" s="172"/>
      <c r="S150" s="172"/>
      <c r="T150" s="173"/>
      <c r="AT150" s="168" t="s">
        <v>145</v>
      </c>
      <c r="AU150" s="168" t="s">
        <v>89</v>
      </c>
      <c r="AV150" s="12" t="s">
        <v>89</v>
      </c>
      <c r="AW150" s="12" t="s">
        <v>36</v>
      </c>
      <c r="AX150" s="12" t="s">
        <v>81</v>
      </c>
      <c r="AY150" s="168" t="s">
        <v>137</v>
      </c>
    </row>
    <row r="151" spans="2:51" s="12" customFormat="1" ht="12">
      <c r="B151" s="167"/>
      <c r="D151" s="159" t="s">
        <v>145</v>
      </c>
      <c r="E151" s="168" t="s">
        <v>1</v>
      </c>
      <c r="F151" s="169" t="s">
        <v>198</v>
      </c>
      <c r="H151" s="168" t="s">
        <v>1</v>
      </c>
      <c r="I151" s="170"/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145</v>
      </c>
      <c r="AU151" s="168" t="s">
        <v>89</v>
      </c>
      <c r="AV151" s="12" t="s">
        <v>89</v>
      </c>
      <c r="AW151" s="12" t="s">
        <v>36</v>
      </c>
      <c r="AX151" s="12" t="s">
        <v>81</v>
      </c>
      <c r="AY151" s="168" t="s">
        <v>137</v>
      </c>
    </row>
    <row r="152" spans="2:51" s="11" customFormat="1" ht="12">
      <c r="B152" s="158"/>
      <c r="D152" s="159" t="s">
        <v>145</v>
      </c>
      <c r="E152" s="160" t="s">
        <v>1</v>
      </c>
      <c r="F152" s="161" t="s">
        <v>187</v>
      </c>
      <c r="H152" s="162">
        <v>1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145</v>
      </c>
      <c r="AU152" s="160" t="s">
        <v>89</v>
      </c>
      <c r="AV152" s="11" t="s">
        <v>91</v>
      </c>
      <c r="AW152" s="11" t="s">
        <v>36</v>
      </c>
      <c r="AX152" s="11" t="s">
        <v>89</v>
      </c>
      <c r="AY152" s="160" t="s">
        <v>137</v>
      </c>
    </row>
    <row r="153" spans="2:65" s="1" customFormat="1" ht="16.5" customHeight="1">
      <c r="B153" s="144"/>
      <c r="C153" s="145" t="s">
        <v>199</v>
      </c>
      <c r="D153" s="145" t="s">
        <v>138</v>
      </c>
      <c r="E153" s="146" t="s">
        <v>200</v>
      </c>
      <c r="F153" s="147" t="s">
        <v>201</v>
      </c>
      <c r="G153" s="148" t="s">
        <v>141</v>
      </c>
      <c r="H153" s="149">
        <v>1</v>
      </c>
      <c r="I153" s="150"/>
      <c r="J153" s="151">
        <f>ROUND(I153*H153,2)</f>
        <v>0</v>
      </c>
      <c r="K153" s="147" t="s">
        <v>142</v>
      </c>
      <c r="L153" s="33"/>
      <c r="M153" s="152" t="s">
        <v>1</v>
      </c>
      <c r="N153" s="153" t="s">
        <v>46</v>
      </c>
      <c r="O153" s="56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6" t="s">
        <v>143</v>
      </c>
      <c r="AT153" s="156" t="s">
        <v>138</v>
      </c>
      <c r="AU153" s="156" t="s">
        <v>89</v>
      </c>
      <c r="AY153" s="18" t="s">
        <v>137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8" t="s">
        <v>89</v>
      </c>
      <c r="BK153" s="157">
        <f>ROUND(I153*H153,2)</f>
        <v>0</v>
      </c>
      <c r="BL153" s="18" t="s">
        <v>143</v>
      </c>
      <c r="BM153" s="156" t="s">
        <v>202</v>
      </c>
    </row>
    <row r="154" spans="2:51" s="12" customFormat="1" ht="12">
      <c r="B154" s="167"/>
      <c r="D154" s="159" t="s">
        <v>145</v>
      </c>
      <c r="E154" s="168" t="s">
        <v>1</v>
      </c>
      <c r="F154" s="169" t="s">
        <v>203</v>
      </c>
      <c r="H154" s="168" t="s">
        <v>1</v>
      </c>
      <c r="I154" s="170"/>
      <c r="L154" s="167"/>
      <c r="M154" s="171"/>
      <c r="N154" s="172"/>
      <c r="O154" s="172"/>
      <c r="P154" s="172"/>
      <c r="Q154" s="172"/>
      <c r="R154" s="172"/>
      <c r="S154" s="172"/>
      <c r="T154" s="173"/>
      <c r="AT154" s="168" t="s">
        <v>145</v>
      </c>
      <c r="AU154" s="168" t="s">
        <v>89</v>
      </c>
      <c r="AV154" s="12" t="s">
        <v>89</v>
      </c>
      <c r="AW154" s="12" t="s">
        <v>36</v>
      </c>
      <c r="AX154" s="12" t="s">
        <v>81</v>
      </c>
      <c r="AY154" s="168" t="s">
        <v>137</v>
      </c>
    </row>
    <row r="155" spans="2:51" s="11" customFormat="1" ht="12">
      <c r="B155" s="158"/>
      <c r="D155" s="159" t="s">
        <v>145</v>
      </c>
      <c r="E155" s="160" t="s">
        <v>1</v>
      </c>
      <c r="F155" s="161" t="s">
        <v>187</v>
      </c>
      <c r="H155" s="162">
        <v>1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145</v>
      </c>
      <c r="AU155" s="160" t="s">
        <v>89</v>
      </c>
      <c r="AV155" s="11" t="s">
        <v>91</v>
      </c>
      <c r="AW155" s="11" t="s">
        <v>36</v>
      </c>
      <c r="AX155" s="11" t="s">
        <v>89</v>
      </c>
      <c r="AY155" s="160" t="s">
        <v>137</v>
      </c>
    </row>
    <row r="156" spans="2:65" s="1" customFormat="1" ht="16.5" customHeight="1">
      <c r="B156" s="144"/>
      <c r="C156" s="145" t="s">
        <v>204</v>
      </c>
      <c r="D156" s="145" t="s">
        <v>138</v>
      </c>
      <c r="E156" s="146" t="s">
        <v>205</v>
      </c>
      <c r="F156" s="147" t="s">
        <v>206</v>
      </c>
      <c r="G156" s="148" t="s">
        <v>141</v>
      </c>
      <c r="H156" s="149">
        <v>1</v>
      </c>
      <c r="I156" s="150"/>
      <c r="J156" s="151">
        <f>ROUND(I156*H156,2)</f>
        <v>0</v>
      </c>
      <c r="K156" s="147" t="s">
        <v>142</v>
      </c>
      <c r="L156" s="33"/>
      <c r="M156" s="152" t="s">
        <v>1</v>
      </c>
      <c r="N156" s="153" t="s">
        <v>46</v>
      </c>
      <c r="O156" s="56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56" t="s">
        <v>143</v>
      </c>
      <c r="AT156" s="156" t="s">
        <v>138</v>
      </c>
      <c r="AU156" s="156" t="s">
        <v>89</v>
      </c>
      <c r="AY156" s="18" t="s">
        <v>137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8" t="s">
        <v>89</v>
      </c>
      <c r="BK156" s="157">
        <f>ROUND(I156*H156,2)</f>
        <v>0</v>
      </c>
      <c r="BL156" s="18" t="s">
        <v>143</v>
      </c>
      <c r="BM156" s="156" t="s">
        <v>207</v>
      </c>
    </row>
    <row r="157" spans="2:51" s="12" customFormat="1" ht="12">
      <c r="B157" s="167"/>
      <c r="D157" s="159" t="s">
        <v>145</v>
      </c>
      <c r="E157" s="168" t="s">
        <v>1</v>
      </c>
      <c r="F157" s="169" t="s">
        <v>208</v>
      </c>
      <c r="H157" s="168" t="s">
        <v>1</v>
      </c>
      <c r="I157" s="170"/>
      <c r="L157" s="167"/>
      <c r="M157" s="171"/>
      <c r="N157" s="172"/>
      <c r="O157" s="172"/>
      <c r="P157" s="172"/>
      <c r="Q157" s="172"/>
      <c r="R157" s="172"/>
      <c r="S157" s="172"/>
      <c r="T157" s="173"/>
      <c r="AT157" s="168" t="s">
        <v>145</v>
      </c>
      <c r="AU157" s="168" t="s">
        <v>89</v>
      </c>
      <c r="AV157" s="12" t="s">
        <v>89</v>
      </c>
      <c r="AW157" s="12" t="s">
        <v>36</v>
      </c>
      <c r="AX157" s="12" t="s">
        <v>81</v>
      </c>
      <c r="AY157" s="168" t="s">
        <v>137</v>
      </c>
    </row>
    <row r="158" spans="2:51" s="11" customFormat="1" ht="12">
      <c r="B158" s="158"/>
      <c r="D158" s="159" t="s">
        <v>145</v>
      </c>
      <c r="E158" s="160" t="s">
        <v>1</v>
      </c>
      <c r="F158" s="161" t="s">
        <v>209</v>
      </c>
      <c r="H158" s="162">
        <v>1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145</v>
      </c>
      <c r="AU158" s="160" t="s">
        <v>89</v>
      </c>
      <c r="AV158" s="11" t="s">
        <v>91</v>
      </c>
      <c r="AW158" s="11" t="s">
        <v>36</v>
      </c>
      <c r="AX158" s="11" t="s">
        <v>89</v>
      </c>
      <c r="AY158" s="160" t="s">
        <v>137</v>
      </c>
    </row>
    <row r="159" spans="2:65" s="1" customFormat="1" ht="16.5" customHeight="1">
      <c r="B159" s="144"/>
      <c r="C159" s="145" t="s">
        <v>210</v>
      </c>
      <c r="D159" s="145" t="s">
        <v>138</v>
      </c>
      <c r="E159" s="146" t="s">
        <v>211</v>
      </c>
      <c r="F159" s="147" t="s">
        <v>212</v>
      </c>
      <c r="G159" s="148" t="s">
        <v>141</v>
      </c>
      <c r="H159" s="149">
        <v>1</v>
      </c>
      <c r="I159" s="150"/>
      <c r="J159" s="151">
        <f>ROUND(I159*H159,2)</f>
        <v>0</v>
      </c>
      <c r="K159" s="147" t="s">
        <v>142</v>
      </c>
      <c r="L159" s="33"/>
      <c r="M159" s="152" t="s">
        <v>1</v>
      </c>
      <c r="N159" s="153" t="s">
        <v>46</v>
      </c>
      <c r="O159" s="56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156" t="s">
        <v>143</v>
      </c>
      <c r="AT159" s="156" t="s">
        <v>138</v>
      </c>
      <c r="AU159" s="156" t="s">
        <v>89</v>
      </c>
      <c r="AY159" s="18" t="s">
        <v>137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8" t="s">
        <v>89</v>
      </c>
      <c r="BK159" s="157">
        <f>ROUND(I159*H159,2)</f>
        <v>0</v>
      </c>
      <c r="BL159" s="18" t="s">
        <v>143</v>
      </c>
      <c r="BM159" s="156" t="s">
        <v>213</v>
      </c>
    </row>
    <row r="160" spans="2:51" s="12" customFormat="1" ht="12">
      <c r="B160" s="167"/>
      <c r="D160" s="159" t="s">
        <v>145</v>
      </c>
      <c r="E160" s="168" t="s">
        <v>1</v>
      </c>
      <c r="F160" s="169" t="s">
        <v>214</v>
      </c>
      <c r="H160" s="168" t="s">
        <v>1</v>
      </c>
      <c r="I160" s="170"/>
      <c r="L160" s="167"/>
      <c r="M160" s="171"/>
      <c r="N160" s="172"/>
      <c r="O160" s="172"/>
      <c r="P160" s="172"/>
      <c r="Q160" s="172"/>
      <c r="R160" s="172"/>
      <c r="S160" s="172"/>
      <c r="T160" s="173"/>
      <c r="AT160" s="168" t="s">
        <v>145</v>
      </c>
      <c r="AU160" s="168" t="s">
        <v>89</v>
      </c>
      <c r="AV160" s="12" t="s">
        <v>89</v>
      </c>
      <c r="AW160" s="12" t="s">
        <v>36</v>
      </c>
      <c r="AX160" s="12" t="s">
        <v>81</v>
      </c>
      <c r="AY160" s="168" t="s">
        <v>137</v>
      </c>
    </row>
    <row r="161" spans="2:51" s="12" customFormat="1" ht="12">
      <c r="B161" s="167"/>
      <c r="D161" s="159" t="s">
        <v>145</v>
      </c>
      <c r="E161" s="168" t="s">
        <v>1</v>
      </c>
      <c r="F161" s="169" t="s">
        <v>215</v>
      </c>
      <c r="H161" s="168" t="s">
        <v>1</v>
      </c>
      <c r="I161" s="170"/>
      <c r="L161" s="167"/>
      <c r="M161" s="171"/>
      <c r="N161" s="172"/>
      <c r="O161" s="172"/>
      <c r="P161" s="172"/>
      <c r="Q161" s="172"/>
      <c r="R161" s="172"/>
      <c r="S161" s="172"/>
      <c r="T161" s="173"/>
      <c r="AT161" s="168" t="s">
        <v>145</v>
      </c>
      <c r="AU161" s="168" t="s">
        <v>89</v>
      </c>
      <c r="AV161" s="12" t="s">
        <v>89</v>
      </c>
      <c r="AW161" s="12" t="s">
        <v>36</v>
      </c>
      <c r="AX161" s="12" t="s">
        <v>81</v>
      </c>
      <c r="AY161" s="168" t="s">
        <v>137</v>
      </c>
    </row>
    <row r="162" spans="2:51" s="11" customFormat="1" ht="12">
      <c r="B162" s="158"/>
      <c r="D162" s="159" t="s">
        <v>145</v>
      </c>
      <c r="E162" s="160" t="s">
        <v>1</v>
      </c>
      <c r="F162" s="161" t="s">
        <v>187</v>
      </c>
      <c r="H162" s="162">
        <v>1</v>
      </c>
      <c r="I162" s="163"/>
      <c r="L162" s="158"/>
      <c r="M162" s="174"/>
      <c r="N162" s="175"/>
      <c r="O162" s="175"/>
      <c r="P162" s="175"/>
      <c r="Q162" s="175"/>
      <c r="R162" s="175"/>
      <c r="S162" s="175"/>
      <c r="T162" s="176"/>
      <c r="AT162" s="160" t="s">
        <v>145</v>
      </c>
      <c r="AU162" s="160" t="s">
        <v>89</v>
      </c>
      <c r="AV162" s="11" t="s">
        <v>91</v>
      </c>
      <c r="AW162" s="11" t="s">
        <v>36</v>
      </c>
      <c r="AX162" s="11" t="s">
        <v>89</v>
      </c>
      <c r="AY162" s="160" t="s">
        <v>137</v>
      </c>
    </row>
    <row r="163" spans="2:12" s="1" customFormat="1" ht="6.95" customHeight="1">
      <c r="B163" s="45"/>
      <c r="C163" s="46"/>
      <c r="D163" s="46"/>
      <c r="E163" s="46"/>
      <c r="F163" s="46"/>
      <c r="G163" s="46"/>
      <c r="H163" s="46"/>
      <c r="I163" s="113"/>
      <c r="J163" s="46"/>
      <c r="K163" s="46"/>
      <c r="L163" s="33"/>
    </row>
  </sheetData>
  <autoFilter ref="C116:K16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3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7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8" t="s">
        <v>94</v>
      </c>
    </row>
    <row r="3" spans="2:46" ht="6.95" customHeight="1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91</v>
      </c>
    </row>
    <row r="4" spans="2:46" ht="24.95" customHeight="1">
      <c r="B4" s="21"/>
      <c r="D4" s="22" t="s">
        <v>112</v>
      </c>
      <c r="L4" s="21"/>
      <c r="M4" s="91" t="s">
        <v>10</v>
      </c>
      <c r="AT4" s="18" t="s">
        <v>3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1" t="str">
        <f>'Rekapitulace stavby'!K6</f>
        <v>Stavební úpravy MK v ulici Potoční, Břilice - II. etapa</v>
      </c>
      <c r="F7" s="332"/>
      <c r="G7" s="332"/>
      <c r="H7" s="332"/>
      <c r="L7" s="21"/>
    </row>
    <row r="8" spans="2:12" s="1" customFormat="1" ht="12" customHeight="1">
      <c r="B8" s="33"/>
      <c r="D8" s="28" t="s">
        <v>113</v>
      </c>
      <c r="I8" s="92"/>
      <c r="L8" s="33"/>
    </row>
    <row r="9" spans="2:12" s="1" customFormat="1" ht="36.95" customHeight="1">
      <c r="B9" s="33"/>
      <c r="E9" s="315" t="s">
        <v>216</v>
      </c>
      <c r="F9" s="330"/>
      <c r="G9" s="330"/>
      <c r="H9" s="330"/>
      <c r="I9" s="92"/>
      <c r="L9" s="33"/>
    </row>
    <row r="10" spans="2:12" s="1" customFormat="1" ht="12">
      <c r="B10" s="33"/>
      <c r="I10" s="92"/>
      <c r="L10" s="33"/>
    </row>
    <row r="11" spans="2:12" s="1" customFormat="1" ht="12" customHeight="1">
      <c r="B11" s="33"/>
      <c r="D11" s="28" t="s">
        <v>18</v>
      </c>
      <c r="F11" s="26" t="s">
        <v>1</v>
      </c>
      <c r="I11" s="93" t="s">
        <v>19</v>
      </c>
      <c r="J11" s="26" t="s">
        <v>1</v>
      </c>
      <c r="L11" s="33"/>
    </row>
    <row r="12" spans="2:12" s="1" customFormat="1" ht="12" customHeight="1">
      <c r="B12" s="33"/>
      <c r="D12" s="28" t="s">
        <v>20</v>
      </c>
      <c r="F12" s="26" t="s">
        <v>21</v>
      </c>
      <c r="I12" s="93" t="s">
        <v>22</v>
      </c>
      <c r="J12" s="53" t="str">
        <f>'Rekapitulace stavby'!AN8</f>
        <v>25. 6. 2019</v>
      </c>
      <c r="L12" s="33"/>
    </row>
    <row r="13" spans="2:12" s="1" customFormat="1" ht="10.9" customHeight="1">
      <c r="B13" s="33"/>
      <c r="I13" s="92"/>
      <c r="L13" s="33"/>
    </row>
    <row r="14" spans="2:12" s="1" customFormat="1" ht="12" customHeight="1">
      <c r="B14" s="33"/>
      <c r="D14" s="28" t="s">
        <v>24</v>
      </c>
      <c r="I14" s="93" t="s">
        <v>25</v>
      </c>
      <c r="J14" s="26" t="s">
        <v>26</v>
      </c>
      <c r="L14" s="33"/>
    </row>
    <row r="15" spans="2:12" s="1" customFormat="1" ht="18" customHeight="1">
      <c r="B15" s="33"/>
      <c r="E15" s="26" t="s">
        <v>27</v>
      </c>
      <c r="I15" s="93" t="s">
        <v>28</v>
      </c>
      <c r="J15" s="26" t="s">
        <v>29</v>
      </c>
      <c r="L15" s="33"/>
    </row>
    <row r="16" spans="2:12" s="1" customFormat="1" ht="6.95" customHeight="1">
      <c r="B16" s="33"/>
      <c r="I16" s="92"/>
      <c r="L16" s="33"/>
    </row>
    <row r="17" spans="2:12" s="1" customFormat="1" ht="12" customHeight="1">
      <c r="B17" s="33"/>
      <c r="D17" s="28" t="s">
        <v>30</v>
      </c>
      <c r="I17" s="93" t="s">
        <v>25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33" t="str">
        <f>'Rekapitulace stavby'!E14</f>
        <v>Vyplň údaj</v>
      </c>
      <c r="F18" s="318"/>
      <c r="G18" s="318"/>
      <c r="H18" s="318"/>
      <c r="I18" s="93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I19" s="92"/>
      <c r="L19" s="33"/>
    </row>
    <row r="20" spans="2:12" s="1" customFormat="1" ht="12" customHeight="1">
      <c r="B20" s="33"/>
      <c r="D20" s="28" t="s">
        <v>32</v>
      </c>
      <c r="I20" s="93" t="s">
        <v>25</v>
      </c>
      <c r="J20" s="26" t="s">
        <v>33</v>
      </c>
      <c r="L20" s="33"/>
    </row>
    <row r="21" spans="2:12" s="1" customFormat="1" ht="18" customHeight="1">
      <c r="B21" s="33"/>
      <c r="E21" s="26" t="s">
        <v>34</v>
      </c>
      <c r="I21" s="93" t="s">
        <v>28</v>
      </c>
      <c r="J21" s="26" t="s">
        <v>35</v>
      </c>
      <c r="L21" s="33"/>
    </row>
    <row r="22" spans="2:12" s="1" customFormat="1" ht="6.95" customHeight="1">
      <c r="B22" s="33"/>
      <c r="I22" s="92"/>
      <c r="L22" s="33"/>
    </row>
    <row r="23" spans="2:12" s="1" customFormat="1" ht="12" customHeight="1">
      <c r="B23" s="33"/>
      <c r="D23" s="28" t="s">
        <v>37</v>
      </c>
      <c r="I23" s="93" t="s">
        <v>25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93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I25" s="92"/>
      <c r="L25" s="33"/>
    </row>
    <row r="26" spans="2:12" s="1" customFormat="1" ht="12" customHeight="1">
      <c r="B26" s="33"/>
      <c r="D26" s="28" t="s">
        <v>39</v>
      </c>
      <c r="I26" s="92"/>
      <c r="L26" s="33"/>
    </row>
    <row r="27" spans="2:12" s="7" customFormat="1" ht="16.5" customHeight="1">
      <c r="B27" s="94"/>
      <c r="E27" s="322" t="s">
        <v>1</v>
      </c>
      <c r="F27" s="322"/>
      <c r="G27" s="322"/>
      <c r="H27" s="322"/>
      <c r="I27" s="95"/>
      <c r="L27" s="94"/>
    </row>
    <row r="28" spans="2:12" s="1" customFormat="1" ht="6.95" customHeight="1">
      <c r="B28" s="33"/>
      <c r="I28" s="92"/>
      <c r="L28" s="33"/>
    </row>
    <row r="29" spans="2:12" s="1" customFormat="1" ht="6.95" customHeight="1">
      <c r="B29" s="33"/>
      <c r="D29" s="54"/>
      <c r="E29" s="54"/>
      <c r="F29" s="54"/>
      <c r="G29" s="54"/>
      <c r="H29" s="54"/>
      <c r="I29" s="96"/>
      <c r="J29" s="54"/>
      <c r="K29" s="54"/>
      <c r="L29" s="33"/>
    </row>
    <row r="30" spans="2:12" s="1" customFormat="1" ht="25.35" customHeight="1">
      <c r="B30" s="33"/>
      <c r="D30" s="97" t="s">
        <v>41</v>
      </c>
      <c r="I30" s="92"/>
      <c r="J30" s="67">
        <f>ROUND(J125,2)</f>
        <v>0</v>
      </c>
      <c r="L30" s="33"/>
    </row>
    <row r="31" spans="2:12" s="1" customFormat="1" ht="6.95" customHeight="1">
      <c r="B31" s="33"/>
      <c r="D31" s="54"/>
      <c r="E31" s="54"/>
      <c r="F31" s="54"/>
      <c r="G31" s="54"/>
      <c r="H31" s="54"/>
      <c r="I31" s="96"/>
      <c r="J31" s="54"/>
      <c r="K31" s="54"/>
      <c r="L31" s="33"/>
    </row>
    <row r="32" spans="2:12" s="1" customFormat="1" ht="14.45" customHeight="1">
      <c r="B32" s="33"/>
      <c r="F32" s="36" t="s">
        <v>43</v>
      </c>
      <c r="I32" s="98" t="s">
        <v>42</v>
      </c>
      <c r="J32" s="36" t="s">
        <v>44</v>
      </c>
      <c r="L32" s="33"/>
    </row>
    <row r="33" spans="2:12" s="1" customFormat="1" ht="14.45" customHeight="1">
      <c r="B33" s="33"/>
      <c r="D33" s="99" t="s">
        <v>45</v>
      </c>
      <c r="E33" s="28" t="s">
        <v>46</v>
      </c>
      <c r="F33" s="100">
        <f>ROUND((SUM(BE125:BE434)),2)</f>
        <v>0</v>
      </c>
      <c r="I33" s="101">
        <v>0.21</v>
      </c>
      <c r="J33" s="100">
        <f>ROUND(((SUM(BE125:BE434))*I33),2)</f>
        <v>0</v>
      </c>
      <c r="L33" s="33"/>
    </row>
    <row r="34" spans="2:12" s="1" customFormat="1" ht="14.45" customHeight="1">
      <c r="B34" s="33"/>
      <c r="E34" s="28" t="s">
        <v>47</v>
      </c>
      <c r="F34" s="100">
        <f>ROUND((SUM(BF125:BF434)),2)</f>
        <v>0</v>
      </c>
      <c r="I34" s="101">
        <v>0.15</v>
      </c>
      <c r="J34" s="100">
        <f>ROUND(((SUM(BF125:BF434))*I34),2)</f>
        <v>0</v>
      </c>
      <c r="L34" s="33"/>
    </row>
    <row r="35" spans="2:12" s="1" customFormat="1" ht="14.45" customHeight="1" hidden="1">
      <c r="B35" s="33"/>
      <c r="E35" s="28" t="s">
        <v>48</v>
      </c>
      <c r="F35" s="100">
        <f>ROUND((SUM(BG125:BG434)),2)</f>
        <v>0</v>
      </c>
      <c r="I35" s="101">
        <v>0.21</v>
      </c>
      <c r="J35" s="10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100">
        <f>ROUND((SUM(BH125:BH434)),2)</f>
        <v>0</v>
      </c>
      <c r="I36" s="101">
        <v>0.15</v>
      </c>
      <c r="J36" s="10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100">
        <f>ROUND((SUM(BI125:BI434)),2)</f>
        <v>0</v>
      </c>
      <c r="I37" s="101">
        <v>0</v>
      </c>
      <c r="J37" s="100">
        <f>0</f>
        <v>0</v>
      </c>
      <c r="L37" s="33"/>
    </row>
    <row r="38" spans="2:12" s="1" customFormat="1" ht="6.95" customHeight="1">
      <c r="B38" s="33"/>
      <c r="I38" s="92"/>
      <c r="L38" s="33"/>
    </row>
    <row r="39" spans="2:12" s="1" customFormat="1" ht="25.35" customHeight="1">
      <c r="B39" s="33"/>
      <c r="C39" s="102"/>
      <c r="D39" s="103" t="s">
        <v>51</v>
      </c>
      <c r="E39" s="58"/>
      <c r="F39" s="58"/>
      <c r="G39" s="104" t="s">
        <v>52</v>
      </c>
      <c r="H39" s="105" t="s">
        <v>53</v>
      </c>
      <c r="I39" s="106"/>
      <c r="J39" s="107">
        <f>SUM(J30:J37)</f>
        <v>0</v>
      </c>
      <c r="K39" s="108"/>
      <c r="L39" s="33"/>
    </row>
    <row r="40" spans="2:12" s="1" customFormat="1" ht="14.45" customHeight="1">
      <c r="B40" s="33"/>
      <c r="I40" s="92"/>
      <c r="L40" s="33"/>
    </row>
    <row r="41" spans="2:12" ht="14.45" customHeight="1">
      <c r="B41" s="21"/>
      <c r="L41" s="21"/>
    </row>
    <row r="42" spans="2:12" ht="14.45" customHeight="1">
      <c r="B42" s="21"/>
      <c r="L42" s="21"/>
    </row>
    <row r="43" spans="2:12" ht="14.45" customHeight="1">
      <c r="B43" s="21"/>
      <c r="L43" s="21"/>
    </row>
    <row r="44" spans="2:12" ht="14.45" customHeight="1">
      <c r="B44" s="21"/>
      <c r="L44" s="21"/>
    </row>
    <row r="45" spans="2:12" ht="14.45" customHeight="1">
      <c r="B45" s="21"/>
      <c r="L45" s="21"/>
    </row>
    <row r="46" spans="2:12" ht="14.45" customHeight="1">
      <c r="B46" s="21"/>
      <c r="L46" s="21"/>
    </row>
    <row r="47" spans="2:12" ht="14.45" customHeight="1">
      <c r="B47" s="21"/>
      <c r="L47" s="21"/>
    </row>
    <row r="48" spans="2:12" ht="14.45" customHeight="1">
      <c r="B48" s="21"/>
      <c r="L48" s="21"/>
    </row>
    <row r="49" spans="2:12" ht="14.45" customHeight="1">
      <c r="B49" s="21"/>
      <c r="L49" s="21"/>
    </row>
    <row r="50" spans="2:12" s="1" customFormat="1" ht="14.45" customHeight="1">
      <c r="B50" s="33"/>
      <c r="D50" s="42" t="s">
        <v>54</v>
      </c>
      <c r="E50" s="43"/>
      <c r="F50" s="43"/>
      <c r="G50" s="42" t="s">
        <v>55</v>
      </c>
      <c r="H50" s="43"/>
      <c r="I50" s="109"/>
      <c r="J50" s="43"/>
      <c r="K50" s="43"/>
      <c r="L50" s="3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2:12" s="1" customFormat="1" ht="12.75">
      <c r="B61" s="33"/>
      <c r="D61" s="44" t="s">
        <v>56</v>
      </c>
      <c r="E61" s="35"/>
      <c r="F61" s="110" t="s">
        <v>57</v>
      </c>
      <c r="G61" s="44" t="s">
        <v>56</v>
      </c>
      <c r="H61" s="35"/>
      <c r="I61" s="111"/>
      <c r="J61" s="112" t="s">
        <v>57</v>
      </c>
      <c r="K61" s="35"/>
      <c r="L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2:12" s="1" customFormat="1" ht="12.75">
      <c r="B65" s="33"/>
      <c r="D65" s="42" t="s">
        <v>58</v>
      </c>
      <c r="E65" s="43"/>
      <c r="F65" s="43"/>
      <c r="G65" s="42" t="s">
        <v>59</v>
      </c>
      <c r="H65" s="43"/>
      <c r="I65" s="109"/>
      <c r="J65" s="43"/>
      <c r="K65" s="43"/>
      <c r="L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2:12" s="1" customFormat="1" ht="12.75">
      <c r="B76" s="33"/>
      <c r="D76" s="44" t="s">
        <v>56</v>
      </c>
      <c r="E76" s="35"/>
      <c r="F76" s="110" t="s">
        <v>57</v>
      </c>
      <c r="G76" s="44" t="s">
        <v>56</v>
      </c>
      <c r="H76" s="35"/>
      <c r="I76" s="111"/>
      <c r="J76" s="112" t="s">
        <v>57</v>
      </c>
      <c r="K76" s="35"/>
      <c r="L76" s="33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113"/>
      <c r="J77" s="46"/>
      <c r="K77" s="46"/>
      <c r="L77" s="33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114"/>
      <c r="J81" s="48"/>
      <c r="K81" s="48"/>
      <c r="L81" s="33"/>
    </row>
    <row r="82" spans="2:12" s="1" customFormat="1" ht="24.95" customHeight="1">
      <c r="B82" s="33"/>
      <c r="C82" s="22" t="s">
        <v>115</v>
      </c>
      <c r="I82" s="92"/>
      <c r="L82" s="33"/>
    </row>
    <row r="83" spans="2:12" s="1" customFormat="1" ht="6.95" customHeight="1">
      <c r="B83" s="33"/>
      <c r="I83" s="92"/>
      <c r="L83" s="33"/>
    </row>
    <row r="84" spans="2:12" s="1" customFormat="1" ht="12" customHeight="1">
      <c r="B84" s="33"/>
      <c r="C84" s="28" t="s">
        <v>16</v>
      </c>
      <c r="I84" s="92"/>
      <c r="L84" s="33"/>
    </row>
    <row r="85" spans="2:12" s="1" customFormat="1" ht="16.5" customHeight="1">
      <c r="B85" s="33"/>
      <c r="E85" s="331" t="str">
        <f>E7</f>
        <v>Stavební úpravy MK v ulici Potoční, Břilice - II. etapa</v>
      </c>
      <c r="F85" s="332"/>
      <c r="G85" s="332"/>
      <c r="H85" s="332"/>
      <c r="I85" s="92"/>
      <c r="L85" s="33"/>
    </row>
    <row r="86" spans="2:12" s="1" customFormat="1" ht="12" customHeight="1">
      <c r="B86" s="33"/>
      <c r="C86" s="28" t="s">
        <v>113</v>
      </c>
      <c r="I86" s="92"/>
      <c r="L86" s="33"/>
    </row>
    <row r="87" spans="2:12" s="1" customFormat="1" ht="16.5" customHeight="1">
      <c r="B87" s="33"/>
      <c r="E87" s="315" t="str">
        <f>E9</f>
        <v>102 - Vozovka - II.etapa</v>
      </c>
      <c r="F87" s="330"/>
      <c r="G87" s="330"/>
      <c r="H87" s="330"/>
      <c r="I87" s="92"/>
      <c r="L87" s="33"/>
    </row>
    <row r="88" spans="2:12" s="1" customFormat="1" ht="6.95" customHeight="1">
      <c r="B88" s="33"/>
      <c r="I88" s="92"/>
      <c r="L88" s="33"/>
    </row>
    <row r="89" spans="2:12" s="1" customFormat="1" ht="12" customHeight="1">
      <c r="B89" s="33"/>
      <c r="C89" s="28" t="s">
        <v>20</v>
      </c>
      <c r="F89" s="26" t="str">
        <f>F12</f>
        <v>Třeboň - Břilice</v>
      </c>
      <c r="I89" s="93" t="s">
        <v>22</v>
      </c>
      <c r="J89" s="53" t="str">
        <f>IF(J12="","",J12)</f>
        <v>25. 6. 2019</v>
      </c>
      <c r="L89" s="33"/>
    </row>
    <row r="90" spans="2:12" s="1" customFormat="1" ht="6.95" customHeight="1">
      <c r="B90" s="33"/>
      <c r="I90" s="92"/>
      <c r="L90" s="33"/>
    </row>
    <row r="91" spans="2:12" s="1" customFormat="1" ht="15.2" customHeight="1">
      <c r="B91" s="33"/>
      <c r="C91" s="28" t="s">
        <v>24</v>
      </c>
      <c r="F91" s="26" t="str">
        <f>E15</f>
        <v>Město Třeboň</v>
      </c>
      <c r="I91" s="93" t="s">
        <v>32</v>
      </c>
      <c r="J91" s="31" t="str">
        <f>E21</f>
        <v>WAY project s.r.o.</v>
      </c>
      <c r="L91" s="33"/>
    </row>
    <row r="92" spans="2:12" s="1" customFormat="1" ht="15.2" customHeight="1">
      <c r="B92" s="33"/>
      <c r="C92" s="28" t="s">
        <v>30</v>
      </c>
      <c r="F92" s="26" t="str">
        <f>IF(E18="","",E18)</f>
        <v>Vyplň údaj</v>
      </c>
      <c r="I92" s="93" t="s">
        <v>37</v>
      </c>
      <c r="J92" s="31" t="str">
        <f>E24</f>
        <v xml:space="preserve"> </v>
      </c>
      <c r="L92" s="33"/>
    </row>
    <row r="93" spans="2:12" s="1" customFormat="1" ht="10.35" customHeight="1">
      <c r="B93" s="33"/>
      <c r="I93" s="92"/>
      <c r="L93" s="33"/>
    </row>
    <row r="94" spans="2:12" s="1" customFormat="1" ht="29.25" customHeight="1">
      <c r="B94" s="33"/>
      <c r="C94" s="115" t="s">
        <v>116</v>
      </c>
      <c r="D94" s="102"/>
      <c r="E94" s="102"/>
      <c r="F94" s="102"/>
      <c r="G94" s="102"/>
      <c r="H94" s="102"/>
      <c r="I94" s="116"/>
      <c r="J94" s="117" t="s">
        <v>117</v>
      </c>
      <c r="K94" s="102"/>
      <c r="L94" s="33"/>
    </row>
    <row r="95" spans="2:12" s="1" customFormat="1" ht="10.35" customHeight="1">
      <c r="B95" s="33"/>
      <c r="I95" s="92"/>
      <c r="L95" s="33"/>
    </row>
    <row r="96" spans="2:47" s="1" customFormat="1" ht="22.9" customHeight="1">
      <c r="B96" s="33"/>
      <c r="C96" s="118" t="s">
        <v>118</v>
      </c>
      <c r="I96" s="92"/>
      <c r="J96" s="67">
        <f>J125</f>
        <v>0</v>
      </c>
      <c r="L96" s="33"/>
      <c r="AU96" s="18" t="s">
        <v>119</v>
      </c>
    </row>
    <row r="97" spans="2:12" s="8" customFormat="1" ht="24.95" customHeight="1">
      <c r="B97" s="119"/>
      <c r="D97" s="120" t="s">
        <v>217</v>
      </c>
      <c r="E97" s="121"/>
      <c r="F97" s="121"/>
      <c r="G97" s="121"/>
      <c r="H97" s="121"/>
      <c r="I97" s="122"/>
      <c r="J97" s="123">
        <f>J126</f>
        <v>0</v>
      </c>
      <c r="L97" s="119"/>
    </row>
    <row r="98" spans="2:12" s="13" customFormat="1" ht="19.9" customHeight="1">
      <c r="B98" s="177"/>
      <c r="D98" s="178" t="s">
        <v>218</v>
      </c>
      <c r="E98" s="179"/>
      <c r="F98" s="179"/>
      <c r="G98" s="179"/>
      <c r="H98" s="179"/>
      <c r="I98" s="180"/>
      <c r="J98" s="181">
        <f>J127</f>
        <v>0</v>
      </c>
      <c r="L98" s="177"/>
    </row>
    <row r="99" spans="2:12" s="13" customFormat="1" ht="19.9" customHeight="1">
      <c r="B99" s="177"/>
      <c r="D99" s="178" t="s">
        <v>219</v>
      </c>
      <c r="E99" s="179"/>
      <c r="F99" s="179"/>
      <c r="G99" s="179"/>
      <c r="H99" s="179"/>
      <c r="I99" s="180"/>
      <c r="J99" s="181">
        <f>J247</f>
        <v>0</v>
      </c>
      <c r="L99" s="177"/>
    </row>
    <row r="100" spans="2:12" s="13" customFormat="1" ht="19.9" customHeight="1">
      <c r="B100" s="177"/>
      <c r="D100" s="178" t="s">
        <v>220</v>
      </c>
      <c r="E100" s="179"/>
      <c r="F100" s="179"/>
      <c r="G100" s="179"/>
      <c r="H100" s="179"/>
      <c r="I100" s="180"/>
      <c r="J100" s="181">
        <f>J252</f>
        <v>0</v>
      </c>
      <c r="L100" s="177"/>
    </row>
    <row r="101" spans="2:12" s="13" customFormat="1" ht="19.9" customHeight="1">
      <c r="B101" s="177"/>
      <c r="D101" s="178" t="s">
        <v>221</v>
      </c>
      <c r="E101" s="179"/>
      <c r="F101" s="179"/>
      <c r="G101" s="179"/>
      <c r="H101" s="179"/>
      <c r="I101" s="180"/>
      <c r="J101" s="181">
        <f>J263</f>
        <v>0</v>
      </c>
      <c r="L101" s="177"/>
    </row>
    <row r="102" spans="2:12" s="13" customFormat="1" ht="19.9" customHeight="1">
      <c r="B102" s="177"/>
      <c r="D102" s="178" t="s">
        <v>222</v>
      </c>
      <c r="E102" s="179"/>
      <c r="F102" s="179"/>
      <c r="G102" s="179"/>
      <c r="H102" s="179"/>
      <c r="I102" s="180"/>
      <c r="J102" s="181">
        <f>J322</f>
        <v>0</v>
      </c>
      <c r="L102" s="177"/>
    </row>
    <row r="103" spans="2:12" s="13" customFormat="1" ht="19.9" customHeight="1">
      <c r="B103" s="177"/>
      <c r="D103" s="178" t="s">
        <v>223</v>
      </c>
      <c r="E103" s="179"/>
      <c r="F103" s="179"/>
      <c r="G103" s="179"/>
      <c r="H103" s="179"/>
      <c r="I103" s="180"/>
      <c r="J103" s="181">
        <f>J348</f>
        <v>0</v>
      </c>
      <c r="L103" s="177"/>
    </row>
    <row r="104" spans="2:12" s="13" customFormat="1" ht="19.9" customHeight="1">
      <c r="B104" s="177"/>
      <c r="D104" s="178" t="s">
        <v>224</v>
      </c>
      <c r="E104" s="179"/>
      <c r="F104" s="179"/>
      <c r="G104" s="179"/>
      <c r="H104" s="179"/>
      <c r="I104" s="180"/>
      <c r="J104" s="181">
        <f>J385</f>
        <v>0</v>
      </c>
      <c r="L104" s="177"/>
    </row>
    <row r="105" spans="2:12" s="13" customFormat="1" ht="19.9" customHeight="1">
      <c r="B105" s="177"/>
      <c r="D105" s="178" t="s">
        <v>225</v>
      </c>
      <c r="E105" s="179"/>
      <c r="F105" s="179"/>
      <c r="G105" s="179"/>
      <c r="H105" s="179"/>
      <c r="I105" s="180"/>
      <c r="J105" s="181">
        <f>J430</f>
        <v>0</v>
      </c>
      <c r="L105" s="177"/>
    </row>
    <row r="106" spans="2:12" s="1" customFormat="1" ht="21.75" customHeight="1">
      <c r="B106" s="33"/>
      <c r="I106" s="92"/>
      <c r="L106" s="33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113"/>
      <c r="J107" s="46"/>
      <c r="K107" s="46"/>
      <c r="L107" s="33"/>
    </row>
    <row r="111" spans="2:12" s="1" customFormat="1" ht="6.95" customHeight="1">
      <c r="B111" s="47"/>
      <c r="C111" s="48"/>
      <c r="D111" s="48"/>
      <c r="E111" s="48"/>
      <c r="F111" s="48"/>
      <c r="G111" s="48"/>
      <c r="H111" s="48"/>
      <c r="I111" s="114"/>
      <c r="J111" s="48"/>
      <c r="K111" s="48"/>
      <c r="L111" s="33"/>
    </row>
    <row r="112" spans="2:12" s="1" customFormat="1" ht="24.95" customHeight="1">
      <c r="B112" s="33"/>
      <c r="C112" s="22" t="s">
        <v>121</v>
      </c>
      <c r="I112" s="92"/>
      <c r="L112" s="33"/>
    </row>
    <row r="113" spans="2:12" s="1" customFormat="1" ht="6.95" customHeight="1">
      <c r="B113" s="33"/>
      <c r="I113" s="92"/>
      <c r="L113" s="33"/>
    </row>
    <row r="114" spans="2:12" s="1" customFormat="1" ht="12" customHeight="1">
      <c r="B114" s="33"/>
      <c r="C114" s="28" t="s">
        <v>16</v>
      </c>
      <c r="I114" s="92"/>
      <c r="L114" s="33"/>
    </row>
    <row r="115" spans="2:12" s="1" customFormat="1" ht="16.5" customHeight="1">
      <c r="B115" s="33"/>
      <c r="E115" s="331" t="str">
        <f>E7</f>
        <v>Stavební úpravy MK v ulici Potoční, Břilice - II. etapa</v>
      </c>
      <c r="F115" s="332"/>
      <c r="G115" s="332"/>
      <c r="H115" s="332"/>
      <c r="I115" s="92"/>
      <c r="L115" s="33"/>
    </row>
    <row r="116" spans="2:12" s="1" customFormat="1" ht="12" customHeight="1">
      <c r="B116" s="33"/>
      <c r="C116" s="28" t="s">
        <v>113</v>
      </c>
      <c r="I116" s="92"/>
      <c r="L116" s="33"/>
    </row>
    <row r="117" spans="2:12" s="1" customFormat="1" ht="16.5" customHeight="1">
      <c r="B117" s="33"/>
      <c r="E117" s="315" t="str">
        <f>E9</f>
        <v>102 - Vozovka - II.etapa</v>
      </c>
      <c r="F117" s="330"/>
      <c r="G117" s="330"/>
      <c r="H117" s="330"/>
      <c r="I117" s="92"/>
      <c r="L117" s="33"/>
    </row>
    <row r="118" spans="2:12" s="1" customFormat="1" ht="6.95" customHeight="1">
      <c r="B118" s="33"/>
      <c r="I118" s="92"/>
      <c r="L118" s="33"/>
    </row>
    <row r="119" spans="2:12" s="1" customFormat="1" ht="12" customHeight="1">
      <c r="B119" s="33"/>
      <c r="C119" s="28" t="s">
        <v>20</v>
      </c>
      <c r="F119" s="26" t="str">
        <f>F12</f>
        <v>Třeboň - Břilice</v>
      </c>
      <c r="I119" s="93" t="s">
        <v>22</v>
      </c>
      <c r="J119" s="53" t="str">
        <f>IF(J12="","",J12)</f>
        <v>25. 6. 2019</v>
      </c>
      <c r="L119" s="33"/>
    </row>
    <row r="120" spans="2:12" s="1" customFormat="1" ht="6.95" customHeight="1">
      <c r="B120" s="33"/>
      <c r="I120" s="92"/>
      <c r="L120" s="33"/>
    </row>
    <row r="121" spans="2:12" s="1" customFormat="1" ht="15.2" customHeight="1">
      <c r="B121" s="33"/>
      <c r="C121" s="28" t="s">
        <v>24</v>
      </c>
      <c r="F121" s="26" t="str">
        <f>E15</f>
        <v>Město Třeboň</v>
      </c>
      <c r="I121" s="93" t="s">
        <v>32</v>
      </c>
      <c r="J121" s="31" t="str">
        <f>E21</f>
        <v>WAY project s.r.o.</v>
      </c>
      <c r="L121" s="33"/>
    </row>
    <row r="122" spans="2:12" s="1" customFormat="1" ht="15.2" customHeight="1">
      <c r="B122" s="33"/>
      <c r="C122" s="28" t="s">
        <v>30</v>
      </c>
      <c r="F122" s="26" t="str">
        <f>IF(E18="","",E18)</f>
        <v>Vyplň údaj</v>
      </c>
      <c r="I122" s="93" t="s">
        <v>37</v>
      </c>
      <c r="J122" s="31" t="str">
        <f>E24</f>
        <v xml:space="preserve"> </v>
      </c>
      <c r="L122" s="33"/>
    </row>
    <row r="123" spans="2:12" s="1" customFormat="1" ht="10.35" customHeight="1">
      <c r="B123" s="33"/>
      <c r="I123" s="92"/>
      <c r="L123" s="33"/>
    </row>
    <row r="124" spans="2:20" s="9" customFormat="1" ht="29.25" customHeight="1">
      <c r="B124" s="124"/>
      <c r="C124" s="125" t="s">
        <v>122</v>
      </c>
      <c r="D124" s="126" t="s">
        <v>66</v>
      </c>
      <c r="E124" s="126" t="s">
        <v>62</v>
      </c>
      <c r="F124" s="126" t="s">
        <v>63</v>
      </c>
      <c r="G124" s="126" t="s">
        <v>123</v>
      </c>
      <c r="H124" s="126" t="s">
        <v>124</v>
      </c>
      <c r="I124" s="127" t="s">
        <v>125</v>
      </c>
      <c r="J124" s="126" t="s">
        <v>117</v>
      </c>
      <c r="K124" s="128" t="s">
        <v>126</v>
      </c>
      <c r="L124" s="124"/>
      <c r="M124" s="60" t="s">
        <v>1</v>
      </c>
      <c r="N124" s="61" t="s">
        <v>45</v>
      </c>
      <c r="O124" s="61" t="s">
        <v>127</v>
      </c>
      <c r="P124" s="61" t="s">
        <v>128</v>
      </c>
      <c r="Q124" s="61" t="s">
        <v>129</v>
      </c>
      <c r="R124" s="61" t="s">
        <v>130</v>
      </c>
      <c r="S124" s="61" t="s">
        <v>131</v>
      </c>
      <c r="T124" s="62" t="s">
        <v>132</v>
      </c>
    </row>
    <row r="125" spans="2:63" s="1" customFormat="1" ht="22.9" customHeight="1">
      <c r="B125" s="33"/>
      <c r="C125" s="65" t="s">
        <v>133</v>
      </c>
      <c r="I125" s="92"/>
      <c r="J125" s="129">
        <f>BK125</f>
        <v>0</v>
      </c>
      <c r="L125" s="33"/>
      <c r="M125" s="63"/>
      <c r="N125" s="54"/>
      <c r="O125" s="54"/>
      <c r="P125" s="130">
        <f>P126</f>
        <v>0</v>
      </c>
      <c r="Q125" s="54"/>
      <c r="R125" s="130">
        <f>R126</f>
        <v>559.27413264</v>
      </c>
      <c r="S125" s="54"/>
      <c r="T125" s="131">
        <f>T126</f>
        <v>600.09234</v>
      </c>
      <c r="AT125" s="18" t="s">
        <v>80</v>
      </c>
      <c r="AU125" s="18" t="s">
        <v>119</v>
      </c>
      <c r="BK125" s="132">
        <f>BK126</f>
        <v>0</v>
      </c>
    </row>
    <row r="126" spans="2:63" s="10" customFormat="1" ht="25.9" customHeight="1">
      <c r="B126" s="133"/>
      <c r="D126" s="134" t="s">
        <v>80</v>
      </c>
      <c r="E126" s="135" t="s">
        <v>226</v>
      </c>
      <c r="F126" s="135" t="s">
        <v>227</v>
      </c>
      <c r="I126" s="136"/>
      <c r="J126" s="137">
        <f>BK126</f>
        <v>0</v>
      </c>
      <c r="L126" s="133"/>
      <c r="M126" s="138"/>
      <c r="N126" s="139"/>
      <c r="O126" s="139"/>
      <c r="P126" s="140">
        <f>P127+P247+P252+P263+P322+P348+P385+P430</f>
        <v>0</v>
      </c>
      <c r="Q126" s="139"/>
      <c r="R126" s="140">
        <f>R127+R247+R252+R263+R322+R348+R385+R430</f>
        <v>559.27413264</v>
      </c>
      <c r="S126" s="139"/>
      <c r="T126" s="141">
        <f>T127+T247+T252+T263+T322+T348+T385+T430</f>
        <v>600.09234</v>
      </c>
      <c r="AR126" s="134" t="s">
        <v>89</v>
      </c>
      <c r="AT126" s="142" t="s">
        <v>80</v>
      </c>
      <c r="AU126" s="142" t="s">
        <v>81</v>
      </c>
      <c r="AY126" s="134" t="s">
        <v>137</v>
      </c>
      <c r="BK126" s="143">
        <f>BK127+BK247+BK252+BK263+BK322+BK348+BK385+BK430</f>
        <v>0</v>
      </c>
    </row>
    <row r="127" spans="2:63" s="10" customFormat="1" ht="22.9" customHeight="1">
      <c r="B127" s="133"/>
      <c r="D127" s="134" t="s">
        <v>80</v>
      </c>
      <c r="E127" s="182" t="s">
        <v>89</v>
      </c>
      <c r="F127" s="182" t="s">
        <v>228</v>
      </c>
      <c r="I127" s="136"/>
      <c r="J127" s="183">
        <f>BK127</f>
        <v>0</v>
      </c>
      <c r="L127" s="133"/>
      <c r="M127" s="138"/>
      <c r="N127" s="139"/>
      <c r="O127" s="139"/>
      <c r="P127" s="140">
        <f>SUM(P128:P246)</f>
        <v>0</v>
      </c>
      <c r="Q127" s="139"/>
      <c r="R127" s="140">
        <f>SUM(R128:R246)</f>
        <v>410.30807324999995</v>
      </c>
      <c r="S127" s="139"/>
      <c r="T127" s="141">
        <f>SUM(T128:T246)</f>
        <v>599.7923400000001</v>
      </c>
      <c r="AR127" s="134" t="s">
        <v>89</v>
      </c>
      <c r="AT127" s="142" t="s">
        <v>80</v>
      </c>
      <c r="AU127" s="142" t="s">
        <v>89</v>
      </c>
      <c r="AY127" s="134" t="s">
        <v>137</v>
      </c>
      <c r="BK127" s="143">
        <f>SUM(BK128:BK246)</f>
        <v>0</v>
      </c>
    </row>
    <row r="128" spans="2:65" s="1" customFormat="1" ht="24" customHeight="1">
      <c r="B128" s="144"/>
      <c r="C128" s="145" t="s">
        <v>89</v>
      </c>
      <c r="D128" s="145" t="s">
        <v>138</v>
      </c>
      <c r="E128" s="146" t="s">
        <v>229</v>
      </c>
      <c r="F128" s="147" t="s">
        <v>230</v>
      </c>
      <c r="G128" s="148" t="s">
        <v>231</v>
      </c>
      <c r="H128" s="149">
        <v>4.96</v>
      </c>
      <c r="I128" s="150"/>
      <c r="J128" s="151">
        <f>ROUND(I128*H128,2)</f>
        <v>0</v>
      </c>
      <c r="K128" s="147" t="s">
        <v>150</v>
      </c>
      <c r="L128" s="33"/>
      <c r="M128" s="152" t="s">
        <v>1</v>
      </c>
      <c r="N128" s="153" t="s">
        <v>46</v>
      </c>
      <c r="O128" s="56"/>
      <c r="P128" s="154">
        <f>O128*H128</f>
        <v>0</v>
      </c>
      <c r="Q128" s="154">
        <v>0</v>
      </c>
      <c r="R128" s="154">
        <f>Q128*H128</f>
        <v>0</v>
      </c>
      <c r="S128" s="154">
        <v>0.17</v>
      </c>
      <c r="T128" s="155">
        <f>S128*H128</f>
        <v>0.8432000000000001</v>
      </c>
      <c r="AR128" s="156" t="s">
        <v>136</v>
      </c>
      <c r="AT128" s="156" t="s">
        <v>138</v>
      </c>
      <c r="AU128" s="156" t="s">
        <v>91</v>
      </c>
      <c r="AY128" s="18" t="s">
        <v>137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8" t="s">
        <v>89</v>
      </c>
      <c r="BK128" s="157">
        <f>ROUND(I128*H128,2)</f>
        <v>0</v>
      </c>
      <c r="BL128" s="18" t="s">
        <v>136</v>
      </c>
      <c r="BM128" s="156" t="s">
        <v>232</v>
      </c>
    </row>
    <row r="129" spans="2:51" s="11" customFormat="1" ht="12">
      <c r="B129" s="158"/>
      <c r="D129" s="159" t="s">
        <v>145</v>
      </c>
      <c r="E129" s="160" t="s">
        <v>1</v>
      </c>
      <c r="F129" s="161" t="s">
        <v>233</v>
      </c>
      <c r="H129" s="162">
        <v>4.96</v>
      </c>
      <c r="I129" s="163"/>
      <c r="L129" s="158"/>
      <c r="M129" s="164"/>
      <c r="N129" s="165"/>
      <c r="O129" s="165"/>
      <c r="P129" s="165"/>
      <c r="Q129" s="165"/>
      <c r="R129" s="165"/>
      <c r="S129" s="165"/>
      <c r="T129" s="166"/>
      <c r="AT129" s="160" t="s">
        <v>145</v>
      </c>
      <c r="AU129" s="160" t="s">
        <v>91</v>
      </c>
      <c r="AV129" s="11" t="s">
        <v>91</v>
      </c>
      <c r="AW129" s="11" t="s">
        <v>36</v>
      </c>
      <c r="AX129" s="11" t="s">
        <v>89</v>
      </c>
      <c r="AY129" s="160" t="s">
        <v>137</v>
      </c>
    </row>
    <row r="130" spans="2:65" s="1" customFormat="1" ht="24" customHeight="1">
      <c r="B130" s="144"/>
      <c r="C130" s="145" t="s">
        <v>91</v>
      </c>
      <c r="D130" s="145" t="s">
        <v>138</v>
      </c>
      <c r="E130" s="146" t="s">
        <v>234</v>
      </c>
      <c r="F130" s="147" t="s">
        <v>235</v>
      </c>
      <c r="G130" s="148" t="s">
        <v>231</v>
      </c>
      <c r="H130" s="149">
        <v>4.96</v>
      </c>
      <c r="I130" s="150"/>
      <c r="J130" s="151">
        <f>ROUND(I130*H130,2)</f>
        <v>0</v>
      </c>
      <c r="K130" s="147" t="s">
        <v>150</v>
      </c>
      <c r="L130" s="33"/>
      <c r="M130" s="152" t="s">
        <v>1</v>
      </c>
      <c r="N130" s="153" t="s">
        <v>46</v>
      </c>
      <c r="O130" s="56"/>
      <c r="P130" s="154">
        <f>O130*H130</f>
        <v>0</v>
      </c>
      <c r="Q130" s="154">
        <v>0</v>
      </c>
      <c r="R130" s="154">
        <f>Q130*H130</f>
        <v>0</v>
      </c>
      <c r="S130" s="154">
        <v>0.24</v>
      </c>
      <c r="T130" s="155">
        <f>S130*H130</f>
        <v>1.1904</v>
      </c>
      <c r="AR130" s="156" t="s">
        <v>136</v>
      </c>
      <c r="AT130" s="156" t="s">
        <v>138</v>
      </c>
      <c r="AU130" s="156" t="s">
        <v>91</v>
      </c>
      <c r="AY130" s="18" t="s">
        <v>137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8" t="s">
        <v>89</v>
      </c>
      <c r="BK130" s="157">
        <f>ROUND(I130*H130,2)</f>
        <v>0</v>
      </c>
      <c r="BL130" s="18" t="s">
        <v>136</v>
      </c>
      <c r="BM130" s="156" t="s">
        <v>236</v>
      </c>
    </row>
    <row r="131" spans="2:51" s="11" customFormat="1" ht="12">
      <c r="B131" s="158"/>
      <c r="D131" s="159" t="s">
        <v>145</v>
      </c>
      <c r="E131" s="160" t="s">
        <v>1</v>
      </c>
      <c r="F131" s="161" t="s">
        <v>233</v>
      </c>
      <c r="H131" s="162">
        <v>4.96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145</v>
      </c>
      <c r="AU131" s="160" t="s">
        <v>91</v>
      </c>
      <c r="AV131" s="11" t="s">
        <v>91</v>
      </c>
      <c r="AW131" s="11" t="s">
        <v>36</v>
      </c>
      <c r="AX131" s="11" t="s">
        <v>89</v>
      </c>
      <c r="AY131" s="160" t="s">
        <v>137</v>
      </c>
    </row>
    <row r="132" spans="2:65" s="1" customFormat="1" ht="36" customHeight="1">
      <c r="B132" s="144"/>
      <c r="C132" s="145" t="s">
        <v>154</v>
      </c>
      <c r="D132" s="145" t="s">
        <v>138</v>
      </c>
      <c r="E132" s="146" t="s">
        <v>237</v>
      </c>
      <c r="F132" s="147" t="s">
        <v>238</v>
      </c>
      <c r="G132" s="148" t="s">
        <v>231</v>
      </c>
      <c r="H132" s="149">
        <v>139.44</v>
      </c>
      <c r="I132" s="150"/>
      <c r="J132" s="151">
        <f>ROUND(I132*H132,2)</f>
        <v>0</v>
      </c>
      <c r="K132" s="147" t="s">
        <v>150</v>
      </c>
      <c r="L132" s="33"/>
      <c r="M132" s="152" t="s">
        <v>1</v>
      </c>
      <c r="N132" s="153" t="s">
        <v>46</v>
      </c>
      <c r="O132" s="56"/>
      <c r="P132" s="154">
        <f>O132*H132</f>
        <v>0</v>
      </c>
      <c r="Q132" s="154">
        <v>0</v>
      </c>
      <c r="R132" s="154">
        <f>Q132*H132</f>
        <v>0</v>
      </c>
      <c r="S132" s="154">
        <v>0.17</v>
      </c>
      <c r="T132" s="155">
        <f>S132*H132</f>
        <v>23.704800000000002</v>
      </c>
      <c r="AR132" s="156" t="s">
        <v>136</v>
      </c>
      <c r="AT132" s="156" t="s">
        <v>138</v>
      </c>
      <c r="AU132" s="156" t="s">
        <v>91</v>
      </c>
      <c r="AY132" s="18" t="s">
        <v>137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8" t="s">
        <v>89</v>
      </c>
      <c r="BK132" s="157">
        <f>ROUND(I132*H132,2)</f>
        <v>0</v>
      </c>
      <c r="BL132" s="18" t="s">
        <v>136</v>
      </c>
      <c r="BM132" s="156" t="s">
        <v>239</v>
      </c>
    </row>
    <row r="133" spans="2:51" s="11" customFormat="1" ht="12">
      <c r="B133" s="158"/>
      <c r="D133" s="159" t="s">
        <v>145</v>
      </c>
      <c r="E133" s="160" t="s">
        <v>1</v>
      </c>
      <c r="F133" s="161" t="s">
        <v>240</v>
      </c>
      <c r="H133" s="162">
        <v>139.44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145</v>
      </c>
      <c r="AU133" s="160" t="s">
        <v>91</v>
      </c>
      <c r="AV133" s="11" t="s">
        <v>91</v>
      </c>
      <c r="AW133" s="11" t="s">
        <v>36</v>
      </c>
      <c r="AX133" s="11" t="s">
        <v>89</v>
      </c>
      <c r="AY133" s="160" t="s">
        <v>137</v>
      </c>
    </row>
    <row r="134" spans="2:65" s="1" customFormat="1" ht="36" customHeight="1">
      <c r="B134" s="144"/>
      <c r="C134" s="145" t="s">
        <v>136</v>
      </c>
      <c r="D134" s="145" t="s">
        <v>138</v>
      </c>
      <c r="E134" s="146" t="s">
        <v>241</v>
      </c>
      <c r="F134" s="147" t="s">
        <v>242</v>
      </c>
      <c r="G134" s="148" t="s">
        <v>231</v>
      </c>
      <c r="H134" s="149">
        <v>832.21</v>
      </c>
      <c r="I134" s="150"/>
      <c r="J134" s="151">
        <f>ROUND(I134*H134,2)</f>
        <v>0</v>
      </c>
      <c r="K134" s="147" t="s">
        <v>150</v>
      </c>
      <c r="L134" s="33"/>
      <c r="M134" s="152" t="s">
        <v>1</v>
      </c>
      <c r="N134" s="153" t="s">
        <v>46</v>
      </c>
      <c r="O134" s="56"/>
      <c r="P134" s="154">
        <f>O134*H134</f>
        <v>0</v>
      </c>
      <c r="Q134" s="154">
        <v>0</v>
      </c>
      <c r="R134" s="154">
        <f>Q134*H134</f>
        <v>0</v>
      </c>
      <c r="S134" s="154">
        <v>0.29</v>
      </c>
      <c r="T134" s="155">
        <f>S134*H134</f>
        <v>241.3409</v>
      </c>
      <c r="AR134" s="156" t="s">
        <v>136</v>
      </c>
      <c r="AT134" s="156" t="s">
        <v>138</v>
      </c>
      <c r="AU134" s="156" t="s">
        <v>91</v>
      </c>
      <c r="AY134" s="18" t="s">
        <v>137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8" t="s">
        <v>89</v>
      </c>
      <c r="BK134" s="157">
        <f>ROUND(I134*H134,2)</f>
        <v>0</v>
      </c>
      <c r="BL134" s="18" t="s">
        <v>136</v>
      </c>
      <c r="BM134" s="156" t="s">
        <v>243</v>
      </c>
    </row>
    <row r="135" spans="2:51" s="11" customFormat="1" ht="12">
      <c r="B135" s="158"/>
      <c r="D135" s="159" t="s">
        <v>145</v>
      </c>
      <c r="E135" s="160" t="s">
        <v>1</v>
      </c>
      <c r="F135" s="161" t="s">
        <v>244</v>
      </c>
      <c r="H135" s="162">
        <v>832.21</v>
      </c>
      <c r="I135" s="163"/>
      <c r="L135" s="158"/>
      <c r="M135" s="164"/>
      <c r="N135" s="165"/>
      <c r="O135" s="165"/>
      <c r="P135" s="165"/>
      <c r="Q135" s="165"/>
      <c r="R135" s="165"/>
      <c r="S135" s="165"/>
      <c r="T135" s="166"/>
      <c r="AT135" s="160" t="s">
        <v>145</v>
      </c>
      <c r="AU135" s="160" t="s">
        <v>91</v>
      </c>
      <c r="AV135" s="11" t="s">
        <v>91</v>
      </c>
      <c r="AW135" s="11" t="s">
        <v>36</v>
      </c>
      <c r="AX135" s="11" t="s">
        <v>89</v>
      </c>
      <c r="AY135" s="160" t="s">
        <v>137</v>
      </c>
    </row>
    <row r="136" spans="2:65" s="1" customFormat="1" ht="36" customHeight="1">
      <c r="B136" s="144"/>
      <c r="C136" s="145" t="s">
        <v>165</v>
      </c>
      <c r="D136" s="145" t="s">
        <v>138</v>
      </c>
      <c r="E136" s="146" t="s">
        <v>245</v>
      </c>
      <c r="F136" s="147" t="s">
        <v>246</v>
      </c>
      <c r="G136" s="148" t="s">
        <v>231</v>
      </c>
      <c r="H136" s="149">
        <v>139.44</v>
      </c>
      <c r="I136" s="150"/>
      <c r="J136" s="151">
        <f>ROUND(I136*H136,2)</f>
        <v>0</v>
      </c>
      <c r="K136" s="147" t="s">
        <v>150</v>
      </c>
      <c r="L136" s="33"/>
      <c r="M136" s="152" t="s">
        <v>1</v>
      </c>
      <c r="N136" s="153" t="s">
        <v>46</v>
      </c>
      <c r="O136" s="56"/>
      <c r="P136" s="154">
        <f>O136*H136</f>
        <v>0</v>
      </c>
      <c r="Q136" s="154">
        <v>0</v>
      </c>
      <c r="R136" s="154">
        <f>Q136*H136</f>
        <v>0</v>
      </c>
      <c r="S136" s="154">
        <v>0.22</v>
      </c>
      <c r="T136" s="155">
        <f>S136*H136</f>
        <v>30.6768</v>
      </c>
      <c r="AR136" s="156" t="s">
        <v>136</v>
      </c>
      <c r="AT136" s="156" t="s">
        <v>138</v>
      </c>
      <c r="AU136" s="156" t="s">
        <v>91</v>
      </c>
      <c r="AY136" s="18" t="s">
        <v>137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8" t="s">
        <v>89</v>
      </c>
      <c r="BK136" s="157">
        <f>ROUND(I136*H136,2)</f>
        <v>0</v>
      </c>
      <c r="BL136" s="18" t="s">
        <v>136</v>
      </c>
      <c r="BM136" s="156" t="s">
        <v>247</v>
      </c>
    </row>
    <row r="137" spans="2:51" s="11" customFormat="1" ht="12">
      <c r="B137" s="158"/>
      <c r="D137" s="159" t="s">
        <v>145</v>
      </c>
      <c r="E137" s="160" t="s">
        <v>1</v>
      </c>
      <c r="F137" s="161" t="s">
        <v>248</v>
      </c>
      <c r="H137" s="162">
        <v>139.44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145</v>
      </c>
      <c r="AU137" s="160" t="s">
        <v>91</v>
      </c>
      <c r="AV137" s="11" t="s">
        <v>91</v>
      </c>
      <c r="AW137" s="11" t="s">
        <v>36</v>
      </c>
      <c r="AX137" s="11" t="s">
        <v>89</v>
      </c>
      <c r="AY137" s="160" t="s">
        <v>137</v>
      </c>
    </row>
    <row r="138" spans="2:51" s="12" customFormat="1" ht="12">
      <c r="B138" s="167"/>
      <c r="D138" s="159" t="s">
        <v>145</v>
      </c>
      <c r="E138" s="168" t="s">
        <v>1</v>
      </c>
      <c r="F138" s="169" t="s">
        <v>249</v>
      </c>
      <c r="H138" s="168" t="s">
        <v>1</v>
      </c>
      <c r="I138" s="170"/>
      <c r="L138" s="167"/>
      <c r="M138" s="171"/>
      <c r="N138" s="172"/>
      <c r="O138" s="172"/>
      <c r="P138" s="172"/>
      <c r="Q138" s="172"/>
      <c r="R138" s="172"/>
      <c r="S138" s="172"/>
      <c r="T138" s="173"/>
      <c r="AT138" s="168" t="s">
        <v>145</v>
      </c>
      <c r="AU138" s="168" t="s">
        <v>91</v>
      </c>
      <c r="AV138" s="12" t="s">
        <v>89</v>
      </c>
      <c r="AW138" s="12" t="s">
        <v>36</v>
      </c>
      <c r="AX138" s="12" t="s">
        <v>81</v>
      </c>
      <c r="AY138" s="168" t="s">
        <v>137</v>
      </c>
    </row>
    <row r="139" spans="2:65" s="1" customFormat="1" ht="24" customHeight="1">
      <c r="B139" s="144"/>
      <c r="C139" s="145" t="s">
        <v>168</v>
      </c>
      <c r="D139" s="145" t="s">
        <v>138</v>
      </c>
      <c r="E139" s="146" t="s">
        <v>250</v>
      </c>
      <c r="F139" s="147" t="s">
        <v>251</v>
      </c>
      <c r="G139" s="148" t="s">
        <v>231</v>
      </c>
      <c r="H139" s="149">
        <v>25.62</v>
      </c>
      <c r="I139" s="150"/>
      <c r="J139" s="151">
        <f>ROUND(I139*H139,2)</f>
        <v>0</v>
      </c>
      <c r="K139" s="147" t="s">
        <v>150</v>
      </c>
      <c r="L139" s="33"/>
      <c r="M139" s="152" t="s">
        <v>1</v>
      </c>
      <c r="N139" s="153" t="s">
        <v>46</v>
      </c>
      <c r="O139" s="56"/>
      <c r="P139" s="154">
        <f>O139*H139</f>
        <v>0</v>
      </c>
      <c r="Q139" s="154">
        <v>0</v>
      </c>
      <c r="R139" s="154">
        <f>Q139*H139</f>
        <v>0</v>
      </c>
      <c r="S139" s="154">
        <v>0.098</v>
      </c>
      <c r="T139" s="155">
        <f>S139*H139</f>
        <v>2.5107600000000003</v>
      </c>
      <c r="AR139" s="156" t="s">
        <v>136</v>
      </c>
      <c r="AT139" s="156" t="s">
        <v>138</v>
      </c>
      <c r="AU139" s="156" t="s">
        <v>91</v>
      </c>
      <c r="AY139" s="18" t="s">
        <v>137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8" t="s">
        <v>89</v>
      </c>
      <c r="BK139" s="157">
        <f>ROUND(I139*H139,2)</f>
        <v>0</v>
      </c>
      <c r="BL139" s="18" t="s">
        <v>136</v>
      </c>
      <c r="BM139" s="156" t="s">
        <v>252</v>
      </c>
    </row>
    <row r="140" spans="2:51" s="12" customFormat="1" ht="12">
      <c r="B140" s="167"/>
      <c r="D140" s="159" t="s">
        <v>145</v>
      </c>
      <c r="E140" s="168" t="s">
        <v>1</v>
      </c>
      <c r="F140" s="169" t="s">
        <v>253</v>
      </c>
      <c r="H140" s="168" t="s">
        <v>1</v>
      </c>
      <c r="I140" s="170"/>
      <c r="L140" s="167"/>
      <c r="M140" s="171"/>
      <c r="N140" s="172"/>
      <c r="O140" s="172"/>
      <c r="P140" s="172"/>
      <c r="Q140" s="172"/>
      <c r="R140" s="172"/>
      <c r="S140" s="172"/>
      <c r="T140" s="173"/>
      <c r="AT140" s="168" t="s">
        <v>145</v>
      </c>
      <c r="AU140" s="168" t="s">
        <v>91</v>
      </c>
      <c r="AV140" s="12" t="s">
        <v>89</v>
      </c>
      <c r="AW140" s="12" t="s">
        <v>36</v>
      </c>
      <c r="AX140" s="12" t="s">
        <v>81</v>
      </c>
      <c r="AY140" s="168" t="s">
        <v>137</v>
      </c>
    </row>
    <row r="141" spans="2:51" s="11" customFormat="1" ht="12">
      <c r="B141" s="158"/>
      <c r="D141" s="159" t="s">
        <v>145</v>
      </c>
      <c r="E141" s="160" t="s">
        <v>1</v>
      </c>
      <c r="F141" s="161" t="s">
        <v>254</v>
      </c>
      <c r="H141" s="162">
        <v>25.62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145</v>
      </c>
      <c r="AU141" s="160" t="s">
        <v>91</v>
      </c>
      <c r="AV141" s="11" t="s">
        <v>91</v>
      </c>
      <c r="AW141" s="11" t="s">
        <v>36</v>
      </c>
      <c r="AX141" s="11" t="s">
        <v>89</v>
      </c>
      <c r="AY141" s="160" t="s">
        <v>137</v>
      </c>
    </row>
    <row r="142" spans="2:51" s="12" customFormat="1" ht="12">
      <c r="B142" s="167"/>
      <c r="D142" s="159" t="s">
        <v>145</v>
      </c>
      <c r="E142" s="168" t="s">
        <v>1</v>
      </c>
      <c r="F142" s="169" t="s">
        <v>249</v>
      </c>
      <c r="H142" s="168" t="s">
        <v>1</v>
      </c>
      <c r="I142" s="170"/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145</v>
      </c>
      <c r="AU142" s="168" t="s">
        <v>91</v>
      </c>
      <c r="AV142" s="12" t="s">
        <v>89</v>
      </c>
      <c r="AW142" s="12" t="s">
        <v>36</v>
      </c>
      <c r="AX142" s="12" t="s">
        <v>81</v>
      </c>
      <c r="AY142" s="168" t="s">
        <v>137</v>
      </c>
    </row>
    <row r="143" spans="2:65" s="1" customFormat="1" ht="24" customHeight="1">
      <c r="B143" s="144"/>
      <c r="C143" s="145" t="s">
        <v>175</v>
      </c>
      <c r="D143" s="145" t="s">
        <v>138</v>
      </c>
      <c r="E143" s="146" t="s">
        <v>255</v>
      </c>
      <c r="F143" s="147" t="s">
        <v>256</v>
      </c>
      <c r="G143" s="148" t="s">
        <v>231</v>
      </c>
      <c r="H143" s="149">
        <v>457.21</v>
      </c>
      <c r="I143" s="150"/>
      <c r="J143" s="151">
        <f>ROUND(I143*H143,2)</f>
        <v>0</v>
      </c>
      <c r="K143" s="147" t="s">
        <v>150</v>
      </c>
      <c r="L143" s="33"/>
      <c r="M143" s="152" t="s">
        <v>1</v>
      </c>
      <c r="N143" s="153" t="s">
        <v>46</v>
      </c>
      <c r="O143" s="56"/>
      <c r="P143" s="154">
        <f>O143*H143</f>
        <v>0</v>
      </c>
      <c r="Q143" s="154">
        <v>0</v>
      </c>
      <c r="R143" s="154">
        <f>Q143*H143</f>
        <v>0</v>
      </c>
      <c r="S143" s="154">
        <v>0.22</v>
      </c>
      <c r="T143" s="155">
        <f>S143*H143</f>
        <v>100.58619999999999</v>
      </c>
      <c r="AR143" s="156" t="s">
        <v>136</v>
      </c>
      <c r="AT143" s="156" t="s">
        <v>138</v>
      </c>
      <c r="AU143" s="156" t="s">
        <v>91</v>
      </c>
      <c r="AY143" s="18" t="s">
        <v>137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8" t="s">
        <v>89</v>
      </c>
      <c r="BK143" s="157">
        <f>ROUND(I143*H143,2)</f>
        <v>0</v>
      </c>
      <c r="BL143" s="18" t="s">
        <v>136</v>
      </c>
      <c r="BM143" s="156" t="s">
        <v>257</v>
      </c>
    </row>
    <row r="144" spans="2:51" s="11" customFormat="1" ht="12">
      <c r="B144" s="158"/>
      <c r="D144" s="159" t="s">
        <v>145</v>
      </c>
      <c r="E144" s="160" t="s">
        <v>1</v>
      </c>
      <c r="F144" s="161" t="s">
        <v>258</v>
      </c>
      <c r="H144" s="162">
        <v>457.21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145</v>
      </c>
      <c r="AU144" s="160" t="s">
        <v>91</v>
      </c>
      <c r="AV144" s="11" t="s">
        <v>91</v>
      </c>
      <c r="AW144" s="11" t="s">
        <v>36</v>
      </c>
      <c r="AX144" s="11" t="s">
        <v>89</v>
      </c>
      <c r="AY144" s="160" t="s">
        <v>137</v>
      </c>
    </row>
    <row r="145" spans="2:51" s="12" customFormat="1" ht="12">
      <c r="B145" s="167"/>
      <c r="D145" s="159" t="s">
        <v>145</v>
      </c>
      <c r="E145" s="168" t="s">
        <v>1</v>
      </c>
      <c r="F145" s="169" t="s">
        <v>249</v>
      </c>
      <c r="H145" s="168" t="s">
        <v>1</v>
      </c>
      <c r="I145" s="170"/>
      <c r="L145" s="167"/>
      <c r="M145" s="171"/>
      <c r="N145" s="172"/>
      <c r="O145" s="172"/>
      <c r="P145" s="172"/>
      <c r="Q145" s="172"/>
      <c r="R145" s="172"/>
      <c r="S145" s="172"/>
      <c r="T145" s="173"/>
      <c r="AT145" s="168" t="s">
        <v>145</v>
      </c>
      <c r="AU145" s="168" t="s">
        <v>91</v>
      </c>
      <c r="AV145" s="12" t="s">
        <v>89</v>
      </c>
      <c r="AW145" s="12" t="s">
        <v>36</v>
      </c>
      <c r="AX145" s="12" t="s">
        <v>81</v>
      </c>
      <c r="AY145" s="168" t="s">
        <v>137</v>
      </c>
    </row>
    <row r="146" spans="2:65" s="1" customFormat="1" ht="24" customHeight="1">
      <c r="B146" s="144"/>
      <c r="C146" s="145" t="s">
        <v>182</v>
      </c>
      <c r="D146" s="145" t="s">
        <v>138</v>
      </c>
      <c r="E146" s="146" t="s">
        <v>259</v>
      </c>
      <c r="F146" s="147" t="s">
        <v>260</v>
      </c>
      <c r="G146" s="148" t="s">
        <v>231</v>
      </c>
      <c r="H146" s="149">
        <v>375</v>
      </c>
      <c r="I146" s="150"/>
      <c r="J146" s="151">
        <f>ROUND(I146*H146,2)</f>
        <v>0</v>
      </c>
      <c r="K146" s="147" t="s">
        <v>150</v>
      </c>
      <c r="L146" s="33"/>
      <c r="M146" s="152" t="s">
        <v>1</v>
      </c>
      <c r="N146" s="153" t="s">
        <v>46</v>
      </c>
      <c r="O146" s="56"/>
      <c r="P146" s="154">
        <f>O146*H146</f>
        <v>0</v>
      </c>
      <c r="Q146" s="154">
        <v>0</v>
      </c>
      <c r="R146" s="154">
        <f>Q146*H146</f>
        <v>0</v>
      </c>
      <c r="S146" s="154">
        <v>0.316</v>
      </c>
      <c r="T146" s="155">
        <f>S146*H146</f>
        <v>118.5</v>
      </c>
      <c r="AR146" s="156" t="s">
        <v>136</v>
      </c>
      <c r="AT146" s="156" t="s">
        <v>138</v>
      </c>
      <c r="AU146" s="156" t="s">
        <v>91</v>
      </c>
      <c r="AY146" s="18" t="s">
        <v>137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8" t="s">
        <v>89</v>
      </c>
      <c r="BK146" s="157">
        <f>ROUND(I146*H146,2)</f>
        <v>0</v>
      </c>
      <c r="BL146" s="18" t="s">
        <v>136</v>
      </c>
      <c r="BM146" s="156" t="s">
        <v>261</v>
      </c>
    </row>
    <row r="147" spans="2:51" s="11" customFormat="1" ht="12">
      <c r="B147" s="158"/>
      <c r="D147" s="159" t="s">
        <v>145</v>
      </c>
      <c r="E147" s="160" t="s">
        <v>1</v>
      </c>
      <c r="F147" s="161" t="s">
        <v>262</v>
      </c>
      <c r="H147" s="162">
        <v>375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145</v>
      </c>
      <c r="AU147" s="160" t="s">
        <v>91</v>
      </c>
      <c r="AV147" s="11" t="s">
        <v>91</v>
      </c>
      <c r="AW147" s="11" t="s">
        <v>36</v>
      </c>
      <c r="AX147" s="11" t="s">
        <v>89</v>
      </c>
      <c r="AY147" s="160" t="s">
        <v>137</v>
      </c>
    </row>
    <row r="148" spans="2:65" s="1" customFormat="1" ht="24" customHeight="1">
      <c r="B148" s="144"/>
      <c r="C148" s="145" t="s">
        <v>188</v>
      </c>
      <c r="D148" s="145" t="s">
        <v>138</v>
      </c>
      <c r="E148" s="146" t="s">
        <v>263</v>
      </c>
      <c r="F148" s="147" t="s">
        <v>264</v>
      </c>
      <c r="G148" s="148" t="s">
        <v>231</v>
      </c>
      <c r="H148" s="149">
        <v>37.88</v>
      </c>
      <c r="I148" s="150"/>
      <c r="J148" s="151">
        <f>ROUND(I148*H148,2)</f>
        <v>0</v>
      </c>
      <c r="K148" s="147" t="s">
        <v>150</v>
      </c>
      <c r="L148" s="33"/>
      <c r="M148" s="152" t="s">
        <v>1</v>
      </c>
      <c r="N148" s="153" t="s">
        <v>46</v>
      </c>
      <c r="O148" s="56"/>
      <c r="P148" s="154">
        <f>O148*H148</f>
        <v>0</v>
      </c>
      <c r="Q148" s="154">
        <v>4E-05</v>
      </c>
      <c r="R148" s="154">
        <f>Q148*H148</f>
        <v>0.0015152000000000002</v>
      </c>
      <c r="S148" s="154">
        <v>0.103</v>
      </c>
      <c r="T148" s="155">
        <f>S148*H148</f>
        <v>3.90164</v>
      </c>
      <c r="AR148" s="156" t="s">
        <v>136</v>
      </c>
      <c r="AT148" s="156" t="s">
        <v>138</v>
      </c>
      <c r="AU148" s="156" t="s">
        <v>91</v>
      </c>
      <c r="AY148" s="18" t="s">
        <v>137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8" t="s">
        <v>89</v>
      </c>
      <c r="BK148" s="157">
        <f>ROUND(I148*H148,2)</f>
        <v>0</v>
      </c>
      <c r="BL148" s="18" t="s">
        <v>136</v>
      </c>
      <c r="BM148" s="156" t="s">
        <v>265</v>
      </c>
    </row>
    <row r="149" spans="2:51" s="11" customFormat="1" ht="12">
      <c r="B149" s="158"/>
      <c r="D149" s="159" t="s">
        <v>145</v>
      </c>
      <c r="E149" s="160" t="s">
        <v>1</v>
      </c>
      <c r="F149" s="161" t="s">
        <v>266</v>
      </c>
      <c r="H149" s="162">
        <v>37.88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145</v>
      </c>
      <c r="AU149" s="160" t="s">
        <v>91</v>
      </c>
      <c r="AV149" s="11" t="s">
        <v>91</v>
      </c>
      <c r="AW149" s="11" t="s">
        <v>36</v>
      </c>
      <c r="AX149" s="11" t="s">
        <v>89</v>
      </c>
      <c r="AY149" s="160" t="s">
        <v>137</v>
      </c>
    </row>
    <row r="150" spans="2:65" s="1" customFormat="1" ht="24" customHeight="1">
      <c r="B150" s="144"/>
      <c r="C150" s="145" t="s">
        <v>193</v>
      </c>
      <c r="D150" s="145" t="s">
        <v>138</v>
      </c>
      <c r="E150" s="146" t="s">
        <v>267</v>
      </c>
      <c r="F150" s="147" t="s">
        <v>268</v>
      </c>
      <c r="G150" s="148" t="s">
        <v>231</v>
      </c>
      <c r="H150" s="149">
        <v>482.83</v>
      </c>
      <c r="I150" s="150"/>
      <c r="J150" s="151">
        <f>ROUND(I150*H150,2)</f>
        <v>0</v>
      </c>
      <c r="K150" s="147" t="s">
        <v>150</v>
      </c>
      <c r="L150" s="33"/>
      <c r="M150" s="152" t="s">
        <v>1</v>
      </c>
      <c r="N150" s="153" t="s">
        <v>46</v>
      </c>
      <c r="O150" s="56"/>
      <c r="P150" s="154">
        <f>O150*H150</f>
        <v>0</v>
      </c>
      <c r="Q150" s="154">
        <v>6E-05</v>
      </c>
      <c r="R150" s="154">
        <f>Q150*H150</f>
        <v>0.0289698</v>
      </c>
      <c r="S150" s="154">
        <v>0.128</v>
      </c>
      <c r="T150" s="155">
        <f>S150*H150</f>
        <v>61.80224</v>
      </c>
      <c r="AR150" s="156" t="s">
        <v>136</v>
      </c>
      <c r="AT150" s="156" t="s">
        <v>138</v>
      </c>
      <c r="AU150" s="156" t="s">
        <v>91</v>
      </c>
      <c r="AY150" s="18" t="s">
        <v>137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8" t="s">
        <v>89</v>
      </c>
      <c r="BK150" s="157">
        <f>ROUND(I150*H150,2)</f>
        <v>0</v>
      </c>
      <c r="BL150" s="18" t="s">
        <v>136</v>
      </c>
      <c r="BM150" s="156" t="s">
        <v>269</v>
      </c>
    </row>
    <row r="151" spans="2:51" s="11" customFormat="1" ht="12">
      <c r="B151" s="158"/>
      <c r="D151" s="159" t="s">
        <v>145</v>
      </c>
      <c r="E151" s="160" t="s">
        <v>1</v>
      </c>
      <c r="F151" s="161" t="s">
        <v>258</v>
      </c>
      <c r="H151" s="162">
        <v>457.21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145</v>
      </c>
      <c r="AU151" s="160" t="s">
        <v>91</v>
      </c>
      <c r="AV151" s="11" t="s">
        <v>91</v>
      </c>
      <c r="AW151" s="11" t="s">
        <v>36</v>
      </c>
      <c r="AX151" s="11" t="s">
        <v>81</v>
      </c>
      <c r="AY151" s="160" t="s">
        <v>137</v>
      </c>
    </row>
    <row r="152" spans="2:51" s="11" customFormat="1" ht="12">
      <c r="B152" s="158"/>
      <c r="D152" s="159" t="s">
        <v>145</v>
      </c>
      <c r="E152" s="160" t="s">
        <v>1</v>
      </c>
      <c r="F152" s="161" t="s">
        <v>270</v>
      </c>
      <c r="H152" s="162">
        <v>25.62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145</v>
      </c>
      <c r="AU152" s="160" t="s">
        <v>91</v>
      </c>
      <c r="AV152" s="11" t="s">
        <v>91</v>
      </c>
      <c r="AW152" s="11" t="s">
        <v>36</v>
      </c>
      <c r="AX152" s="11" t="s">
        <v>81</v>
      </c>
      <c r="AY152" s="160" t="s">
        <v>137</v>
      </c>
    </row>
    <row r="153" spans="2:51" s="14" customFormat="1" ht="12">
      <c r="B153" s="184"/>
      <c r="D153" s="159" t="s">
        <v>145</v>
      </c>
      <c r="E153" s="185" t="s">
        <v>1</v>
      </c>
      <c r="F153" s="186" t="s">
        <v>271</v>
      </c>
      <c r="H153" s="187">
        <v>482.83</v>
      </c>
      <c r="I153" s="188"/>
      <c r="L153" s="184"/>
      <c r="M153" s="189"/>
      <c r="N153" s="190"/>
      <c r="O153" s="190"/>
      <c r="P153" s="190"/>
      <c r="Q153" s="190"/>
      <c r="R153" s="190"/>
      <c r="S153" s="190"/>
      <c r="T153" s="191"/>
      <c r="AT153" s="185" t="s">
        <v>145</v>
      </c>
      <c r="AU153" s="185" t="s">
        <v>91</v>
      </c>
      <c r="AV153" s="14" t="s">
        <v>136</v>
      </c>
      <c r="AW153" s="14" t="s">
        <v>36</v>
      </c>
      <c r="AX153" s="14" t="s">
        <v>89</v>
      </c>
      <c r="AY153" s="185" t="s">
        <v>137</v>
      </c>
    </row>
    <row r="154" spans="2:65" s="1" customFormat="1" ht="24" customHeight="1">
      <c r="B154" s="144"/>
      <c r="C154" s="145" t="s">
        <v>199</v>
      </c>
      <c r="D154" s="145" t="s">
        <v>138</v>
      </c>
      <c r="E154" s="146" t="s">
        <v>272</v>
      </c>
      <c r="F154" s="147" t="s">
        <v>273</v>
      </c>
      <c r="G154" s="148" t="s">
        <v>274</v>
      </c>
      <c r="H154" s="149">
        <v>71.88</v>
      </c>
      <c r="I154" s="150"/>
      <c r="J154" s="151">
        <f>ROUND(I154*H154,2)</f>
        <v>0</v>
      </c>
      <c r="K154" s="147" t="s">
        <v>150</v>
      </c>
      <c r="L154" s="33"/>
      <c r="M154" s="152" t="s">
        <v>1</v>
      </c>
      <c r="N154" s="153" t="s">
        <v>46</v>
      </c>
      <c r="O154" s="56"/>
      <c r="P154" s="154">
        <f>O154*H154</f>
        <v>0</v>
      </c>
      <c r="Q154" s="154">
        <v>0</v>
      </c>
      <c r="R154" s="154">
        <f>Q154*H154</f>
        <v>0</v>
      </c>
      <c r="S154" s="154">
        <v>0.205</v>
      </c>
      <c r="T154" s="155">
        <f>S154*H154</f>
        <v>14.735399999999998</v>
      </c>
      <c r="AR154" s="156" t="s">
        <v>136</v>
      </c>
      <c r="AT154" s="156" t="s">
        <v>138</v>
      </c>
      <c r="AU154" s="156" t="s">
        <v>91</v>
      </c>
      <c r="AY154" s="18" t="s">
        <v>137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8" t="s">
        <v>89</v>
      </c>
      <c r="BK154" s="157">
        <f>ROUND(I154*H154,2)</f>
        <v>0</v>
      </c>
      <c r="BL154" s="18" t="s">
        <v>136</v>
      </c>
      <c r="BM154" s="156" t="s">
        <v>275</v>
      </c>
    </row>
    <row r="155" spans="2:51" s="11" customFormat="1" ht="12">
      <c r="B155" s="158"/>
      <c r="D155" s="159" t="s">
        <v>145</v>
      </c>
      <c r="E155" s="160" t="s">
        <v>1</v>
      </c>
      <c r="F155" s="161" t="s">
        <v>276</v>
      </c>
      <c r="H155" s="162">
        <v>71.88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145</v>
      </c>
      <c r="AU155" s="160" t="s">
        <v>91</v>
      </c>
      <c r="AV155" s="11" t="s">
        <v>91</v>
      </c>
      <c r="AW155" s="11" t="s">
        <v>36</v>
      </c>
      <c r="AX155" s="11" t="s">
        <v>89</v>
      </c>
      <c r="AY155" s="160" t="s">
        <v>137</v>
      </c>
    </row>
    <row r="156" spans="2:65" s="1" customFormat="1" ht="24" customHeight="1">
      <c r="B156" s="144"/>
      <c r="C156" s="145" t="s">
        <v>204</v>
      </c>
      <c r="D156" s="145" t="s">
        <v>138</v>
      </c>
      <c r="E156" s="146" t="s">
        <v>277</v>
      </c>
      <c r="F156" s="147" t="s">
        <v>278</v>
      </c>
      <c r="G156" s="148" t="s">
        <v>279</v>
      </c>
      <c r="H156" s="149">
        <v>107.094</v>
      </c>
      <c r="I156" s="150"/>
      <c r="J156" s="151">
        <f>ROUND(I156*H156,2)</f>
        <v>0</v>
      </c>
      <c r="K156" s="147" t="s">
        <v>150</v>
      </c>
      <c r="L156" s="33"/>
      <c r="M156" s="152" t="s">
        <v>1</v>
      </c>
      <c r="N156" s="153" t="s">
        <v>46</v>
      </c>
      <c r="O156" s="56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56" t="s">
        <v>136</v>
      </c>
      <c r="AT156" s="156" t="s">
        <v>138</v>
      </c>
      <c r="AU156" s="156" t="s">
        <v>91</v>
      </c>
      <c r="AY156" s="18" t="s">
        <v>137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8" t="s">
        <v>89</v>
      </c>
      <c r="BK156" s="157">
        <f>ROUND(I156*H156,2)</f>
        <v>0</v>
      </c>
      <c r="BL156" s="18" t="s">
        <v>136</v>
      </c>
      <c r="BM156" s="156" t="s">
        <v>280</v>
      </c>
    </row>
    <row r="157" spans="2:51" s="11" customFormat="1" ht="12">
      <c r="B157" s="158"/>
      <c r="D157" s="159" t="s">
        <v>145</v>
      </c>
      <c r="E157" s="160" t="s">
        <v>1</v>
      </c>
      <c r="F157" s="161" t="s">
        <v>281</v>
      </c>
      <c r="H157" s="162">
        <v>107.094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145</v>
      </c>
      <c r="AU157" s="160" t="s">
        <v>91</v>
      </c>
      <c r="AV157" s="11" t="s">
        <v>91</v>
      </c>
      <c r="AW157" s="11" t="s">
        <v>36</v>
      </c>
      <c r="AX157" s="11" t="s">
        <v>89</v>
      </c>
      <c r="AY157" s="160" t="s">
        <v>137</v>
      </c>
    </row>
    <row r="158" spans="2:65" s="1" customFormat="1" ht="24" customHeight="1">
      <c r="B158" s="144"/>
      <c r="C158" s="145" t="s">
        <v>210</v>
      </c>
      <c r="D158" s="145" t="s">
        <v>138</v>
      </c>
      <c r="E158" s="146" t="s">
        <v>282</v>
      </c>
      <c r="F158" s="147" t="s">
        <v>283</v>
      </c>
      <c r="G158" s="148" t="s">
        <v>279</v>
      </c>
      <c r="H158" s="149">
        <v>0.6</v>
      </c>
      <c r="I158" s="150"/>
      <c r="J158" s="151">
        <f>ROUND(I158*H158,2)</f>
        <v>0</v>
      </c>
      <c r="K158" s="147" t="s">
        <v>150</v>
      </c>
      <c r="L158" s="33"/>
      <c r="M158" s="152" t="s">
        <v>1</v>
      </c>
      <c r="N158" s="153" t="s">
        <v>46</v>
      </c>
      <c r="O158" s="56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AR158" s="156" t="s">
        <v>136</v>
      </c>
      <c r="AT158" s="156" t="s">
        <v>138</v>
      </c>
      <c r="AU158" s="156" t="s">
        <v>91</v>
      </c>
      <c r="AY158" s="18" t="s">
        <v>137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8" t="s">
        <v>89</v>
      </c>
      <c r="BK158" s="157">
        <f>ROUND(I158*H158,2)</f>
        <v>0</v>
      </c>
      <c r="BL158" s="18" t="s">
        <v>136</v>
      </c>
      <c r="BM158" s="156" t="s">
        <v>284</v>
      </c>
    </row>
    <row r="159" spans="2:51" s="11" customFormat="1" ht="12">
      <c r="B159" s="158"/>
      <c r="D159" s="159" t="s">
        <v>145</v>
      </c>
      <c r="E159" s="160" t="s">
        <v>1</v>
      </c>
      <c r="F159" s="161" t="s">
        <v>285</v>
      </c>
      <c r="H159" s="162">
        <v>0.6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145</v>
      </c>
      <c r="AU159" s="160" t="s">
        <v>91</v>
      </c>
      <c r="AV159" s="11" t="s">
        <v>91</v>
      </c>
      <c r="AW159" s="11" t="s">
        <v>36</v>
      </c>
      <c r="AX159" s="11" t="s">
        <v>89</v>
      </c>
      <c r="AY159" s="160" t="s">
        <v>137</v>
      </c>
    </row>
    <row r="160" spans="2:65" s="1" customFormat="1" ht="24" customHeight="1">
      <c r="B160" s="144"/>
      <c r="C160" s="145" t="s">
        <v>286</v>
      </c>
      <c r="D160" s="145" t="s">
        <v>138</v>
      </c>
      <c r="E160" s="146" t="s">
        <v>287</v>
      </c>
      <c r="F160" s="147" t="s">
        <v>288</v>
      </c>
      <c r="G160" s="148" t="s">
        <v>279</v>
      </c>
      <c r="H160" s="149">
        <v>5.615</v>
      </c>
      <c r="I160" s="150"/>
      <c r="J160" s="151">
        <f>ROUND(I160*H160,2)</f>
        <v>0</v>
      </c>
      <c r="K160" s="147" t="s">
        <v>150</v>
      </c>
      <c r="L160" s="33"/>
      <c r="M160" s="152" t="s">
        <v>1</v>
      </c>
      <c r="N160" s="153" t="s">
        <v>46</v>
      </c>
      <c r="O160" s="56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6" t="s">
        <v>136</v>
      </c>
      <c r="AT160" s="156" t="s">
        <v>138</v>
      </c>
      <c r="AU160" s="156" t="s">
        <v>91</v>
      </c>
      <c r="AY160" s="18" t="s">
        <v>137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8" t="s">
        <v>89</v>
      </c>
      <c r="BK160" s="157">
        <f>ROUND(I160*H160,2)</f>
        <v>0</v>
      </c>
      <c r="BL160" s="18" t="s">
        <v>136</v>
      </c>
      <c r="BM160" s="156" t="s">
        <v>289</v>
      </c>
    </row>
    <row r="161" spans="2:51" s="11" customFormat="1" ht="12">
      <c r="B161" s="158"/>
      <c r="D161" s="159" t="s">
        <v>145</v>
      </c>
      <c r="E161" s="160" t="s">
        <v>1</v>
      </c>
      <c r="F161" s="161" t="s">
        <v>290</v>
      </c>
      <c r="H161" s="162">
        <v>5.615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145</v>
      </c>
      <c r="AU161" s="160" t="s">
        <v>91</v>
      </c>
      <c r="AV161" s="11" t="s">
        <v>91</v>
      </c>
      <c r="AW161" s="11" t="s">
        <v>36</v>
      </c>
      <c r="AX161" s="11" t="s">
        <v>89</v>
      </c>
      <c r="AY161" s="160" t="s">
        <v>137</v>
      </c>
    </row>
    <row r="162" spans="2:65" s="1" customFormat="1" ht="24" customHeight="1">
      <c r="B162" s="144"/>
      <c r="C162" s="145" t="s">
        <v>8</v>
      </c>
      <c r="D162" s="145" t="s">
        <v>138</v>
      </c>
      <c r="E162" s="146" t="s">
        <v>291</v>
      </c>
      <c r="F162" s="147" t="s">
        <v>292</v>
      </c>
      <c r="G162" s="148" t="s">
        <v>279</v>
      </c>
      <c r="H162" s="149">
        <v>356.89</v>
      </c>
      <c r="I162" s="150"/>
      <c r="J162" s="151">
        <f>ROUND(I162*H162,2)</f>
        <v>0</v>
      </c>
      <c r="K162" s="147" t="s">
        <v>150</v>
      </c>
      <c r="L162" s="33"/>
      <c r="M162" s="152" t="s">
        <v>1</v>
      </c>
      <c r="N162" s="153" t="s">
        <v>46</v>
      </c>
      <c r="O162" s="56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AR162" s="156" t="s">
        <v>136</v>
      </c>
      <c r="AT162" s="156" t="s">
        <v>138</v>
      </c>
      <c r="AU162" s="156" t="s">
        <v>91</v>
      </c>
      <c r="AY162" s="18" t="s">
        <v>137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8" t="s">
        <v>89</v>
      </c>
      <c r="BK162" s="157">
        <f>ROUND(I162*H162,2)</f>
        <v>0</v>
      </c>
      <c r="BL162" s="18" t="s">
        <v>136</v>
      </c>
      <c r="BM162" s="156" t="s">
        <v>293</v>
      </c>
    </row>
    <row r="163" spans="2:51" s="11" customFormat="1" ht="12">
      <c r="B163" s="158"/>
      <c r="D163" s="159" t="s">
        <v>145</v>
      </c>
      <c r="E163" s="160" t="s">
        <v>1</v>
      </c>
      <c r="F163" s="161" t="s">
        <v>294</v>
      </c>
      <c r="H163" s="162">
        <v>98.86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145</v>
      </c>
      <c r="AU163" s="160" t="s">
        <v>91</v>
      </c>
      <c r="AV163" s="11" t="s">
        <v>91</v>
      </c>
      <c r="AW163" s="11" t="s">
        <v>36</v>
      </c>
      <c r="AX163" s="11" t="s">
        <v>81</v>
      </c>
      <c r="AY163" s="160" t="s">
        <v>137</v>
      </c>
    </row>
    <row r="164" spans="2:51" s="11" customFormat="1" ht="12">
      <c r="B164" s="158"/>
      <c r="D164" s="159" t="s">
        <v>145</v>
      </c>
      <c r="E164" s="160" t="s">
        <v>1</v>
      </c>
      <c r="F164" s="161" t="s">
        <v>295</v>
      </c>
      <c r="H164" s="162">
        <v>258.03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145</v>
      </c>
      <c r="AU164" s="160" t="s">
        <v>91</v>
      </c>
      <c r="AV164" s="11" t="s">
        <v>91</v>
      </c>
      <c r="AW164" s="11" t="s">
        <v>36</v>
      </c>
      <c r="AX164" s="11" t="s">
        <v>81</v>
      </c>
      <c r="AY164" s="160" t="s">
        <v>137</v>
      </c>
    </row>
    <row r="165" spans="2:51" s="14" customFormat="1" ht="12">
      <c r="B165" s="184"/>
      <c r="D165" s="159" t="s">
        <v>145</v>
      </c>
      <c r="E165" s="185" t="s">
        <v>1</v>
      </c>
      <c r="F165" s="186" t="s">
        <v>271</v>
      </c>
      <c r="H165" s="187">
        <v>356.89</v>
      </c>
      <c r="I165" s="188"/>
      <c r="L165" s="184"/>
      <c r="M165" s="189"/>
      <c r="N165" s="190"/>
      <c r="O165" s="190"/>
      <c r="P165" s="190"/>
      <c r="Q165" s="190"/>
      <c r="R165" s="190"/>
      <c r="S165" s="190"/>
      <c r="T165" s="191"/>
      <c r="AT165" s="185" t="s">
        <v>145</v>
      </c>
      <c r="AU165" s="185" t="s">
        <v>91</v>
      </c>
      <c r="AV165" s="14" t="s">
        <v>136</v>
      </c>
      <c r="AW165" s="14" t="s">
        <v>36</v>
      </c>
      <c r="AX165" s="14" t="s">
        <v>89</v>
      </c>
      <c r="AY165" s="185" t="s">
        <v>137</v>
      </c>
    </row>
    <row r="166" spans="2:65" s="1" customFormat="1" ht="24" customHeight="1">
      <c r="B166" s="144"/>
      <c r="C166" s="145" t="s">
        <v>296</v>
      </c>
      <c r="D166" s="145" t="s">
        <v>138</v>
      </c>
      <c r="E166" s="146" t="s">
        <v>297</v>
      </c>
      <c r="F166" s="147" t="s">
        <v>298</v>
      </c>
      <c r="G166" s="148" t="s">
        <v>279</v>
      </c>
      <c r="H166" s="149">
        <v>356.89</v>
      </c>
      <c r="I166" s="150"/>
      <c r="J166" s="151">
        <f>ROUND(I166*H166,2)</f>
        <v>0</v>
      </c>
      <c r="K166" s="147" t="s">
        <v>150</v>
      </c>
      <c r="L166" s="33"/>
      <c r="M166" s="152" t="s">
        <v>1</v>
      </c>
      <c r="N166" s="153" t="s">
        <v>46</v>
      </c>
      <c r="O166" s="56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AR166" s="156" t="s">
        <v>136</v>
      </c>
      <c r="AT166" s="156" t="s">
        <v>138</v>
      </c>
      <c r="AU166" s="156" t="s">
        <v>91</v>
      </c>
      <c r="AY166" s="18" t="s">
        <v>137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8" t="s">
        <v>89</v>
      </c>
      <c r="BK166" s="157">
        <f>ROUND(I166*H166,2)</f>
        <v>0</v>
      </c>
      <c r="BL166" s="18" t="s">
        <v>136</v>
      </c>
      <c r="BM166" s="156" t="s">
        <v>299</v>
      </c>
    </row>
    <row r="167" spans="2:65" s="1" customFormat="1" ht="24" customHeight="1">
      <c r="B167" s="144"/>
      <c r="C167" s="145" t="s">
        <v>300</v>
      </c>
      <c r="D167" s="145" t="s">
        <v>138</v>
      </c>
      <c r="E167" s="146" t="s">
        <v>301</v>
      </c>
      <c r="F167" s="147" t="s">
        <v>302</v>
      </c>
      <c r="G167" s="148" t="s">
        <v>279</v>
      </c>
      <c r="H167" s="149">
        <v>21.12</v>
      </c>
      <c r="I167" s="150"/>
      <c r="J167" s="151">
        <f>ROUND(I167*H167,2)</f>
        <v>0</v>
      </c>
      <c r="K167" s="147" t="s">
        <v>150</v>
      </c>
      <c r="L167" s="33"/>
      <c r="M167" s="152" t="s">
        <v>1</v>
      </c>
      <c r="N167" s="153" t="s">
        <v>46</v>
      </c>
      <c r="O167" s="56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AR167" s="156" t="s">
        <v>136</v>
      </c>
      <c r="AT167" s="156" t="s">
        <v>138</v>
      </c>
      <c r="AU167" s="156" t="s">
        <v>91</v>
      </c>
      <c r="AY167" s="18" t="s">
        <v>137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8" t="s">
        <v>89</v>
      </c>
      <c r="BK167" s="157">
        <f>ROUND(I167*H167,2)</f>
        <v>0</v>
      </c>
      <c r="BL167" s="18" t="s">
        <v>136</v>
      </c>
      <c r="BM167" s="156" t="s">
        <v>303</v>
      </c>
    </row>
    <row r="168" spans="2:51" s="11" customFormat="1" ht="12">
      <c r="B168" s="158"/>
      <c r="D168" s="159" t="s">
        <v>145</v>
      </c>
      <c r="E168" s="160" t="s">
        <v>1</v>
      </c>
      <c r="F168" s="161" t="s">
        <v>304</v>
      </c>
      <c r="H168" s="162">
        <v>21.12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145</v>
      </c>
      <c r="AU168" s="160" t="s">
        <v>91</v>
      </c>
      <c r="AV168" s="11" t="s">
        <v>91</v>
      </c>
      <c r="AW168" s="11" t="s">
        <v>36</v>
      </c>
      <c r="AX168" s="11" t="s">
        <v>89</v>
      </c>
      <c r="AY168" s="160" t="s">
        <v>137</v>
      </c>
    </row>
    <row r="169" spans="2:65" s="1" customFormat="1" ht="24" customHeight="1">
      <c r="B169" s="144"/>
      <c r="C169" s="145" t="s">
        <v>305</v>
      </c>
      <c r="D169" s="145" t="s">
        <v>138</v>
      </c>
      <c r="E169" s="146" t="s">
        <v>306</v>
      </c>
      <c r="F169" s="147" t="s">
        <v>307</v>
      </c>
      <c r="G169" s="148" t="s">
        <v>279</v>
      </c>
      <c r="H169" s="149">
        <v>21.12</v>
      </c>
      <c r="I169" s="150"/>
      <c r="J169" s="151">
        <f>ROUND(I169*H169,2)</f>
        <v>0</v>
      </c>
      <c r="K169" s="147" t="s">
        <v>150</v>
      </c>
      <c r="L169" s="33"/>
      <c r="M169" s="152" t="s">
        <v>1</v>
      </c>
      <c r="N169" s="153" t="s">
        <v>46</v>
      </c>
      <c r="O169" s="56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AR169" s="156" t="s">
        <v>136</v>
      </c>
      <c r="AT169" s="156" t="s">
        <v>138</v>
      </c>
      <c r="AU169" s="156" t="s">
        <v>91</v>
      </c>
      <c r="AY169" s="18" t="s">
        <v>137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8" t="s">
        <v>89</v>
      </c>
      <c r="BK169" s="157">
        <f>ROUND(I169*H169,2)</f>
        <v>0</v>
      </c>
      <c r="BL169" s="18" t="s">
        <v>136</v>
      </c>
      <c r="BM169" s="156" t="s">
        <v>308</v>
      </c>
    </row>
    <row r="170" spans="2:65" s="1" customFormat="1" ht="24" customHeight="1">
      <c r="B170" s="144"/>
      <c r="C170" s="145" t="s">
        <v>309</v>
      </c>
      <c r="D170" s="145" t="s">
        <v>138</v>
      </c>
      <c r="E170" s="146" t="s">
        <v>310</v>
      </c>
      <c r="F170" s="147" t="s">
        <v>311</v>
      </c>
      <c r="G170" s="148" t="s">
        <v>279</v>
      </c>
      <c r="H170" s="149">
        <v>30.713</v>
      </c>
      <c r="I170" s="150"/>
      <c r="J170" s="151">
        <f>ROUND(I170*H170,2)</f>
        <v>0</v>
      </c>
      <c r="K170" s="147" t="s">
        <v>150</v>
      </c>
      <c r="L170" s="33"/>
      <c r="M170" s="152" t="s">
        <v>1</v>
      </c>
      <c r="N170" s="153" t="s">
        <v>46</v>
      </c>
      <c r="O170" s="56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AR170" s="156" t="s">
        <v>136</v>
      </c>
      <c r="AT170" s="156" t="s">
        <v>138</v>
      </c>
      <c r="AU170" s="156" t="s">
        <v>91</v>
      </c>
      <c r="AY170" s="18" t="s">
        <v>137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8" t="s">
        <v>89</v>
      </c>
      <c r="BK170" s="157">
        <f>ROUND(I170*H170,2)</f>
        <v>0</v>
      </c>
      <c r="BL170" s="18" t="s">
        <v>136</v>
      </c>
      <c r="BM170" s="156" t="s">
        <v>312</v>
      </c>
    </row>
    <row r="171" spans="2:51" s="12" customFormat="1" ht="12">
      <c r="B171" s="167"/>
      <c r="D171" s="159" t="s">
        <v>145</v>
      </c>
      <c r="E171" s="168" t="s">
        <v>1</v>
      </c>
      <c r="F171" s="169" t="s">
        <v>313</v>
      </c>
      <c r="H171" s="168" t="s">
        <v>1</v>
      </c>
      <c r="I171" s="170"/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145</v>
      </c>
      <c r="AU171" s="168" t="s">
        <v>91</v>
      </c>
      <c r="AV171" s="12" t="s">
        <v>89</v>
      </c>
      <c r="AW171" s="12" t="s">
        <v>36</v>
      </c>
      <c r="AX171" s="12" t="s">
        <v>81</v>
      </c>
      <c r="AY171" s="168" t="s">
        <v>137</v>
      </c>
    </row>
    <row r="172" spans="2:51" s="11" customFormat="1" ht="12">
      <c r="B172" s="158"/>
      <c r="D172" s="159" t="s">
        <v>145</v>
      </c>
      <c r="E172" s="160" t="s">
        <v>1</v>
      </c>
      <c r="F172" s="161" t="s">
        <v>314</v>
      </c>
      <c r="H172" s="162">
        <v>30.713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145</v>
      </c>
      <c r="AU172" s="160" t="s">
        <v>91</v>
      </c>
      <c r="AV172" s="11" t="s">
        <v>91</v>
      </c>
      <c r="AW172" s="11" t="s">
        <v>36</v>
      </c>
      <c r="AX172" s="11" t="s">
        <v>89</v>
      </c>
      <c r="AY172" s="160" t="s">
        <v>137</v>
      </c>
    </row>
    <row r="173" spans="2:65" s="1" customFormat="1" ht="24" customHeight="1">
      <c r="B173" s="144"/>
      <c r="C173" s="145" t="s">
        <v>315</v>
      </c>
      <c r="D173" s="145" t="s">
        <v>138</v>
      </c>
      <c r="E173" s="146" t="s">
        <v>316</v>
      </c>
      <c r="F173" s="147" t="s">
        <v>317</v>
      </c>
      <c r="G173" s="148" t="s">
        <v>279</v>
      </c>
      <c r="H173" s="149">
        <v>30.713</v>
      </c>
      <c r="I173" s="150"/>
      <c r="J173" s="151">
        <f>ROUND(I173*H173,2)</f>
        <v>0</v>
      </c>
      <c r="K173" s="147" t="s">
        <v>150</v>
      </c>
      <c r="L173" s="33"/>
      <c r="M173" s="152" t="s">
        <v>1</v>
      </c>
      <c r="N173" s="153" t="s">
        <v>46</v>
      </c>
      <c r="O173" s="56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AR173" s="156" t="s">
        <v>136</v>
      </c>
      <c r="AT173" s="156" t="s">
        <v>138</v>
      </c>
      <c r="AU173" s="156" t="s">
        <v>91</v>
      </c>
      <c r="AY173" s="18" t="s">
        <v>137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8" t="s">
        <v>89</v>
      </c>
      <c r="BK173" s="157">
        <f>ROUND(I173*H173,2)</f>
        <v>0</v>
      </c>
      <c r="BL173" s="18" t="s">
        <v>136</v>
      </c>
      <c r="BM173" s="156" t="s">
        <v>318</v>
      </c>
    </row>
    <row r="174" spans="2:65" s="1" customFormat="1" ht="24" customHeight="1">
      <c r="B174" s="144"/>
      <c r="C174" s="145" t="s">
        <v>7</v>
      </c>
      <c r="D174" s="145" t="s">
        <v>138</v>
      </c>
      <c r="E174" s="146" t="s">
        <v>319</v>
      </c>
      <c r="F174" s="147" t="s">
        <v>320</v>
      </c>
      <c r="G174" s="148" t="s">
        <v>279</v>
      </c>
      <c r="H174" s="149">
        <v>7.056</v>
      </c>
      <c r="I174" s="150"/>
      <c r="J174" s="151">
        <f>ROUND(I174*H174,2)</f>
        <v>0</v>
      </c>
      <c r="K174" s="147" t="s">
        <v>150</v>
      </c>
      <c r="L174" s="33"/>
      <c r="M174" s="152" t="s">
        <v>1</v>
      </c>
      <c r="N174" s="153" t="s">
        <v>46</v>
      </c>
      <c r="O174" s="56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AR174" s="156" t="s">
        <v>136</v>
      </c>
      <c r="AT174" s="156" t="s">
        <v>138</v>
      </c>
      <c r="AU174" s="156" t="s">
        <v>91</v>
      </c>
      <c r="AY174" s="18" t="s">
        <v>137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8" t="s">
        <v>89</v>
      </c>
      <c r="BK174" s="157">
        <f>ROUND(I174*H174,2)</f>
        <v>0</v>
      </c>
      <c r="BL174" s="18" t="s">
        <v>136</v>
      </c>
      <c r="BM174" s="156" t="s">
        <v>321</v>
      </c>
    </row>
    <row r="175" spans="2:51" s="11" customFormat="1" ht="12">
      <c r="B175" s="158"/>
      <c r="D175" s="159" t="s">
        <v>145</v>
      </c>
      <c r="E175" s="160" t="s">
        <v>1</v>
      </c>
      <c r="F175" s="161" t="s">
        <v>322</v>
      </c>
      <c r="H175" s="162">
        <v>4.032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145</v>
      </c>
      <c r="AU175" s="160" t="s">
        <v>91</v>
      </c>
      <c r="AV175" s="11" t="s">
        <v>91</v>
      </c>
      <c r="AW175" s="11" t="s">
        <v>36</v>
      </c>
      <c r="AX175" s="11" t="s">
        <v>81</v>
      </c>
      <c r="AY175" s="160" t="s">
        <v>137</v>
      </c>
    </row>
    <row r="176" spans="2:51" s="11" customFormat="1" ht="12">
      <c r="B176" s="158"/>
      <c r="D176" s="159" t="s">
        <v>145</v>
      </c>
      <c r="E176" s="160" t="s">
        <v>1</v>
      </c>
      <c r="F176" s="161" t="s">
        <v>323</v>
      </c>
      <c r="H176" s="162">
        <v>3.024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145</v>
      </c>
      <c r="AU176" s="160" t="s">
        <v>91</v>
      </c>
      <c r="AV176" s="11" t="s">
        <v>91</v>
      </c>
      <c r="AW176" s="11" t="s">
        <v>36</v>
      </c>
      <c r="AX176" s="11" t="s">
        <v>81</v>
      </c>
      <c r="AY176" s="160" t="s">
        <v>137</v>
      </c>
    </row>
    <row r="177" spans="2:51" s="12" customFormat="1" ht="12">
      <c r="B177" s="167"/>
      <c r="D177" s="159" t="s">
        <v>145</v>
      </c>
      <c r="E177" s="168" t="s">
        <v>1</v>
      </c>
      <c r="F177" s="169" t="s">
        <v>324</v>
      </c>
      <c r="H177" s="168" t="s">
        <v>1</v>
      </c>
      <c r="I177" s="170"/>
      <c r="L177" s="167"/>
      <c r="M177" s="171"/>
      <c r="N177" s="172"/>
      <c r="O177" s="172"/>
      <c r="P177" s="172"/>
      <c r="Q177" s="172"/>
      <c r="R177" s="172"/>
      <c r="S177" s="172"/>
      <c r="T177" s="173"/>
      <c r="AT177" s="168" t="s">
        <v>145</v>
      </c>
      <c r="AU177" s="168" t="s">
        <v>91</v>
      </c>
      <c r="AV177" s="12" t="s">
        <v>89</v>
      </c>
      <c r="AW177" s="12" t="s">
        <v>36</v>
      </c>
      <c r="AX177" s="12" t="s">
        <v>81</v>
      </c>
      <c r="AY177" s="168" t="s">
        <v>137</v>
      </c>
    </row>
    <row r="178" spans="2:51" s="14" customFormat="1" ht="12">
      <c r="B178" s="184"/>
      <c r="D178" s="159" t="s">
        <v>145</v>
      </c>
      <c r="E178" s="185" t="s">
        <v>1</v>
      </c>
      <c r="F178" s="186" t="s">
        <v>271</v>
      </c>
      <c r="H178" s="187">
        <v>7.056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5" t="s">
        <v>145</v>
      </c>
      <c r="AU178" s="185" t="s">
        <v>91</v>
      </c>
      <c r="AV178" s="14" t="s">
        <v>136</v>
      </c>
      <c r="AW178" s="14" t="s">
        <v>36</v>
      </c>
      <c r="AX178" s="14" t="s">
        <v>89</v>
      </c>
      <c r="AY178" s="185" t="s">
        <v>137</v>
      </c>
    </row>
    <row r="179" spans="2:65" s="1" customFormat="1" ht="24" customHeight="1">
      <c r="B179" s="144"/>
      <c r="C179" s="145" t="s">
        <v>325</v>
      </c>
      <c r="D179" s="145" t="s">
        <v>138</v>
      </c>
      <c r="E179" s="146" t="s">
        <v>326</v>
      </c>
      <c r="F179" s="147" t="s">
        <v>327</v>
      </c>
      <c r="G179" s="148" t="s">
        <v>279</v>
      </c>
      <c r="H179" s="149">
        <v>7.056</v>
      </c>
      <c r="I179" s="150"/>
      <c r="J179" s="151">
        <f>ROUND(I179*H179,2)</f>
        <v>0</v>
      </c>
      <c r="K179" s="147" t="s">
        <v>150</v>
      </c>
      <c r="L179" s="33"/>
      <c r="M179" s="152" t="s">
        <v>1</v>
      </c>
      <c r="N179" s="153" t="s">
        <v>46</v>
      </c>
      <c r="O179" s="56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AR179" s="156" t="s">
        <v>136</v>
      </c>
      <c r="AT179" s="156" t="s">
        <v>138</v>
      </c>
      <c r="AU179" s="156" t="s">
        <v>91</v>
      </c>
      <c r="AY179" s="18" t="s">
        <v>137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8" t="s">
        <v>89</v>
      </c>
      <c r="BK179" s="157">
        <f>ROUND(I179*H179,2)</f>
        <v>0</v>
      </c>
      <c r="BL179" s="18" t="s">
        <v>136</v>
      </c>
      <c r="BM179" s="156" t="s">
        <v>328</v>
      </c>
    </row>
    <row r="180" spans="2:65" s="1" customFormat="1" ht="24" customHeight="1">
      <c r="B180" s="144"/>
      <c r="C180" s="145" t="s">
        <v>329</v>
      </c>
      <c r="D180" s="145" t="s">
        <v>138</v>
      </c>
      <c r="E180" s="146" t="s">
        <v>330</v>
      </c>
      <c r="F180" s="147" t="s">
        <v>331</v>
      </c>
      <c r="G180" s="148" t="s">
        <v>231</v>
      </c>
      <c r="H180" s="149">
        <v>47.565</v>
      </c>
      <c r="I180" s="150"/>
      <c r="J180" s="151">
        <f>ROUND(I180*H180,2)</f>
        <v>0</v>
      </c>
      <c r="K180" s="147" t="s">
        <v>150</v>
      </c>
      <c r="L180" s="33"/>
      <c r="M180" s="152" t="s">
        <v>1</v>
      </c>
      <c r="N180" s="153" t="s">
        <v>46</v>
      </c>
      <c r="O180" s="56"/>
      <c r="P180" s="154">
        <f>O180*H180</f>
        <v>0</v>
      </c>
      <c r="Q180" s="154">
        <v>0.00085</v>
      </c>
      <c r="R180" s="154">
        <f>Q180*H180</f>
        <v>0.040430249999999994</v>
      </c>
      <c r="S180" s="154">
        <v>0</v>
      </c>
      <c r="T180" s="155">
        <f>S180*H180</f>
        <v>0</v>
      </c>
      <c r="AR180" s="156" t="s">
        <v>136</v>
      </c>
      <c r="AT180" s="156" t="s">
        <v>138</v>
      </c>
      <c r="AU180" s="156" t="s">
        <v>91</v>
      </c>
      <c r="AY180" s="18" t="s">
        <v>137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8" t="s">
        <v>89</v>
      </c>
      <c r="BK180" s="157">
        <f>ROUND(I180*H180,2)</f>
        <v>0</v>
      </c>
      <c r="BL180" s="18" t="s">
        <v>136</v>
      </c>
      <c r="BM180" s="156" t="s">
        <v>332</v>
      </c>
    </row>
    <row r="181" spans="2:51" s="11" customFormat="1" ht="12">
      <c r="B181" s="158"/>
      <c r="D181" s="159" t="s">
        <v>145</v>
      </c>
      <c r="E181" s="160" t="s">
        <v>1</v>
      </c>
      <c r="F181" s="161" t="s">
        <v>333</v>
      </c>
      <c r="H181" s="162">
        <v>25.725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145</v>
      </c>
      <c r="AU181" s="160" t="s">
        <v>91</v>
      </c>
      <c r="AV181" s="11" t="s">
        <v>91</v>
      </c>
      <c r="AW181" s="11" t="s">
        <v>36</v>
      </c>
      <c r="AX181" s="11" t="s">
        <v>81</v>
      </c>
      <c r="AY181" s="160" t="s">
        <v>137</v>
      </c>
    </row>
    <row r="182" spans="2:51" s="11" customFormat="1" ht="12">
      <c r="B182" s="158"/>
      <c r="D182" s="159" t="s">
        <v>145</v>
      </c>
      <c r="E182" s="160" t="s">
        <v>1</v>
      </c>
      <c r="F182" s="161" t="s">
        <v>334</v>
      </c>
      <c r="H182" s="162">
        <v>21.84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145</v>
      </c>
      <c r="AU182" s="160" t="s">
        <v>91</v>
      </c>
      <c r="AV182" s="11" t="s">
        <v>91</v>
      </c>
      <c r="AW182" s="11" t="s">
        <v>36</v>
      </c>
      <c r="AX182" s="11" t="s">
        <v>81</v>
      </c>
      <c r="AY182" s="160" t="s">
        <v>137</v>
      </c>
    </row>
    <row r="183" spans="2:51" s="14" customFormat="1" ht="12">
      <c r="B183" s="184"/>
      <c r="D183" s="159" t="s">
        <v>145</v>
      </c>
      <c r="E183" s="185" t="s">
        <v>1</v>
      </c>
      <c r="F183" s="186" t="s">
        <v>271</v>
      </c>
      <c r="H183" s="187">
        <v>47.565</v>
      </c>
      <c r="I183" s="188"/>
      <c r="L183" s="184"/>
      <c r="M183" s="189"/>
      <c r="N183" s="190"/>
      <c r="O183" s="190"/>
      <c r="P183" s="190"/>
      <c r="Q183" s="190"/>
      <c r="R183" s="190"/>
      <c r="S183" s="190"/>
      <c r="T183" s="191"/>
      <c r="AT183" s="185" t="s">
        <v>145</v>
      </c>
      <c r="AU183" s="185" t="s">
        <v>91</v>
      </c>
      <c r="AV183" s="14" t="s">
        <v>136</v>
      </c>
      <c r="AW183" s="14" t="s">
        <v>36</v>
      </c>
      <c r="AX183" s="14" t="s">
        <v>89</v>
      </c>
      <c r="AY183" s="185" t="s">
        <v>137</v>
      </c>
    </row>
    <row r="184" spans="2:65" s="1" customFormat="1" ht="24" customHeight="1">
      <c r="B184" s="144"/>
      <c r="C184" s="145" t="s">
        <v>335</v>
      </c>
      <c r="D184" s="145" t="s">
        <v>138</v>
      </c>
      <c r="E184" s="146" t="s">
        <v>336</v>
      </c>
      <c r="F184" s="147" t="s">
        <v>337</v>
      </c>
      <c r="G184" s="148" t="s">
        <v>231</v>
      </c>
      <c r="H184" s="149">
        <v>47.565</v>
      </c>
      <c r="I184" s="150"/>
      <c r="J184" s="151">
        <f>ROUND(I184*H184,2)</f>
        <v>0</v>
      </c>
      <c r="K184" s="147" t="s">
        <v>150</v>
      </c>
      <c r="L184" s="33"/>
      <c r="M184" s="152" t="s">
        <v>1</v>
      </c>
      <c r="N184" s="153" t="s">
        <v>46</v>
      </c>
      <c r="O184" s="56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AR184" s="156" t="s">
        <v>136</v>
      </c>
      <c r="AT184" s="156" t="s">
        <v>138</v>
      </c>
      <c r="AU184" s="156" t="s">
        <v>91</v>
      </c>
      <c r="AY184" s="18" t="s">
        <v>137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8" t="s">
        <v>89</v>
      </c>
      <c r="BK184" s="157">
        <f>ROUND(I184*H184,2)</f>
        <v>0</v>
      </c>
      <c r="BL184" s="18" t="s">
        <v>136</v>
      </c>
      <c r="BM184" s="156" t="s">
        <v>338</v>
      </c>
    </row>
    <row r="185" spans="2:65" s="1" customFormat="1" ht="24" customHeight="1">
      <c r="B185" s="144"/>
      <c r="C185" s="145" t="s">
        <v>339</v>
      </c>
      <c r="D185" s="145" t="s">
        <v>138</v>
      </c>
      <c r="E185" s="146" t="s">
        <v>340</v>
      </c>
      <c r="F185" s="147" t="s">
        <v>341</v>
      </c>
      <c r="G185" s="148" t="s">
        <v>279</v>
      </c>
      <c r="H185" s="149">
        <v>1.756</v>
      </c>
      <c r="I185" s="150"/>
      <c r="J185" s="151">
        <f>ROUND(I185*H185,2)</f>
        <v>0</v>
      </c>
      <c r="K185" s="147" t="s">
        <v>150</v>
      </c>
      <c r="L185" s="33"/>
      <c r="M185" s="152" t="s">
        <v>1</v>
      </c>
      <c r="N185" s="153" t="s">
        <v>46</v>
      </c>
      <c r="O185" s="56"/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AR185" s="156" t="s">
        <v>136</v>
      </c>
      <c r="AT185" s="156" t="s">
        <v>138</v>
      </c>
      <c r="AU185" s="156" t="s">
        <v>91</v>
      </c>
      <c r="AY185" s="18" t="s">
        <v>137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8" t="s">
        <v>89</v>
      </c>
      <c r="BK185" s="157">
        <f>ROUND(I185*H185,2)</f>
        <v>0</v>
      </c>
      <c r="BL185" s="18" t="s">
        <v>136</v>
      </c>
      <c r="BM185" s="156" t="s">
        <v>342</v>
      </c>
    </row>
    <row r="186" spans="2:51" s="11" customFormat="1" ht="12">
      <c r="B186" s="158"/>
      <c r="D186" s="159" t="s">
        <v>145</v>
      </c>
      <c r="E186" s="160" t="s">
        <v>1</v>
      </c>
      <c r="F186" s="161" t="s">
        <v>343</v>
      </c>
      <c r="H186" s="162">
        <v>1.756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145</v>
      </c>
      <c r="AU186" s="160" t="s">
        <v>91</v>
      </c>
      <c r="AV186" s="11" t="s">
        <v>91</v>
      </c>
      <c r="AW186" s="11" t="s">
        <v>36</v>
      </c>
      <c r="AX186" s="11" t="s">
        <v>89</v>
      </c>
      <c r="AY186" s="160" t="s">
        <v>137</v>
      </c>
    </row>
    <row r="187" spans="2:65" s="1" customFormat="1" ht="24" customHeight="1">
      <c r="B187" s="144"/>
      <c r="C187" s="145" t="s">
        <v>344</v>
      </c>
      <c r="D187" s="145" t="s">
        <v>138</v>
      </c>
      <c r="E187" s="146" t="s">
        <v>345</v>
      </c>
      <c r="F187" s="147" t="s">
        <v>346</v>
      </c>
      <c r="G187" s="148" t="s">
        <v>279</v>
      </c>
      <c r="H187" s="149">
        <v>391.119</v>
      </c>
      <c r="I187" s="150"/>
      <c r="J187" s="151">
        <f>ROUND(I187*H187,2)</f>
        <v>0</v>
      </c>
      <c r="K187" s="147" t="s">
        <v>150</v>
      </c>
      <c r="L187" s="33"/>
      <c r="M187" s="152" t="s">
        <v>1</v>
      </c>
      <c r="N187" s="153" t="s">
        <v>46</v>
      </c>
      <c r="O187" s="56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AR187" s="156" t="s">
        <v>136</v>
      </c>
      <c r="AT187" s="156" t="s">
        <v>138</v>
      </c>
      <c r="AU187" s="156" t="s">
        <v>91</v>
      </c>
      <c r="AY187" s="18" t="s">
        <v>137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8" t="s">
        <v>89</v>
      </c>
      <c r="BK187" s="157">
        <f>ROUND(I187*H187,2)</f>
        <v>0</v>
      </c>
      <c r="BL187" s="18" t="s">
        <v>136</v>
      </c>
      <c r="BM187" s="156" t="s">
        <v>347</v>
      </c>
    </row>
    <row r="188" spans="2:51" s="12" customFormat="1" ht="12">
      <c r="B188" s="167"/>
      <c r="D188" s="159" t="s">
        <v>145</v>
      </c>
      <c r="E188" s="168" t="s">
        <v>1</v>
      </c>
      <c r="F188" s="169" t="s">
        <v>348</v>
      </c>
      <c r="H188" s="168" t="s">
        <v>1</v>
      </c>
      <c r="I188" s="170"/>
      <c r="L188" s="167"/>
      <c r="M188" s="171"/>
      <c r="N188" s="172"/>
      <c r="O188" s="172"/>
      <c r="P188" s="172"/>
      <c r="Q188" s="172"/>
      <c r="R188" s="172"/>
      <c r="S188" s="172"/>
      <c r="T188" s="173"/>
      <c r="AT188" s="168" t="s">
        <v>145</v>
      </c>
      <c r="AU188" s="168" t="s">
        <v>91</v>
      </c>
      <c r="AV188" s="12" t="s">
        <v>89</v>
      </c>
      <c r="AW188" s="12" t="s">
        <v>36</v>
      </c>
      <c r="AX188" s="12" t="s">
        <v>81</v>
      </c>
      <c r="AY188" s="168" t="s">
        <v>137</v>
      </c>
    </row>
    <row r="189" spans="2:51" s="11" customFormat="1" ht="12">
      <c r="B189" s="158"/>
      <c r="D189" s="159" t="s">
        <v>145</v>
      </c>
      <c r="E189" s="160" t="s">
        <v>1</v>
      </c>
      <c r="F189" s="161" t="s">
        <v>349</v>
      </c>
      <c r="H189" s="162">
        <v>356.89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145</v>
      </c>
      <c r="AU189" s="160" t="s">
        <v>91</v>
      </c>
      <c r="AV189" s="11" t="s">
        <v>91</v>
      </c>
      <c r="AW189" s="11" t="s">
        <v>36</v>
      </c>
      <c r="AX189" s="11" t="s">
        <v>81</v>
      </c>
      <c r="AY189" s="160" t="s">
        <v>137</v>
      </c>
    </row>
    <row r="190" spans="2:51" s="11" customFormat="1" ht="12">
      <c r="B190" s="158"/>
      <c r="D190" s="159" t="s">
        <v>145</v>
      </c>
      <c r="E190" s="160" t="s">
        <v>1</v>
      </c>
      <c r="F190" s="161" t="s">
        <v>350</v>
      </c>
      <c r="H190" s="162">
        <v>58.889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145</v>
      </c>
      <c r="AU190" s="160" t="s">
        <v>91</v>
      </c>
      <c r="AV190" s="11" t="s">
        <v>91</v>
      </c>
      <c r="AW190" s="11" t="s">
        <v>36</v>
      </c>
      <c r="AX190" s="11" t="s">
        <v>81</v>
      </c>
      <c r="AY190" s="160" t="s">
        <v>137</v>
      </c>
    </row>
    <row r="191" spans="2:51" s="11" customFormat="1" ht="12">
      <c r="B191" s="158"/>
      <c r="D191" s="159" t="s">
        <v>145</v>
      </c>
      <c r="E191" s="160" t="s">
        <v>1</v>
      </c>
      <c r="F191" s="161" t="s">
        <v>351</v>
      </c>
      <c r="H191" s="162">
        <v>-18.05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145</v>
      </c>
      <c r="AU191" s="160" t="s">
        <v>91</v>
      </c>
      <c r="AV191" s="11" t="s">
        <v>91</v>
      </c>
      <c r="AW191" s="11" t="s">
        <v>36</v>
      </c>
      <c r="AX191" s="11" t="s">
        <v>81</v>
      </c>
      <c r="AY191" s="160" t="s">
        <v>137</v>
      </c>
    </row>
    <row r="192" spans="2:51" s="11" customFormat="1" ht="12">
      <c r="B192" s="158"/>
      <c r="D192" s="159" t="s">
        <v>145</v>
      </c>
      <c r="E192" s="160" t="s">
        <v>1</v>
      </c>
      <c r="F192" s="161" t="s">
        <v>352</v>
      </c>
      <c r="H192" s="162">
        <v>-6.61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145</v>
      </c>
      <c r="AU192" s="160" t="s">
        <v>91</v>
      </c>
      <c r="AV192" s="11" t="s">
        <v>91</v>
      </c>
      <c r="AW192" s="11" t="s">
        <v>36</v>
      </c>
      <c r="AX192" s="11" t="s">
        <v>81</v>
      </c>
      <c r="AY192" s="160" t="s">
        <v>137</v>
      </c>
    </row>
    <row r="193" spans="2:51" s="14" customFormat="1" ht="12">
      <c r="B193" s="184"/>
      <c r="D193" s="159" t="s">
        <v>145</v>
      </c>
      <c r="E193" s="185" t="s">
        <v>1</v>
      </c>
      <c r="F193" s="186" t="s">
        <v>271</v>
      </c>
      <c r="H193" s="187">
        <v>391.119</v>
      </c>
      <c r="I193" s="188"/>
      <c r="L193" s="184"/>
      <c r="M193" s="189"/>
      <c r="N193" s="190"/>
      <c r="O193" s="190"/>
      <c r="P193" s="190"/>
      <c r="Q193" s="190"/>
      <c r="R193" s="190"/>
      <c r="S193" s="190"/>
      <c r="T193" s="191"/>
      <c r="AT193" s="185" t="s">
        <v>145</v>
      </c>
      <c r="AU193" s="185" t="s">
        <v>91</v>
      </c>
      <c r="AV193" s="14" t="s">
        <v>136</v>
      </c>
      <c r="AW193" s="14" t="s">
        <v>36</v>
      </c>
      <c r="AX193" s="14" t="s">
        <v>89</v>
      </c>
      <c r="AY193" s="185" t="s">
        <v>137</v>
      </c>
    </row>
    <row r="194" spans="2:65" s="1" customFormat="1" ht="36" customHeight="1">
      <c r="B194" s="144"/>
      <c r="C194" s="145" t="s">
        <v>353</v>
      </c>
      <c r="D194" s="145" t="s">
        <v>138</v>
      </c>
      <c r="E194" s="146" t="s">
        <v>354</v>
      </c>
      <c r="F194" s="147" t="s">
        <v>355</v>
      </c>
      <c r="G194" s="148" t="s">
        <v>279</v>
      </c>
      <c r="H194" s="149">
        <v>2346.714</v>
      </c>
      <c r="I194" s="150"/>
      <c r="J194" s="151">
        <f>ROUND(I194*H194,2)</f>
        <v>0</v>
      </c>
      <c r="K194" s="147" t="s">
        <v>150</v>
      </c>
      <c r="L194" s="33"/>
      <c r="M194" s="152" t="s">
        <v>1</v>
      </c>
      <c r="N194" s="153" t="s">
        <v>46</v>
      </c>
      <c r="O194" s="56"/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AR194" s="156" t="s">
        <v>136</v>
      </c>
      <c r="AT194" s="156" t="s">
        <v>138</v>
      </c>
      <c r="AU194" s="156" t="s">
        <v>91</v>
      </c>
      <c r="AY194" s="18" t="s">
        <v>137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8" t="s">
        <v>89</v>
      </c>
      <c r="BK194" s="157">
        <f>ROUND(I194*H194,2)</f>
        <v>0</v>
      </c>
      <c r="BL194" s="18" t="s">
        <v>136</v>
      </c>
      <c r="BM194" s="156" t="s">
        <v>356</v>
      </c>
    </row>
    <row r="195" spans="2:51" s="12" customFormat="1" ht="12">
      <c r="B195" s="167"/>
      <c r="D195" s="159" t="s">
        <v>145</v>
      </c>
      <c r="E195" s="168" t="s">
        <v>1</v>
      </c>
      <c r="F195" s="169" t="s">
        <v>357</v>
      </c>
      <c r="H195" s="168" t="s">
        <v>1</v>
      </c>
      <c r="I195" s="170"/>
      <c r="L195" s="167"/>
      <c r="M195" s="171"/>
      <c r="N195" s="172"/>
      <c r="O195" s="172"/>
      <c r="P195" s="172"/>
      <c r="Q195" s="172"/>
      <c r="R195" s="172"/>
      <c r="S195" s="172"/>
      <c r="T195" s="173"/>
      <c r="AT195" s="168" t="s">
        <v>145</v>
      </c>
      <c r="AU195" s="168" t="s">
        <v>91</v>
      </c>
      <c r="AV195" s="12" t="s">
        <v>89</v>
      </c>
      <c r="AW195" s="12" t="s">
        <v>36</v>
      </c>
      <c r="AX195" s="12" t="s">
        <v>81</v>
      </c>
      <c r="AY195" s="168" t="s">
        <v>137</v>
      </c>
    </row>
    <row r="196" spans="2:51" s="11" customFormat="1" ht="12">
      <c r="B196" s="158"/>
      <c r="D196" s="159" t="s">
        <v>145</v>
      </c>
      <c r="E196" s="160" t="s">
        <v>1</v>
      </c>
      <c r="F196" s="161" t="s">
        <v>358</v>
      </c>
      <c r="H196" s="162">
        <v>2346.714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145</v>
      </c>
      <c r="AU196" s="160" t="s">
        <v>91</v>
      </c>
      <c r="AV196" s="11" t="s">
        <v>91</v>
      </c>
      <c r="AW196" s="11" t="s">
        <v>36</v>
      </c>
      <c r="AX196" s="11" t="s">
        <v>89</v>
      </c>
      <c r="AY196" s="160" t="s">
        <v>137</v>
      </c>
    </row>
    <row r="197" spans="2:65" s="1" customFormat="1" ht="24" customHeight="1">
      <c r="B197" s="144"/>
      <c r="C197" s="145" t="s">
        <v>359</v>
      </c>
      <c r="D197" s="145" t="s">
        <v>138</v>
      </c>
      <c r="E197" s="146" t="s">
        <v>360</v>
      </c>
      <c r="F197" s="147" t="s">
        <v>361</v>
      </c>
      <c r="G197" s="148" t="s">
        <v>362</v>
      </c>
      <c r="H197" s="149">
        <v>704.014</v>
      </c>
      <c r="I197" s="150"/>
      <c r="J197" s="151">
        <f>ROUND(I197*H197,2)</f>
        <v>0</v>
      </c>
      <c r="K197" s="147" t="s">
        <v>150</v>
      </c>
      <c r="L197" s="33"/>
      <c r="M197" s="152" t="s">
        <v>1</v>
      </c>
      <c r="N197" s="153" t="s">
        <v>46</v>
      </c>
      <c r="O197" s="56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AR197" s="156" t="s">
        <v>136</v>
      </c>
      <c r="AT197" s="156" t="s">
        <v>138</v>
      </c>
      <c r="AU197" s="156" t="s">
        <v>91</v>
      </c>
      <c r="AY197" s="18" t="s">
        <v>137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8" t="s">
        <v>89</v>
      </c>
      <c r="BK197" s="157">
        <f>ROUND(I197*H197,2)</f>
        <v>0</v>
      </c>
      <c r="BL197" s="18" t="s">
        <v>136</v>
      </c>
      <c r="BM197" s="156" t="s">
        <v>363</v>
      </c>
    </row>
    <row r="198" spans="2:51" s="11" customFormat="1" ht="12">
      <c r="B198" s="158"/>
      <c r="D198" s="159" t="s">
        <v>145</v>
      </c>
      <c r="E198" s="160" t="s">
        <v>1</v>
      </c>
      <c r="F198" s="161" t="s">
        <v>364</v>
      </c>
      <c r="H198" s="162">
        <v>704.014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145</v>
      </c>
      <c r="AU198" s="160" t="s">
        <v>91</v>
      </c>
      <c r="AV198" s="11" t="s">
        <v>91</v>
      </c>
      <c r="AW198" s="11" t="s">
        <v>36</v>
      </c>
      <c r="AX198" s="11" t="s">
        <v>89</v>
      </c>
      <c r="AY198" s="160" t="s">
        <v>137</v>
      </c>
    </row>
    <row r="199" spans="2:65" s="1" customFormat="1" ht="24" customHeight="1">
      <c r="B199" s="144"/>
      <c r="C199" s="145" t="s">
        <v>365</v>
      </c>
      <c r="D199" s="145" t="s">
        <v>138</v>
      </c>
      <c r="E199" s="146" t="s">
        <v>366</v>
      </c>
      <c r="F199" s="147" t="s">
        <v>367</v>
      </c>
      <c r="G199" s="148" t="s">
        <v>279</v>
      </c>
      <c r="H199" s="149">
        <v>0.6</v>
      </c>
      <c r="I199" s="150"/>
      <c r="J199" s="151">
        <f>ROUND(I199*H199,2)</f>
        <v>0</v>
      </c>
      <c r="K199" s="147" t="s">
        <v>150</v>
      </c>
      <c r="L199" s="33"/>
      <c r="M199" s="152" t="s">
        <v>1</v>
      </c>
      <c r="N199" s="153" t="s">
        <v>46</v>
      </c>
      <c r="O199" s="56"/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AR199" s="156" t="s">
        <v>136</v>
      </c>
      <c r="AT199" s="156" t="s">
        <v>138</v>
      </c>
      <c r="AU199" s="156" t="s">
        <v>91</v>
      </c>
      <c r="AY199" s="18" t="s">
        <v>137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8" t="s">
        <v>89</v>
      </c>
      <c r="BK199" s="157">
        <f>ROUND(I199*H199,2)</f>
        <v>0</v>
      </c>
      <c r="BL199" s="18" t="s">
        <v>136</v>
      </c>
      <c r="BM199" s="156" t="s">
        <v>368</v>
      </c>
    </row>
    <row r="200" spans="2:51" s="11" customFormat="1" ht="12">
      <c r="B200" s="158"/>
      <c r="D200" s="159" t="s">
        <v>145</v>
      </c>
      <c r="E200" s="160" t="s">
        <v>1</v>
      </c>
      <c r="F200" s="161" t="s">
        <v>369</v>
      </c>
      <c r="H200" s="162">
        <v>0.6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145</v>
      </c>
      <c r="AU200" s="160" t="s">
        <v>91</v>
      </c>
      <c r="AV200" s="11" t="s">
        <v>91</v>
      </c>
      <c r="AW200" s="11" t="s">
        <v>36</v>
      </c>
      <c r="AX200" s="11" t="s">
        <v>89</v>
      </c>
      <c r="AY200" s="160" t="s">
        <v>137</v>
      </c>
    </row>
    <row r="201" spans="2:65" s="1" customFormat="1" ht="36" customHeight="1">
      <c r="B201" s="144"/>
      <c r="C201" s="145" t="s">
        <v>370</v>
      </c>
      <c r="D201" s="145" t="s">
        <v>138</v>
      </c>
      <c r="E201" s="146" t="s">
        <v>371</v>
      </c>
      <c r="F201" s="147" t="s">
        <v>372</v>
      </c>
      <c r="G201" s="148" t="s">
        <v>279</v>
      </c>
      <c r="H201" s="149">
        <v>3.6</v>
      </c>
      <c r="I201" s="150"/>
      <c r="J201" s="151">
        <f>ROUND(I201*H201,2)</f>
        <v>0</v>
      </c>
      <c r="K201" s="147" t="s">
        <v>150</v>
      </c>
      <c r="L201" s="33"/>
      <c r="M201" s="152" t="s">
        <v>1</v>
      </c>
      <c r="N201" s="153" t="s">
        <v>46</v>
      </c>
      <c r="O201" s="56"/>
      <c r="P201" s="154">
        <f>O201*H201</f>
        <v>0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AR201" s="156" t="s">
        <v>136</v>
      </c>
      <c r="AT201" s="156" t="s">
        <v>138</v>
      </c>
      <c r="AU201" s="156" t="s">
        <v>91</v>
      </c>
      <c r="AY201" s="18" t="s">
        <v>137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8" t="s">
        <v>89</v>
      </c>
      <c r="BK201" s="157">
        <f>ROUND(I201*H201,2)</f>
        <v>0</v>
      </c>
      <c r="BL201" s="18" t="s">
        <v>136</v>
      </c>
      <c r="BM201" s="156" t="s">
        <v>373</v>
      </c>
    </row>
    <row r="202" spans="2:51" s="12" customFormat="1" ht="12">
      <c r="B202" s="167"/>
      <c r="D202" s="159" t="s">
        <v>145</v>
      </c>
      <c r="E202" s="168" t="s">
        <v>1</v>
      </c>
      <c r="F202" s="169" t="s">
        <v>357</v>
      </c>
      <c r="H202" s="168" t="s">
        <v>1</v>
      </c>
      <c r="I202" s="170"/>
      <c r="L202" s="167"/>
      <c r="M202" s="171"/>
      <c r="N202" s="172"/>
      <c r="O202" s="172"/>
      <c r="P202" s="172"/>
      <c r="Q202" s="172"/>
      <c r="R202" s="172"/>
      <c r="S202" s="172"/>
      <c r="T202" s="173"/>
      <c r="AT202" s="168" t="s">
        <v>145</v>
      </c>
      <c r="AU202" s="168" t="s">
        <v>91</v>
      </c>
      <c r="AV202" s="12" t="s">
        <v>89</v>
      </c>
      <c r="AW202" s="12" t="s">
        <v>36</v>
      </c>
      <c r="AX202" s="12" t="s">
        <v>81</v>
      </c>
      <c r="AY202" s="168" t="s">
        <v>137</v>
      </c>
    </row>
    <row r="203" spans="2:51" s="11" customFormat="1" ht="12">
      <c r="B203" s="158"/>
      <c r="D203" s="159" t="s">
        <v>145</v>
      </c>
      <c r="E203" s="160" t="s">
        <v>1</v>
      </c>
      <c r="F203" s="161" t="s">
        <v>374</v>
      </c>
      <c r="H203" s="162">
        <v>3.6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145</v>
      </c>
      <c r="AU203" s="160" t="s">
        <v>91</v>
      </c>
      <c r="AV203" s="11" t="s">
        <v>91</v>
      </c>
      <c r="AW203" s="11" t="s">
        <v>36</v>
      </c>
      <c r="AX203" s="11" t="s">
        <v>89</v>
      </c>
      <c r="AY203" s="160" t="s">
        <v>137</v>
      </c>
    </row>
    <row r="204" spans="2:65" s="1" customFormat="1" ht="36" customHeight="1">
      <c r="B204" s="144"/>
      <c r="C204" s="145" t="s">
        <v>375</v>
      </c>
      <c r="D204" s="145" t="s">
        <v>138</v>
      </c>
      <c r="E204" s="146" t="s">
        <v>376</v>
      </c>
      <c r="F204" s="147" t="s">
        <v>377</v>
      </c>
      <c r="G204" s="148" t="s">
        <v>279</v>
      </c>
      <c r="H204" s="149">
        <v>5.2</v>
      </c>
      <c r="I204" s="150"/>
      <c r="J204" s="151">
        <f>ROUND(I204*H204,2)</f>
        <v>0</v>
      </c>
      <c r="K204" s="147" t="s">
        <v>150</v>
      </c>
      <c r="L204" s="33"/>
      <c r="M204" s="152" t="s">
        <v>1</v>
      </c>
      <c r="N204" s="153" t="s">
        <v>46</v>
      </c>
      <c r="O204" s="56"/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AR204" s="156" t="s">
        <v>136</v>
      </c>
      <c r="AT204" s="156" t="s">
        <v>138</v>
      </c>
      <c r="AU204" s="156" t="s">
        <v>91</v>
      </c>
      <c r="AY204" s="18" t="s">
        <v>137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8" t="s">
        <v>89</v>
      </c>
      <c r="BK204" s="157">
        <f>ROUND(I204*H204,2)</f>
        <v>0</v>
      </c>
      <c r="BL204" s="18" t="s">
        <v>136</v>
      </c>
      <c r="BM204" s="156" t="s">
        <v>378</v>
      </c>
    </row>
    <row r="205" spans="2:51" s="11" customFormat="1" ht="12">
      <c r="B205" s="158"/>
      <c r="D205" s="159" t="s">
        <v>145</v>
      </c>
      <c r="E205" s="160" t="s">
        <v>1</v>
      </c>
      <c r="F205" s="161" t="s">
        <v>379</v>
      </c>
      <c r="H205" s="162">
        <v>5.2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145</v>
      </c>
      <c r="AU205" s="160" t="s">
        <v>91</v>
      </c>
      <c r="AV205" s="11" t="s">
        <v>91</v>
      </c>
      <c r="AW205" s="11" t="s">
        <v>36</v>
      </c>
      <c r="AX205" s="11" t="s">
        <v>89</v>
      </c>
      <c r="AY205" s="160" t="s">
        <v>137</v>
      </c>
    </row>
    <row r="206" spans="2:65" s="1" customFormat="1" ht="36" customHeight="1">
      <c r="B206" s="144"/>
      <c r="C206" s="145" t="s">
        <v>380</v>
      </c>
      <c r="D206" s="145" t="s">
        <v>138</v>
      </c>
      <c r="E206" s="146" t="s">
        <v>381</v>
      </c>
      <c r="F206" s="147" t="s">
        <v>382</v>
      </c>
      <c r="G206" s="148" t="s">
        <v>279</v>
      </c>
      <c r="H206" s="149">
        <v>259.44</v>
      </c>
      <c r="I206" s="150"/>
      <c r="J206" s="151">
        <f>ROUND(I206*H206,2)</f>
        <v>0</v>
      </c>
      <c r="K206" s="147" t="s">
        <v>150</v>
      </c>
      <c r="L206" s="33"/>
      <c r="M206" s="152" t="s">
        <v>1</v>
      </c>
      <c r="N206" s="153" t="s">
        <v>46</v>
      </c>
      <c r="O206" s="56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6" t="s">
        <v>136</v>
      </c>
      <c r="AT206" s="156" t="s">
        <v>138</v>
      </c>
      <c r="AU206" s="156" t="s">
        <v>91</v>
      </c>
      <c r="AY206" s="18" t="s">
        <v>137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8" t="s">
        <v>89</v>
      </c>
      <c r="BK206" s="157">
        <f>ROUND(I206*H206,2)</f>
        <v>0</v>
      </c>
      <c r="BL206" s="18" t="s">
        <v>136</v>
      </c>
      <c r="BM206" s="156" t="s">
        <v>383</v>
      </c>
    </row>
    <row r="207" spans="2:51" s="11" customFormat="1" ht="12">
      <c r="B207" s="158"/>
      <c r="D207" s="159" t="s">
        <v>145</v>
      </c>
      <c r="E207" s="160" t="s">
        <v>1</v>
      </c>
      <c r="F207" s="161" t="s">
        <v>384</v>
      </c>
      <c r="H207" s="162">
        <v>1.41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145</v>
      </c>
      <c r="AU207" s="160" t="s">
        <v>91</v>
      </c>
      <c r="AV207" s="11" t="s">
        <v>91</v>
      </c>
      <c r="AW207" s="11" t="s">
        <v>36</v>
      </c>
      <c r="AX207" s="11" t="s">
        <v>81</v>
      </c>
      <c r="AY207" s="160" t="s">
        <v>137</v>
      </c>
    </row>
    <row r="208" spans="2:51" s="11" customFormat="1" ht="12">
      <c r="B208" s="158"/>
      <c r="D208" s="159" t="s">
        <v>145</v>
      </c>
      <c r="E208" s="160" t="s">
        <v>1</v>
      </c>
      <c r="F208" s="161" t="s">
        <v>385</v>
      </c>
      <c r="H208" s="162">
        <v>258.03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145</v>
      </c>
      <c r="AU208" s="160" t="s">
        <v>91</v>
      </c>
      <c r="AV208" s="11" t="s">
        <v>91</v>
      </c>
      <c r="AW208" s="11" t="s">
        <v>36</v>
      </c>
      <c r="AX208" s="11" t="s">
        <v>81</v>
      </c>
      <c r="AY208" s="160" t="s">
        <v>137</v>
      </c>
    </row>
    <row r="209" spans="2:51" s="14" customFormat="1" ht="12">
      <c r="B209" s="184"/>
      <c r="D209" s="159" t="s">
        <v>145</v>
      </c>
      <c r="E209" s="185" t="s">
        <v>1</v>
      </c>
      <c r="F209" s="186" t="s">
        <v>271</v>
      </c>
      <c r="H209" s="187">
        <v>259.44</v>
      </c>
      <c r="I209" s="188"/>
      <c r="L209" s="184"/>
      <c r="M209" s="189"/>
      <c r="N209" s="190"/>
      <c r="O209" s="190"/>
      <c r="P209" s="190"/>
      <c r="Q209" s="190"/>
      <c r="R209" s="190"/>
      <c r="S209" s="190"/>
      <c r="T209" s="191"/>
      <c r="AT209" s="185" t="s">
        <v>145</v>
      </c>
      <c r="AU209" s="185" t="s">
        <v>91</v>
      </c>
      <c r="AV209" s="14" t="s">
        <v>136</v>
      </c>
      <c r="AW209" s="14" t="s">
        <v>36</v>
      </c>
      <c r="AX209" s="14" t="s">
        <v>89</v>
      </c>
      <c r="AY209" s="185" t="s">
        <v>137</v>
      </c>
    </row>
    <row r="210" spans="2:65" s="1" customFormat="1" ht="16.5" customHeight="1">
      <c r="B210" s="144"/>
      <c r="C210" s="192" t="s">
        <v>386</v>
      </c>
      <c r="D210" s="192" t="s">
        <v>387</v>
      </c>
      <c r="E210" s="193" t="s">
        <v>388</v>
      </c>
      <c r="F210" s="194" t="s">
        <v>389</v>
      </c>
      <c r="G210" s="195" t="s">
        <v>362</v>
      </c>
      <c r="H210" s="196">
        <v>382.286</v>
      </c>
      <c r="I210" s="197"/>
      <c r="J210" s="198">
        <f>ROUND(I210*H210,2)</f>
        <v>0</v>
      </c>
      <c r="K210" s="194" t="s">
        <v>150</v>
      </c>
      <c r="L210" s="199"/>
      <c r="M210" s="200" t="s">
        <v>1</v>
      </c>
      <c r="N210" s="201" t="s">
        <v>46</v>
      </c>
      <c r="O210" s="56"/>
      <c r="P210" s="154">
        <f>O210*H210</f>
        <v>0</v>
      </c>
      <c r="Q210" s="154">
        <v>1</v>
      </c>
      <c r="R210" s="154">
        <f>Q210*H210</f>
        <v>382.286</v>
      </c>
      <c r="S210" s="154">
        <v>0</v>
      </c>
      <c r="T210" s="155">
        <f>S210*H210</f>
        <v>0</v>
      </c>
      <c r="AR210" s="156" t="s">
        <v>182</v>
      </c>
      <c r="AT210" s="156" t="s">
        <v>387</v>
      </c>
      <c r="AU210" s="156" t="s">
        <v>91</v>
      </c>
      <c r="AY210" s="18" t="s">
        <v>137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8" t="s">
        <v>89</v>
      </c>
      <c r="BK210" s="157">
        <f>ROUND(I210*H210,2)</f>
        <v>0</v>
      </c>
      <c r="BL210" s="18" t="s">
        <v>136</v>
      </c>
      <c r="BM210" s="156" t="s">
        <v>390</v>
      </c>
    </row>
    <row r="211" spans="2:51" s="12" customFormat="1" ht="12">
      <c r="B211" s="167"/>
      <c r="D211" s="159" t="s">
        <v>145</v>
      </c>
      <c r="E211" s="168" t="s">
        <v>1</v>
      </c>
      <c r="F211" s="169" t="s">
        <v>391</v>
      </c>
      <c r="H211" s="168" t="s">
        <v>1</v>
      </c>
      <c r="I211" s="170"/>
      <c r="L211" s="167"/>
      <c r="M211" s="171"/>
      <c r="N211" s="172"/>
      <c r="O211" s="172"/>
      <c r="P211" s="172"/>
      <c r="Q211" s="172"/>
      <c r="R211" s="172"/>
      <c r="S211" s="172"/>
      <c r="T211" s="173"/>
      <c r="AT211" s="168" t="s">
        <v>145</v>
      </c>
      <c r="AU211" s="168" t="s">
        <v>91</v>
      </c>
      <c r="AV211" s="12" t="s">
        <v>89</v>
      </c>
      <c r="AW211" s="12" t="s">
        <v>36</v>
      </c>
      <c r="AX211" s="12" t="s">
        <v>81</v>
      </c>
      <c r="AY211" s="168" t="s">
        <v>137</v>
      </c>
    </row>
    <row r="212" spans="2:51" s="11" customFormat="1" ht="12">
      <c r="B212" s="158"/>
      <c r="D212" s="159" t="s">
        <v>145</v>
      </c>
      <c r="E212" s="160" t="s">
        <v>1</v>
      </c>
      <c r="F212" s="161" t="s">
        <v>392</v>
      </c>
      <c r="H212" s="162">
        <v>516.06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145</v>
      </c>
      <c r="AU212" s="160" t="s">
        <v>91</v>
      </c>
      <c r="AV212" s="11" t="s">
        <v>91</v>
      </c>
      <c r="AW212" s="11" t="s">
        <v>36</v>
      </c>
      <c r="AX212" s="11" t="s">
        <v>81</v>
      </c>
      <c r="AY212" s="160" t="s">
        <v>137</v>
      </c>
    </row>
    <row r="213" spans="2:51" s="11" customFormat="1" ht="12">
      <c r="B213" s="158"/>
      <c r="D213" s="159" t="s">
        <v>145</v>
      </c>
      <c r="E213" s="160" t="s">
        <v>1</v>
      </c>
      <c r="F213" s="161" t="s">
        <v>393</v>
      </c>
      <c r="H213" s="162">
        <v>-133.774</v>
      </c>
      <c r="I213" s="163"/>
      <c r="L213" s="158"/>
      <c r="M213" s="164"/>
      <c r="N213" s="165"/>
      <c r="O213" s="165"/>
      <c r="P213" s="165"/>
      <c r="Q213" s="165"/>
      <c r="R213" s="165"/>
      <c r="S213" s="165"/>
      <c r="T213" s="166"/>
      <c r="AT213" s="160" t="s">
        <v>145</v>
      </c>
      <c r="AU213" s="160" t="s">
        <v>91</v>
      </c>
      <c r="AV213" s="11" t="s">
        <v>91</v>
      </c>
      <c r="AW213" s="11" t="s">
        <v>36</v>
      </c>
      <c r="AX213" s="11" t="s">
        <v>81</v>
      </c>
      <c r="AY213" s="160" t="s">
        <v>137</v>
      </c>
    </row>
    <row r="214" spans="2:51" s="14" customFormat="1" ht="12">
      <c r="B214" s="184"/>
      <c r="D214" s="159" t="s">
        <v>145</v>
      </c>
      <c r="E214" s="185" t="s">
        <v>1</v>
      </c>
      <c r="F214" s="186" t="s">
        <v>271</v>
      </c>
      <c r="H214" s="187">
        <v>382.286</v>
      </c>
      <c r="I214" s="188"/>
      <c r="L214" s="184"/>
      <c r="M214" s="189"/>
      <c r="N214" s="190"/>
      <c r="O214" s="190"/>
      <c r="P214" s="190"/>
      <c r="Q214" s="190"/>
      <c r="R214" s="190"/>
      <c r="S214" s="190"/>
      <c r="T214" s="191"/>
      <c r="AT214" s="185" t="s">
        <v>145</v>
      </c>
      <c r="AU214" s="185" t="s">
        <v>91</v>
      </c>
      <c r="AV214" s="14" t="s">
        <v>136</v>
      </c>
      <c r="AW214" s="14" t="s">
        <v>36</v>
      </c>
      <c r="AX214" s="14" t="s">
        <v>89</v>
      </c>
      <c r="AY214" s="185" t="s">
        <v>137</v>
      </c>
    </row>
    <row r="215" spans="2:65" s="1" customFormat="1" ht="24" customHeight="1">
      <c r="B215" s="144"/>
      <c r="C215" s="145" t="s">
        <v>394</v>
      </c>
      <c r="D215" s="145" t="s">
        <v>138</v>
      </c>
      <c r="E215" s="146" t="s">
        <v>395</v>
      </c>
      <c r="F215" s="147" t="s">
        <v>396</v>
      </c>
      <c r="G215" s="148" t="s">
        <v>279</v>
      </c>
      <c r="H215" s="149">
        <v>18.05</v>
      </c>
      <c r="I215" s="150"/>
      <c r="J215" s="151">
        <f>ROUND(I215*H215,2)</f>
        <v>0</v>
      </c>
      <c r="K215" s="147" t="s">
        <v>150</v>
      </c>
      <c r="L215" s="33"/>
      <c r="M215" s="152" t="s">
        <v>1</v>
      </c>
      <c r="N215" s="153" t="s">
        <v>46</v>
      </c>
      <c r="O215" s="56"/>
      <c r="P215" s="154">
        <f>O215*H215</f>
        <v>0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AR215" s="156" t="s">
        <v>136</v>
      </c>
      <c r="AT215" s="156" t="s">
        <v>138</v>
      </c>
      <c r="AU215" s="156" t="s">
        <v>91</v>
      </c>
      <c r="AY215" s="18" t="s">
        <v>137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8" t="s">
        <v>89</v>
      </c>
      <c r="BK215" s="157">
        <f>ROUND(I215*H215,2)</f>
        <v>0</v>
      </c>
      <c r="BL215" s="18" t="s">
        <v>136</v>
      </c>
      <c r="BM215" s="156" t="s">
        <v>397</v>
      </c>
    </row>
    <row r="216" spans="2:51" s="11" customFormat="1" ht="12">
      <c r="B216" s="158"/>
      <c r="D216" s="159" t="s">
        <v>145</v>
      </c>
      <c r="E216" s="160" t="s">
        <v>1</v>
      </c>
      <c r="F216" s="161" t="s">
        <v>398</v>
      </c>
      <c r="H216" s="162">
        <v>30.713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145</v>
      </c>
      <c r="AU216" s="160" t="s">
        <v>91</v>
      </c>
      <c r="AV216" s="11" t="s">
        <v>91</v>
      </c>
      <c r="AW216" s="11" t="s">
        <v>36</v>
      </c>
      <c r="AX216" s="11" t="s">
        <v>81</v>
      </c>
      <c r="AY216" s="160" t="s">
        <v>137</v>
      </c>
    </row>
    <row r="217" spans="2:51" s="11" customFormat="1" ht="12">
      <c r="B217" s="158"/>
      <c r="D217" s="159" t="s">
        <v>145</v>
      </c>
      <c r="E217" s="160" t="s">
        <v>1</v>
      </c>
      <c r="F217" s="161" t="s">
        <v>399</v>
      </c>
      <c r="H217" s="162">
        <v>7.056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145</v>
      </c>
      <c r="AU217" s="160" t="s">
        <v>91</v>
      </c>
      <c r="AV217" s="11" t="s">
        <v>91</v>
      </c>
      <c r="AW217" s="11" t="s">
        <v>36</v>
      </c>
      <c r="AX217" s="11" t="s">
        <v>81</v>
      </c>
      <c r="AY217" s="160" t="s">
        <v>137</v>
      </c>
    </row>
    <row r="218" spans="2:51" s="11" customFormat="1" ht="12">
      <c r="B218" s="158"/>
      <c r="D218" s="159" t="s">
        <v>145</v>
      </c>
      <c r="E218" s="160" t="s">
        <v>1</v>
      </c>
      <c r="F218" s="161" t="s">
        <v>400</v>
      </c>
      <c r="H218" s="162">
        <v>-15.211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145</v>
      </c>
      <c r="AU218" s="160" t="s">
        <v>91</v>
      </c>
      <c r="AV218" s="11" t="s">
        <v>91</v>
      </c>
      <c r="AW218" s="11" t="s">
        <v>36</v>
      </c>
      <c r="AX218" s="11" t="s">
        <v>81</v>
      </c>
      <c r="AY218" s="160" t="s">
        <v>137</v>
      </c>
    </row>
    <row r="219" spans="2:51" s="12" customFormat="1" ht="12">
      <c r="B219" s="167"/>
      <c r="D219" s="159" t="s">
        <v>145</v>
      </c>
      <c r="E219" s="168" t="s">
        <v>1</v>
      </c>
      <c r="F219" s="169" t="s">
        <v>401</v>
      </c>
      <c r="H219" s="168" t="s">
        <v>1</v>
      </c>
      <c r="I219" s="170"/>
      <c r="L219" s="167"/>
      <c r="M219" s="171"/>
      <c r="N219" s="172"/>
      <c r="O219" s="172"/>
      <c r="P219" s="172"/>
      <c r="Q219" s="172"/>
      <c r="R219" s="172"/>
      <c r="S219" s="172"/>
      <c r="T219" s="173"/>
      <c r="AT219" s="168" t="s">
        <v>145</v>
      </c>
      <c r="AU219" s="168" t="s">
        <v>91</v>
      </c>
      <c r="AV219" s="12" t="s">
        <v>89</v>
      </c>
      <c r="AW219" s="12" t="s">
        <v>36</v>
      </c>
      <c r="AX219" s="12" t="s">
        <v>81</v>
      </c>
      <c r="AY219" s="168" t="s">
        <v>137</v>
      </c>
    </row>
    <row r="220" spans="2:51" s="11" customFormat="1" ht="12">
      <c r="B220" s="158"/>
      <c r="D220" s="159" t="s">
        <v>145</v>
      </c>
      <c r="E220" s="160" t="s">
        <v>1</v>
      </c>
      <c r="F220" s="161" t="s">
        <v>402</v>
      </c>
      <c r="H220" s="162">
        <v>-1.583</v>
      </c>
      <c r="I220" s="163"/>
      <c r="L220" s="158"/>
      <c r="M220" s="164"/>
      <c r="N220" s="165"/>
      <c r="O220" s="165"/>
      <c r="P220" s="165"/>
      <c r="Q220" s="165"/>
      <c r="R220" s="165"/>
      <c r="S220" s="165"/>
      <c r="T220" s="166"/>
      <c r="AT220" s="160" t="s">
        <v>145</v>
      </c>
      <c r="AU220" s="160" t="s">
        <v>91</v>
      </c>
      <c r="AV220" s="11" t="s">
        <v>91</v>
      </c>
      <c r="AW220" s="11" t="s">
        <v>36</v>
      </c>
      <c r="AX220" s="11" t="s">
        <v>81</v>
      </c>
      <c r="AY220" s="160" t="s">
        <v>137</v>
      </c>
    </row>
    <row r="221" spans="2:51" s="12" customFormat="1" ht="12">
      <c r="B221" s="167"/>
      <c r="D221" s="159" t="s">
        <v>145</v>
      </c>
      <c r="E221" s="168" t="s">
        <v>1</v>
      </c>
      <c r="F221" s="169" t="s">
        <v>403</v>
      </c>
      <c r="H221" s="168" t="s">
        <v>1</v>
      </c>
      <c r="I221" s="170"/>
      <c r="L221" s="167"/>
      <c r="M221" s="171"/>
      <c r="N221" s="172"/>
      <c r="O221" s="172"/>
      <c r="P221" s="172"/>
      <c r="Q221" s="172"/>
      <c r="R221" s="172"/>
      <c r="S221" s="172"/>
      <c r="T221" s="173"/>
      <c r="AT221" s="168" t="s">
        <v>145</v>
      </c>
      <c r="AU221" s="168" t="s">
        <v>91</v>
      </c>
      <c r="AV221" s="12" t="s">
        <v>89</v>
      </c>
      <c r="AW221" s="12" t="s">
        <v>36</v>
      </c>
      <c r="AX221" s="12" t="s">
        <v>81</v>
      </c>
      <c r="AY221" s="168" t="s">
        <v>137</v>
      </c>
    </row>
    <row r="222" spans="2:51" s="11" customFormat="1" ht="12">
      <c r="B222" s="158"/>
      <c r="D222" s="159" t="s">
        <v>145</v>
      </c>
      <c r="E222" s="160" t="s">
        <v>1</v>
      </c>
      <c r="F222" s="161" t="s">
        <v>404</v>
      </c>
      <c r="H222" s="162">
        <v>-2.925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145</v>
      </c>
      <c r="AU222" s="160" t="s">
        <v>91</v>
      </c>
      <c r="AV222" s="11" t="s">
        <v>91</v>
      </c>
      <c r="AW222" s="11" t="s">
        <v>36</v>
      </c>
      <c r="AX222" s="11" t="s">
        <v>81</v>
      </c>
      <c r="AY222" s="160" t="s">
        <v>137</v>
      </c>
    </row>
    <row r="223" spans="2:51" s="14" customFormat="1" ht="12">
      <c r="B223" s="184"/>
      <c r="D223" s="159" t="s">
        <v>145</v>
      </c>
      <c r="E223" s="185" t="s">
        <v>1</v>
      </c>
      <c r="F223" s="186" t="s">
        <v>271</v>
      </c>
      <c r="H223" s="187">
        <v>18.05</v>
      </c>
      <c r="I223" s="188"/>
      <c r="L223" s="184"/>
      <c r="M223" s="189"/>
      <c r="N223" s="190"/>
      <c r="O223" s="190"/>
      <c r="P223" s="190"/>
      <c r="Q223" s="190"/>
      <c r="R223" s="190"/>
      <c r="S223" s="190"/>
      <c r="T223" s="191"/>
      <c r="AT223" s="185" t="s">
        <v>145</v>
      </c>
      <c r="AU223" s="185" t="s">
        <v>91</v>
      </c>
      <c r="AV223" s="14" t="s">
        <v>136</v>
      </c>
      <c r="AW223" s="14" t="s">
        <v>36</v>
      </c>
      <c r="AX223" s="14" t="s">
        <v>89</v>
      </c>
      <c r="AY223" s="185" t="s">
        <v>137</v>
      </c>
    </row>
    <row r="224" spans="2:65" s="1" customFormat="1" ht="24" customHeight="1">
      <c r="B224" s="144"/>
      <c r="C224" s="145" t="s">
        <v>405</v>
      </c>
      <c r="D224" s="145" t="s">
        <v>138</v>
      </c>
      <c r="E224" s="146" t="s">
        <v>406</v>
      </c>
      <c r="F224" s="147" t="s">
        <v>407</v>
      </c>
      <c r="G224" s="148" t="s">
        <v>279</v>
      </c>
      <c r="H224" s="149">
        <v>13.975</v>
      </c>
      <c r="I224" s="150"/>
      <c r="J224" s="151">
        <f>ROUND(I224*H224,2)</f>
        <v>0</v>
      </c>
      <c r="K224" s="147" t="s">
        <v>150</v>
      </c>
      <c r="L224" s="33"/>
      <c r="M224" s="152" t="s">
        <v>1</v>
      </c>
      <c r="N224" s="153" t="s">
        <v>46</v>
      </c>
      <c r="O224" s="56"/>
      <c r="P224" s="154">
        <f>O224*H224</f>
        <v>0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AR224" s="156" t="s">
        <v>136</v>
      </c>
      <c r="AT224" s="156" t="s">
        <v>138</v>
      </c>
      <c r="AU224" s="156" t="s">
        <v>91</v>
      </c>
      <c r="AY224" s="18" t="s">
        <v>137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8" t="s">
        <v>89</v>
      </c>
      <c r="BK224" s="157">
        <f>ROUND(I224*H224,2)</f>
        <v>0</v>
      </c>
      <c r="BL224" s="18" t="s">
        <v>136</v>
      </c>
      <c r="BM224" s="156" t="s">
        <v>408</v>
      </c>
    </row>
    <row r="225" spans="2:51" s="12" customFormat="1" ht="12">
      <c r="B225" s="167"/>
      <c r="D225" s="159" t="s">
        <v>145</v>
      </c>
      <c r="E225" s="168" t="s">
        <v>1</v>
      </c>
      <c r="F225" s="169" t="s">
        <v>409</v>
      </c>
      <c r="H225" s="168" t="s">
        <v>1</v>
      </c>
      <c r="I225" s="170"/>
      <c r="L225" s="167"/>
      <c r="M225" s="171"/>
      <c r="N225" s="172"/>
      <c r="O225" s="172"/>
      <c r="P225" s="172"/>
      <c r="Q225" s="172"/>
      <c r="R225" s="172"/>
      <c r="S225" s="172"/>
      <c r="T225" s="173"/>
      <c r="AT225" s="168" t="s">
        <v>145</v>
      </c>
      <c r="AU225" s="168" t="s">
        <v>91</v>
      </c>
      <c r="AV225" s="12" t="s">
        <v>89</v>
      </c>
      <c r="AW225" s="12" t="s">
        <v>36</v>
      </c>
      <c r="AX225" s="12" t="s">
        <v>81</v>
      </c>
      <c r="AY225" s="168" t="s">
        <v>137</v>
      </c>
    </row>
    <row r="226" spans="2:51" s="11" customFormat="1" ht="12">
      <c r="B226" s="158"/>
      <c r="D226" s="159" t="s">
        <v>145</v>
      </c>
      <c r="E226" s="160" t="s">
        <v>1</v>
      </c>
      <c r="F226" s="161" t="s">
        <v>410</v>
      </c>
      <c r="H226" s="162">
        <v>15.21</v>
      </c>
      <c r="I226" s="163"/>
      <c r="L226" s="158"/>
      <c r="M226" s="164"/>
      <c r="N226" s="165"/>
      <c r="O226" s="165"/>
      <c r="P226" s="165"/>
      <c r="Q226" s="165"/>
      <c r="R226" s="165"/>
      <c r="S226" s="165"/>
      <c r="T226" s="166"/>
      <c r="AT226" s="160" t="s">
        <v>145</v>
      </c>
      <c r="AU226" s="160" t="s">
        <v>91</v>
      </c>
      <c r="AV226" s="11" t="s">
        <v>91</v>
      </c>
      <c r="AW226" s="11" t="s">
        <v>36</v>
      </c>
      <c r="AX226" s="11" t="s">
        <v>81</v>
      </c>
      <c r="AY226" s="160" t="s">
        <v>137</v>
      </c>
    </row>
    <row r="227" spans="2:51" s="12" customFormat="1" ht="12">
      <c r="B227" s="167"/>
      <c r="D227" s="159" t="s">
        <v>145</v>
      </c>
      <c r="E227" s="168" t="s">
        <v>1</v>
      </c>
      <c r="F227" s="169" t="s">
        <v>411</v>
      </c>
      <c r="H227" s="168" t="s">
        <v>1</v>
      </c>
      <c r="I227" s="170"/>
      <c r="L227" s="167"/>
      <c r="M227" s="171"/>
      <c r="N227" s="172"/>
      <c r="O227" s="172"/>
      <c r="P227" s="172"/>
      <c r="Q227" s="172"/>
      <c r="R227" s="172"/>
      <c r="S227" s="172"/>
      <c r="T227" s="173"/>
      <c r="AT227" s="168" t="s">
        <v>145</v>
      </c>
      <c r="AU227" s="168" t="s">
        <v>91</v>
      </c>
      <c r="AV227" s="12" t="s">
        <v>89</v>
      </c>
      <c r="AW227" s="12" t="s">
        <v>36</v>
      </c>
      <c r="AX227" s="12" t="s">
        <v>81</v>
      </c>
      <c r="AY227" s="168" t="s">
        <v>137</v>
      </c>
    </row>
    <row r="228" spans="2:51" s="11" customFormat="1" ht="12">
      <c r="B228" s="158"/>
      <c r="D228" s="159" t="s">
        <v>145</v>
      </c>
      <c r="E228" s="160" t="s">
        <v>1</v>
      </c>
      <c r="F228" s="161" t="s">
        <v>412</v>
      </c>
      <c r="H228" s="162">
        <v>-1.235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145</v>
      </c>
      <c r="AU228" s="160" t="s">
        <v>91</v>
      </c>
      <c r="AV228" s="11" t="s">
        <v>91</v>
      </c>
      <c r="AW228" s="11" t="s">
        <v>36</v>
      </c>
      <c r="AX228" s="11" t="s">
        <v>81</v>
      </c>
      <c r="AY228" s="160" t="s">
        <v>137</v>
      </c>
    </row>
    <row r="229" spans="2:51" s="14" customFormat="1" ht="12">
      <c r="B229" s="184"/>
      <c r="D229" s="159" t="s">
        <v>145</v>
      </c>
      <c r="E229" s="185" t="s">
        <v>1</v>
      </c>
      <c r="F229" s="186" t="s">
        <v>271</v>
      </c>
      <c r="H229" s="187">
        <v>13.975</v>
      </c>
      <c r="I229" s="188"/>
      <c r="L229" s="184"/>
      <c r="M229" s="189"/>
      <c r="N229" s="190"/>
      <c r="O229" s="190"/>
      <c r="P229" s="190"/>
      <c r="Q229" s="190"/>
      <c r="R229" s="190"/>
      <c r="S229" s="190"/>
      <c r="T229" s="191"/>
      <c r="AT229" s="185" t="s">
        <v>145</v>
      </c>
      <c r="AU229" s="185" t="s">
        <v>91</v>
      </c>
      <c r="AV229" s="14" t="s">
        <v>136</v>
      </c>
      <c r="AW229" s="14" t="s">
        <v>36</v>
      </c>
      <c r="AX229" s="14" t="s">
        <v>89</v>
      </c>
      <c r="AY229" s="185" t="s">
        <v>137</v>
      </c>
    </row>
    <row r="230" spans="2:65" s="1" customFormat="1" ht="16.5" customHeight="1">
      <c r="B230" s="144"/>
      <c r="C230" s="192" t="s">
        <v>413</v>
      </c>
      <c r="D230" s="192" t="s">
        <v>387</v>
      </c>
      <c r="E230" s="193" t="s">
        <v>414</v>
      </c>
      <c r="F230" s="194" t="s">
        <v>415</v>
      </c>
      <c r="G230" s="195" t="s">
        <v>362</v>
      </c>
      <c r="H230" s="196">
        <v>27.95</v>
      </c>
      <c r="I230" s="197"/>
      <c r="J230" s="198">
        <f>ROUND(I230*H230,2)</f>
        <v>0</v>
      </c>
      <c r="K230" s="194" t="s">
        <v>150</v>
      </c>
      <c r="L230" s="199"/>
      <c r="M230" s="200" t="s">
        <v>1</v>
      </c>
      <c r="N230" s="201" t="s">
        <v>46</v>
      </c>
      <c r="O230" s="56"/>
      <c r="P230" s="154">
        <f>O230*H230</f>
        <v>0</v>
      </c>
      <c r="Q230" s="154">
        <v>1</v>
      </c>
      <c r="R230" s="154">
        <f>Q230*H230</f>
        <v>27.95</v>
      </c>
      <c r="S230" s="154">
        <v>0</v>
      </c>
      <c r="T230" s="155">
        <f>S230*H230</f>
        <v>0</v>
      </c>
      <c r="AR230" s="156" t="s">
        <v>182</v>
      </c>
      <c r="AT230" s="156" t="s">
        <v>387</v>
      </c>
      <c r="AU230" s="156" t="s">
        <v>91</v>
      </c>
      <c r="AY230" s="18" t="s">
        <v>137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8" t="s">
        <v>89</v>
      </c>
      <c r="BK230" s="157">
        <f>ROUND(I230*H230,2)</f>
        <v>0</v>
      </c>
      <c r="BL230" s="18" t="s">
        <v>136</v>
      </c>
      <c r="BM230" s="156" t="s">
        <v>416</v>
      </c>
    </row>
    <row r="231" spans="2:51" s="11" customFormat="1" ht="12">
      <c r="B231" s="158"/>
      <c r="D231" s="159" t="s">
        <v>145</v>
      </c>
      <c r="E231" s="160" t="s">
        <v>1</v>
      </c>
      <c r="F231" s="161" t="s">
        <v>417</v>
      </c>
      <c r="H231" s="162">
        <v>27.95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145</v>
      </c>
      <c r="AU231" s="160" t="s">
        <v>91</v>
      </c>
      <c r="AV231" s="11" t="s">
        <v>91</v>
      </c>
      <c r="AW231" s="11" t="s">
        <v>36</v>
      </c>
      <c r="AX231" s="11" t="s">
        <v>89</v>
      </c>
      <c r="AY231" s="160" t="s">
        <v>137</v>
      </c>
    </row>
    <row r="232" spans="2:65" s="1" customFormat="1" ht="24" customHeight="1">
      <c r="B232" s="144"/>
      <c r="C232" s="145" t="s">
        <v>418</v>
      </c>
      <c r="D232" s="145" t="s">
        <v>138</v>
      </c>
      <c r="E232" s="146" t="s">
        <v>419</v>
      </c>
      <c r="F232" s="147" t="s">
        <v>420</v>
      </c>
      <c r="G232" s="148" t="s">
        <v>231</v>
      </c>
      <c r="H232" s="149">
        <v>38.59</v>
      </c>
      <c r="I232" s="150"/>
      <c r="J232" s="151">
        <f>ROUND(I232*H232,2)</f>
        <v>0</v>
      </c>
      <c r="K232" s="147" t="s">
        <v>150</v>
      </c>
      <c r="L232" s="33"/>
      <c r="M232" s="152" t="s">
        <v>1</v>
      </c>
      <c r="N232" s="153" t="s">
        <v>46</v>
      </c>
      <c r="O232" s="56"/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AR232" s="156" t="s">
        <v>136</v>
      </c>
      <c r="AT232" s="156" t="s">
        <v>138</v>
      </c>
      <c r="AU232" s="156" t="s">
        <v>91</v>
      </c>
      <c r="AY232" s="18" t="s">
        <v>137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8" t="s">
        <v>89</v>
      </c>
      <c r="BK232" s="157">
        <f>ROUND(I232*H232,2)</f>
        <v>0</v>
      </c>
      <c r="BL232" s="18" t="s">
        <v>136</v>
      </c>
      <c r="BM232" s="156" t="s">
        <v>421</v>
      </c>
    </row>
    <row r="233" spans="2:51" s="11" customFormat="1" ht="12">
      <c r="B233" s="158"/>
      <c r="D233" s="159" t="s">
        <v>145</v>
      </c>
      <c r="E233" s="160" t="s">
        <v>1</v>
      </c>
      <c r="F233" s="161" t="s">
        <v>422</v>
      </c>
      <c r="H233" s="162">
        <v>38.59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145</v>
      </c>
      <c r="AU233" s="160" t="s">
        <v>91</v>
      </c>
      <c r="AV233" s="11" t="s">
        <v>91</v>
      </c>
      <c r="AW233" s="11" t="s">
        <v>36</v>
      </c>
      <c r="AX233" s="11" t="s">
        <v>89</v>
      </c>
      <c r="AY233" s="160" t="s">
        <v>137</v>
      </c>
    </row>
    <row r="234" spans="2:65" s="1" customFormat="1" ht="24" customHeight="1">
      <c r="B234" s="144"/>
      <c r="C234" s="145" t="s">
        <v>423</v>
      </c>
      <c r="D234" s="145" t="s">
        <v>138</v>
      </c>
      <c r="E234" s="146" t="s">
        <v>424</v>
      </c>
      <c r="F234" s="147" t="s">
        <v>425</v>
      </c>
      <c r="G234" s="148" t="s">
        <v>231</v>
      </c>
      <c r="H234" s="149">
        <v>38.59</v>
      </c>
      <c r="I234" s="150"/>
      <c r="J234" s="151">
        <f>ROUND(I234*H234,2)</f>
        <v>0</v>
      </c>
      <c r="K234" s="147" t="s">
        <v>150</v>
      </c>
      <c r="L234" s="33"/>
      <c r="M234" s="152" t="s">
        <v>1</v>
      </c>
      <c r="N234" s="153" t="s">
        <v>46</v>
      </c>
      <c r="O234" s="56"/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AR234" s="156" t="s">
        <v>136</v>
      </c>
      <c r="AT234" s="156" t="s">
        <v>138</v>
      </c>
      <c r="AU234" s="156" t="s">
        <v>91</v>
      </c>
      <c r="AY234" s="18" t="s">
        <v>137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8" t="s">
        <v>89</v>
      </c>
      <c r="BK234" s="157">
        <f>ROUND(I234*H234,2)</f>
        <v>0</v>
      </c>
      <c r="BL234" s="18" t="s">
        <v>136</v>
      </c>
      <c r="BM234" s="156" t="s">
        <v>426</v>
      </c>
    </row>
    <row r="235" spans="2:51" s="11" customFormat="1" ht="12">
      <c r="B235" s="158"/>
      <c r="D235" s="159" t="s">
        <v>145</v>
      </c>
      <c r="E235" s="160" t="s">
        <v>1</v>
      </c>
      <c r="F235" s="161" t="s">
        <v>422</v>
      </c>
      <c r="H235" s="162">
        <v>38.59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145</v>
      </c>
      <c r="AU235" s="160" t="s">
        <v>91</v>
      </c>
      <c r="AV235" s="11" t="s">
        <v>91</v>
      </c>
      <c r="AW235" s="11" t="s">
        <v>36</v>
      </c>
      <c r="AX235" s="11" t="s">
        <v>89</v>
      </c>
      <c r="AY235" s="160" t="s">
        <v>137</v>
      </c>
    </row>
    <row r="236" spans="2:65" s="1" customFormat="1" ht="16.5" customHeight="1">
      <c r="B236" s="144"/>
      <c r="C236" s="192" t="s">
        <v>427</v>
      </c>
      <c r="D236" s="192" t="s">
        <v>387</v>
      </c>
      <c r="E236" s="193" t="s">
        <v>428</v>
      </c>
      <c r="F236" s="194" t="s">
        <v>429</v>
      </c>
      <c r="G236" s="195" t="s">
        <v>430</v>
      </c>
      <c r="H236" s="196">
        <v>1.158</v>
      </c>
      <c r="I236" s="197"/>
      <c r="J236" s="198">
        <f>ROUND(I236*H236,2)</f>
        <v>0</v>
      </c>
      <c r="K236" s="194" t="s">
        <v>150</v>
      </c>
      <c r="L236" s="199"/>
      <c r="M236" s="200" t="s">
        <v>1</v>
      </c>
      <c r="N236" s="201" t="s">
        <v>46</v>
      </c>
      <c r="O236" s="56"/>
      <c r="P236" s="154">
        <f>O236*H236</f>
        <v>0</v>
      </c>
      <c r="Q236" s="154">
        <v>0.001</v>
      </c>
      <c r="R236" s="154">
        <f>Q236*H236</f>
        <v>0.001158</v>
      </c>
      <c r="S236" s="154">
        <v>0</v>
      </c>
      <c r="T236" s="155">
        <f>S236*H236</f>
        <v>0</v>
      </c>
      <c r="AR236" s="156" t="s">
        <v>182</v>
      </c>
      <c r="AT236" s="156" t="s">
        <v>387</v>
      </c>
      <c r="AU236" s="156" t="s">
        <v>91</v>
      </c>
      <c r="AY236" s="18" t="s">
        <v>137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8" t="s">
        <v>89</v>
      </c>
      <c r="BK236" s="157">
        <f>ROUND(I236*H236,2)</f>
        <v>0</v>
      </c>
      <c r="BL236" s="18" t="s">
        <v>136</v>
      </c>
      <c r="BM236" s="156" t="s">
        <v>431</v>
      </c>
    </row>
    <row r="237" spans="2:51" s="12" customFormat="1" ht="12">
      <c r="B237" s="167"/>
      <c r="D237" s="159" t="s">
        <v>145</v>
      </c>
      <c r="E237" s="168" t="s">
        <v>1</v>
      </c>
      <c r="F237" s="169" t="s">
        <v>432</v>
      </c>
      <c r="H237" s="168" t="s">
        <v>1</v>
      </c>
      <c r="I237" s="170"/>
      <c r="L237" s="167"/>
      <c r="M237" s="171"/>
      <c r="N237" s="172"/>
      <c r="O237" s="172"/>
      <c r="P237" s="172"/>
      <c r="Q237" s="172"/>
      <c r="R237" s="172"/>
      <c r="S237" s="172"/>
      <c r="T237" s="173"/>
      <c r="AT237" s="168" t="s">
        <v>145</v>
      </c>
      <c r="AU237" s="168" t="s">
        <v>91</v>
      </c>
      <c r="AV237" s="12" t="s">
        <v>89</v>
      </c>
      <c r="AW237" s="12" t="s">
        <v>36</v>
      </c>
      <c r="AX237" s="12" t="s">
        <v>81</v>
      </c>
      <c r="AY237" s="168" t="s">
        <v>137</v>
      </c>
    </row>
    <row r="238" spans="2:51" s="11" customFormat="1" ht="12">
      <c r="B238" s="158"/>
      <c r="D238" s="159" t="s">
        <v>145</v>
      </c>
      <c r="E238" s="160" t="s">
        <v>1</v>
      </c>
      <c r="F238" s="161" t="s">
        <v>433</v>
      </c>
      <c r="H238" s="162">
        <v>1.158</v>
      </c>
      <c r="I238" s="163"/>
      <c r="L238" s="158"/>
      <c r="M238" s="164"/>
      <c r="N238" s="165"/>
      <c r="O238" s="165"/>
      <c r="P238" s="165"/>
      <c r="Q238" s="165"/>
      <c r="R238" s="165"/>
      <c r="S238" s="165"/>
      <c r="T238" s="166"/>
      <c r="AT238" s="160" t="s">
        <v>145</v>
      </c>
      <c r="AU238" s="160" t="s">
        <v>91</v>
      </c>
      <c r="AV238" s="11" t="s">
        <v>91</v>
      </c>
      <c r="AW238" s="11" t="s">
        <v>36</v>
      </c>
      <c r="AX238" s="11" t="s">
        <v>89</v>
      </c>
      <c r="AY238" s="160" t="s">
        <v>137</v>
      </c>
    </row>
    <row r="239" spans="2:65" s="1" customFormat="1" ht="16.5" customHeight="1">
      <c r="B239" s="144"/>
      <c r="C239" s="145" t="s">
        <v>434</v>
      </c>
      <c r="D239" s="145" t="s">
        <v>138</v>
      </c>
      <c r="E239" s="146" t="s">
        <v>435</v>
      </c>
      <c r="F239" s="147" t="s">
        <v>436</v>
      </c>
      <c r="G239" s="148" t="s">
        <v>279</v>
      </c>
      <c r="H239" s="149">
        <v>1.93</v>
      </c>
      <c r="I239" s="150"/>
      <c r="J239" s="151">
        <f>ROUND(I239*H239,2)</f>
        <v>0</v>
      </c>
      <c r="K239" s="147" t="s">
        <v>150</v>
      </c>
      <c r="L239" s="33"/>
      <c r="M239" s="152" t="s">
        <v>1</v>
      </c>
      <c r="N239" s="153" t="s">
        <v>46</v>
      </c>
      <c r="O239" s="56"/>
      <c r="P239" s="154">
        <f>O239*H239</f>
        <v>0</v>
      </c>
      <c r="Q239" s="154">
        <v>0</v>
      </c>
      <c r="R239" s="154">
        <f>Q239*H239</f>
        <v>0</v>
      </c>
      <c r="S239" s="154">
        <v>0</v>
      </c>
      <c r="T239" s="155">
        <f>S239*H239</f>
        <v>0</v>
      </c>
      <c r="AR239" s="156" t="s">
        <v>136</v>
      </c>
      <c r="AT239" s="156" t="s">
        <v>138</v>
      </c>
      <c r="AU239" s="156" t="s">
        <v>91</v>
      </c>
      <c r="AY239" s="18" t="s">
        <v>137</v>
      </c>
      <c r="BE239" s="157">
        <f>IF(N239="základní",J239,0)</f>
        <v>0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8" t="s">
        <v>89</v>
      </c>
      <c r="BK239" s="157">
        <f>ROUND(I239*H239,2)</f>
        <v>0</v>
      </c>
      <c r="BL239" s="18" t="s">
        <v>136</v>
      </c>
      <c r="BM239" s="156" t="s">
        <v>437</v>
      </c>
    </row>
    <row r="240" spans="2:51" s="12" customFormat="1" ht="12">
      <c r="B240" s="167"/>
      <c r="D240" s="159" t="s">
        <v>145</v>
      </c>
      <c r="E240" s="168" t="s">
        <v>1</v>
      </c>
      <c r="F240" s="169" t="s">
        <v>438</v>
      </c>
      <c r="H240" s="168" t="s">
        <v>1</v>
      </c>
      <c r="I240" s="170"/>
      <c r="L240" s="167"/>
      <c r="M240" s="171"/>
      <c r="N240" s="172"/>
      <c r="O240" s="172"/>
      <c r="P240" s="172"/>
      <c r="Q240" s="172"/>
      <c r="R240" s="172"/>
      <c r="S240" s="172"/>
      <c r="T240" s="173"/>
      <c r="AT240" s="168" t="s">
        <v>145</v>
      </c>
      <c r="AU240" s="168" t="s">
        <v>91</v>
      </c>
      <c r="AV240" s="12" t="s">
        <v>89</v>
      </c>
      <c r="AW240" s="12" t="s">
        <v>36</v>
      </c>
      <c r="AX240" s="12" t="s">
        <v>81</v>
      </c>
      <c r="AY240" s="168" t="s">
        <v>137</v>
      </c>
    </row>
    <row r="241" spans="2:51" s="11" customFormat="1" ht="12">
      <c r="B241" s="158"/>
      <c r="D241" s="159" t="s">
        <v>145</v>
      </c>
      <c r="E241" s="160" t="s">
        <v>1</v>
      </c>
      <c r="F241" s="161" t="s">
        <v>439</v>
      </c>
      <c r="H241" s="162">
        <v>1.93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145</v>
      </c>
      <c r="AU241" s="160" t="s">
        <v>91</v>
      </c>
      <c r="AV241" s="11" t="s">
        <v>91</v>
      </c>
      <c r="AW241" s="11" t="s">
        <v>36</v>
      </c>
      <c r="AX241" s="11" t="s">
        <v>89</v>
      </c>
      <c r="AY241" s="160" t="s">
        <v>137</v>
      </c>
    </row>
    <row r="242" spans="2:65" s="1" customFormat="1" ht="16.5" customHeight="1">
      <c r="B242" s="144"/>
      <c r="C242" s="145" t="s">
        <v>440</v>
      </c>
      <c r="D242" s="145" t="s">
        <v>138</v>
      </c>
      <c r="E242" s="146" t="s">
        <v>441</v>
      </c>
      <c r="F242" s="147" t="s">
        <v>442</v>
      </c>
      <c r="G242" s="148" t="s">
        <v>231</v>
      </c>
      <c r="H242" s="149">
        <v>38.59</v>
      </c>
      <c r="I242" s="150"/>
      <c r="J242" s="151">
        <f>ROUND(I242*H242,2)</f>
        <v>0</v>
      </c>
      <c r="K242" s="147" t="s">
        <v>150</v>
      </c>
      <c r="L242" s="33"/>
      <c r="M242" s="152" t="s">
        <v>1</v>
      </c>
      <c r="N242" s="153" t="s">
        <v>46</v>
      </c>
      <c r="O242" s="56"/>
      <c r="P242" s="154">
        <f>O242*H242</f>
        <v>0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AR242" s="156" t="s">
        <v>136</v>
      </c>
      <c r="AT242" s="156" t="s">
        <v>138</v>
      </c>
      <c r="AU242" s="156" t="s">
        <v>91</v>
      </c>
      <c r="AY242" s="18" t="s">
        <v>137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8" t="s">
        <v>89</v>
      </c>
      <c r="BK242" s="157">
        <f>ROUND(I242*H242,2)</f>
        <v>0</v>
      </c>
      <c r="BL242" s="18" t="s">
        <v>136</v>
      </c>
      <c r="BM242" s="156" t="s">
        <v>443</v>
      </c>
    </row>
    <row r="243" spans="2:51" s="11" customFormat="1" ht="12">
      <c r="B243" s="158"/>
      <c r="D243" s="159" t="s">
        <v>145</v>
      </c>
      <c r="E243" s="160" t="s">
        <v>1</v>
      </c>
      <c r="F243" s="161" t="s">
        <v>444</v>
      </c>
      <c r="H243" s="162">
        <v>38.59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145</v>
      </c>
      <c r="AU243" s="160" t="s">
        <v>91</v>
      </c>
      <c r="AV243" s="11" t="s">
        <v>91</v>
      </c>
      <c r="AW243" s="11" t="s">
        <v>36</v>
      </c>
      <c r="AX243" s="11" t="s">
        <v>89</v>
      </c>
      <c r="AY243" s="160" t="s">
        <v>137</v>
      </c>
    </row>
    <row r="244" spans="2:65" s="1" customFormat="1" ht="16.5" customHeight="1">
      <c r="B244" s="144"/>
      <c r="C244" s="145" t="s">
        <v>445</v>
      </c>
      <c r="D244" s="145" t="s">
        <v>138</v>
      </c>
      <c r="E244" s="146" t="s">
        <v>446</v>
      </c>
      <c r="F244" s="147" t="s">
        <v>447</v>
      </c>
      <c r="G244" s="148" t="s">
        <v>231</v>
      </c>
      <c r="H244" s="149">
        <v>971.53</v>
      </c>
      <c r="I244" s="150"/>
      <c r="J244" s="151">
        <f>ROUND(I244*H244,2)</f>
        <v>0</v>
      </c>
      <c r="K244" s="147" t="s">
        <v>150</v>
      </c>
      <c r="L244" s="33"/>
      <c r="M244" s="152" t="s">
        <v>1</v>
      </c>
      <c r="N244" s="153" t="s">
        <v>46</v>
      </c>
      <c r="O244" s="56"/>
      <c r="P244" s="154">
        <f>O244*H244</f>
        <v>0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AR244" s="156" t="s">
        <v>136</v>
      </c>
      <c r="AT244" s="156" t="s">
        <v>138</v>
      </c>
      <c r="AU244" s="156" t="s">
        <v>91</v>
      </c>
      <c r="AY244" s="18" t="s">
        <v>137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8" t="s">
        <v>89</v>
      </c>
      <c r="BK244" s="157">
        <f>ROUND(I244*H244,2)</f>
        <v>0</v>
      </c>
      <c r="BL244" s="18" t="s">
        <v>136</v>
      </c>
      <c r="BM244" s="156" t="s">
        <v>448</v>
      </c>
    </row>
    <row r="245" spans="2:51" s="12" customFormat="1" ht="12">
      <c r="B245" s="167"/>
      <c r="D245" s="159" t="s">
        <v>145</v>
      </c>
      <c r="E245" s="168" t="s">
        <v>1</v>
      </c>
      <c r="F245" s="169" t="s">
        <v>449</v>
      </c>
      <c r="H245" s="168" t="s">
        <v>1</v>
      </c>
      <c r="I245" s="170"/>
      <c r="L245" s="167"/>
      <c r="M245" s="171"/>
      <c r="N245" s="172"/>
      <c r="O245" s="172"/>
      <c r="P245" s="172"/>
      <c r="Q245" s="172"/>
      <c r="R245" s="172"/>
      <c r="S245" s="172"/>
      <c r="T245" s="173"/>
      <c r="AT245" s="168" t="s">
        <v>145</v>
      </c>
      <c r="AU245" s="168" t="s">
        <v>91</v>
      </c>
      <c r="AV245" s="12" t="s">
        <v>89</v>
      </c>
      <c r="AW245" s="12" t="s">
        <v>36</v>
      </c>
      <c r="AX245" s="12" t="s">
        <v>81</v>
      </c>
      <c r="AY245" s="168" t="s">
        <v>137</v>
      </c>
    </row>
    <row r="246" spans="2:51" s="11" customFormat="1" ht="12">
      <c r="B246" s="158"/>
      <c r="D246" s="159" t="s">
        <v>145</v>
      </c>
      <c r="E246" s="160" t="s">
        <v>1</v>
      </c>
      <c r="F246" s="161" t="s">
        <v>450</v>
      </c>
      <c r="H246" s="162">
        <v>971.53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145</v>
      </c>
      <c r="AU246" s="160" t="s">
        <v>91</v>
      </c>
      <c r="AV246" s="11" t="s">
        <v>91</v>
      </c>
      <c r="AW246" s="11" t="s">
        <v>36</v>
      </c>
      <c r="AX246" s="11" t="s">
        <v>89</v>
      </c>
      <c r="AY246" s="160" t="s">
        <v>137</v>
      </c>
    </row>
    <row r="247" spans="2:63" s="10" customFormat="1" ht="22.9" customHeight="1">
      <c r="B247" s="133"/>
      <c r="D247" s="134" t="s">
        <v>80</v>
      </c>
      <c r="E247" s="182" t="s">
        <v>91</v>
      </c>
      <c r="F247" s="182" t="s">
        <v>451</v>
      </c>
      <c r="I247" s="136"/>
      <c r="J247" s="183">
        <f>BK247</f>
        <v>0</v>
      </c>
      <c r="L247" s="133"/>
      <c r="M247" s="138"/>
      <c r="N247" s="139"/>
      <c r="O247" s="139"/>
      <c r="P247" s="140">
        <f>SUM(P248:P251)</f>
        <v>0</v>
      </c>
      <c r="Q247" s="139"/>
      <c r="R247" s="140">
        <f>SUM(R248:R251)</f>
        <v>35.216544</v>
      </c>
      <c r="S247" s="139"/>
      <c r="T247" s="141">
        <f>SUM(T248:T251)</f>
        <v>0</v>
      </c>
      <c r="AR247" s="134" t="s">
        <v>89</v>
      </c>
      <c r="AT247" s="142" t="s">
        <v>80</v>
      </c>
      <c r="AU247" s="142" t="s">
        <v>89</v>
      </c>
      <c r="AY247" s="134" t="s">
        <v>137</v>
      </c>
      <c r="BK247" s="143">
        <f>SUM(BK248:BK251)</f>
        <v>0</v>
      </c>
    </row>
    <row r="248" spans="2:65" s="1" customFormat="1" ht="24" customHeight="1">
      <c r="B248" s="144"/>
      <c r="C248" s="145" t="s">
        <v>452</v>
      </c>
      <c r="D248" s="145" t="s">
        <v>138</v>
      </c>
      <c r="E248" s="146" t="s">
        <v>453</v>
      </c>
      <c r="F248" s="147" t="s">
        <v>454</v>
      </c>
      <c r="G248" s="148" t="s">
        <v>279</v>
      </c>
      <c r="H248" s="149">
        <v>21.12</v>
      </c>
      <c r="I248" s="150"/>
      <c r="J248" s="151">
        <f>ROUND(I248*H248,2)</f>
        <v>0</v>
      </c>
      <c r="K248" s="147" t="s">
        <v>150</v>
      </c>
      <c r="L248" s="33"/>
      <c r="M248" s="152" t="s">
        <v>1</v>
      </c>
      <c r="N248" s="153" t="s">
        <v>46</v>
      </c>
      <c r="O248" s="56"/>
      <c r="P248" s="154">
        <f>O248*H248</f>
        <v>0</v>
      </c>
      <c r="Q248" s="154">
        <v>1.665</v>
      </c>
      <c r="R248" s="154">
        <f>Q248*H248</f>
        <v>35.1648</v>
      </c>
      <c r="S248" s="154">
        <v>0</v>
      </c>
      <c r="T248" s="155">
        <f>S248*H248</f>
        <v>0</v>
      </c>
      <c r="AR248" s="156" t="s">
        <v>136</v>
      </c>
      <c r="AT248" s="156" t="s">
        <v>138</v>
      </c>
      <c r="AU248" s="156" t="s">
        <v>91</v>
      </c>
      <c r="AY248" s="18" t="s">
        <v>137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8" t="s">
        <v>89</v>
      </c>
      <c r="BK248" s="157">
        <f>ROUND(I248*H248,2)</f>
        <v>0</v>
      </c>
      <c r="BL248" s="18" t="s">
        <v>136</v>
      </c>
      <c r="BM248" s="156" t="s">
        <v>455</v>
      </c>
    </row>
    <row r="249" spans="2:51" s="11" customFormat="1" ht="12">
      <c r="B249" s="158"/>
      <c r="D249" s="159" t="s">
        <v>145</v>
      </c>
      <c r="E249" s="160" t="s">
        <v>1</v>
      </c>
      <c r="F249" s="161" t="s">
        <v>456</v>
      </c>
      <c r="H249" s="162">
        <v>21.12</v>
      </c>
      <c r="I249" s="163"/>
      <c r="L249" s="158"/>
      <c r="M249" s="164"/>
      <c r="N249" s="165"/>
      <c r="O249" s="165"/>
      <c r="P249" s="165"/>
      <c r="Q249" s="165"/>
      <c r="R249" s="165"/>
      <c r="S249" s="165"/>
      <c r="T249" s="166"/>
      <c r="AT249" s="160" t="s">
        <v>145</v>
      </c>
      <c r="AU249" s="160" t="s">
        <v>91</v>
      </c>
      <c r="AV249" s="11" t="s">
        <v>91</v>
      </c>
      <c r="AW249" s="11" t="s">
        <v>36</v>
      </c>
      <c r="AX249" s="11" t="s">
        <v>89</v>
      </c>
      <c r="AY249" s="160" t="s">
        <v>137</v>
      </c>
    </row>
    <row r="250" spans="2:65" s="1" customFormat="1" ht="16.5" customHeight="1">
      <c r="B250" s="144"/>
      <c r="C250" s="145" t="s">
        <v>457</v>
      </c>
      <c r="D250" s="145" t="s">
        <v>138</v>
      </c>
      <c r="E250" s="146" t="s">
        <v>458</v>
      </c>
      <c r="F250" s="147" t="s">
        <v>459</v>
      </c>
      <c r="G250" s="148" t="s">
        <v>274</v>
      </c>
      <c r="H250" s="149">
        <v>105.6</v>
      </c>
      <c r="I250" s="150"/>
      <c r="J250" s="151">
        <f>ROUND(I250*H250,2)</f>
        <v>0</v>
      </c>
      <c r="K250" s="147" t="s">
        <v>150</v>
      </c>
      <c r="L250" s="33"/>
      <c r="M250" s="152" t="s">
        <v>1</v>
      </c>
      <c r="N250" s="153" t="s">
        <v>46</v>
      </c>
      <c r="O250" s="56"/>
      <c r="P250" s="154">
        <f>O250*H250</f>
        <v>0</v>
      </c>
      <c r="Q250" s="154">
        <v>0.00049</v>
      </c>
      <c r="R250" s="154">
        <f>Q250*H250</f>
        <v>0.051744</v>
      </c>
      <c r="S250" s="154">
        <v>0</v>
      </c>
      <c r="T250" s="155">
        <f>S250*H250</f>
        <v>0</v>
      </c>
      <c r="AR250" s="156" t="s">
        <v>136</v>
      </c>
      <c r="AT250" s="156" t="s">
        <v>138</v>
      </c>
      <c r="AU250" s="156" t="s">
        <v>91</v>
      </c>
      <c r="AY250" s="18" t="s">
        <v>137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8" t="s">
        <v>89</v>
      </c>
      <c r="BK250" s="157">
        <f>ROUND(I250*H250,2)</f>
        <v>0</v>
      </c>
      <c r="BL250" s="18" t="s">
        <v>136</v>
      </c>
      <c r="BM250" s="156" t="s">
        <v>460</v>
      </c>
    </row>
    <row r="251" spans="2:51" s="11" customFormat="1" ht="12">
      <c r="B251" s="158"/>
      <c r="D251" s="159" t="s">
        <v>145</v>
      </c>
      <c r="E251" s="160" t="s">
        <v>1</v>
      </c>
      <c r="F251" s="161" t="s">
        <v>461</v>
      </c>
      <c r="H251" s="162">
        <v>105.6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145</v>
      </c>
      <c r="AU251" s="160" t="s">
        <v>91</v>
      </c>
      <c r="AV251" s="11" t="s">
        <v>91</v>
      </c>
      <c r="AW251" s="11" t="s">
        <v>36</v>
      </c>
      <c r="AX251" s="11" t="s">
        <v>89</v>
      </c>
      <c r="AY251" s="160" t="s">
        <v>137</v>
      </c>
    </row>
    <row r="252" spans="2:63" s="10" customFormat="1" ht="22.9" customHeight="1">
      <c r="B252" s="133"/>
      <c r="D252" s="134" t="s">
        <v>80</v>
      </c>
      <c r="E252" s="182" t="s">
        <v>136</v>
      </c>
      <c r="F252" s="182" t="s">
        <v>462</v>
      </c>
      <c r="I252" s="136"/>
      <c r="J252" s="183">
        <f>BK252</f>
        <v>0</v>
      </c>
      <c r="L252" s="133"/>
      <c r="M252" s="138"/>
      <c r="N252" s="139"/>
      <c r="O252" s="139"/>
      <c r="P252" s="140">
        <f>SUM(P253:P262)</f>
        <v>0</v>
      </c>
      <c r="Q252" s="139"/>
      <c r="R252" s="140">
        <f>SUM(R253:R262)</f>
        <v>6.2799422499999995</v>
      </c>
      <c r="S252" s="139"/>
      <c r="T252" s="141">
        <f>SUM(T253:T262)</f>
        <v>0</v>
      </c>
      <c r="AR252" s="134" t="s">
        <v>89</v>
      </c>
      <c r="AT252" s="142" t="s">
        <v>80</v>
      </c>
      <c r="AU252" s="142" t="s">
        <v>89</v>
      </c>
      <c r="AY252" s="134" t="s">
        <v>137</v>
      </c>
      <c r="BK252" s="143">
        <f>SUM(BK253:BK262)</f>
        <v>0</v>
      </c>
    </row>
    <row r="253" spans="2:65" s="1" customFormat="1" ht="16.5" customHeight="1">
      <c r="B253" s="144"/>
      <c r="C253" s="145" t="s">
        <v>463</v>
      </c>
      <c r="D253" s="145" t="s">
        <v>138</v>
      </c>
      <c r="E253" s="146" t="s">
        <v>464</v>
      </c>
      <c r="F253" s="147" t="s">
        <v>465</v>
      </c>
      <c r="G253" s="148" t="s">
        <v>279</v>
      </c>
      <c r="H253" s="149">
        <v>2.925</v>
      </c>
      <c r="I253" s="150"/>
      <c r="J253" s="151">
        <f>ROUND(I253*H253,2)</f>
        <v>0</v>
      </c>
      <c r="K253" s="147" t="s">
        <v>150</v>
      </c>
      <c r="L253" s="33"/>
      <c r="M253" s="152" t="s">
        <v>1</v>
      </c>
      <c r="N253" s="153" t="s">
        <v>46</v>
      </c>
      <c r="O253" s="56"/>
      <c r="P253" s="154">
        <f>O253*H253</f>
        <v>0</v>
      </c>
      <c r="Q253" s="154">
        <v>1.89077</v>
      </c>
      <c r="R253" s="154">
        <f>Q253*H253</f>
        <v>5.53050225</v>
      </c>
      <c r="S253" s="154">
        <v>0</v>
      </c>
      <c r="T253" s="155">
        <f>S253*H253</f>
        <v>0</v>
      </c>
      <c r="AR253" s="156" t="s">
        <v>136</v>
      </c>
      <c r="AT253" s="156" t="s">
        <v>138</v>
      </c>
      <c r="AU253" s="156" t="s">
        <v>91</v>
      </c>
      <c r="AY253" s="18" t="s">
        <v>137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8" t="s">
        <v>89</v>
      </c>
      <c r="BK253" s="157">
        <f>ROUND(I253*H253,2)</f>
        <v>0</v>
      </c>
      <c r="BL253" s="18" t="s">
        <v>136</v>
      </c>
      <c r="BM253" s="156" t="s">
        <v>466</v>
      </c>
    </row>
    <row r="254" spans="2:51" s="12" customFormat="1" ht="12">
      <c r="B254" s="167"/>
      <c r="D254" s="159" t="s">
        <v>145</v>
      </c>
      <c r="E254" s="168" t="s">
        <v>1</v>
      </c>
      <c r="F254" s="169" t="s">
        <v>467</v>
      </c>
      <c r="H254" s="168" t="s">
        <v>1</v>
      </c>
      <c r="I254" s="170"/>
      <c r="L254" s="167"/>
      <c r="M254" s="171"/>
      <c r="N254" s="172"/>
      <c r="O254" s="172"/>
      <c r="P254" s="172"/>
      <c r="Q254" s="172"/>
      <c r="R254" s="172"/>
      <c r="S254" s="172"/>
      <c r="T254" s="173"/>
      <c r="AT254" s="168" t="s">
        <v>145</v>
      </c>
      <c r="AU254" s="168" t="s">
        <v>91</v>
      </c>
      <c r="AV254" s="12" t="s">
        <v>89</v>
      </c>
      <c r="AW254" s="12" t="s">
        <v>36</v>
      </c>
      <c r="AX254" s="12" t="s">
        <v>81</v>
      </c>
      <c r="AY254" s="168" t="s">
        <v>137</v>
      </c>
    </row>
    <row r="255" spans="2:51" s="11" customFormat="1" ht="12">
      <c r="B255" s="158"/>
      <c r="D255" s="159" t="s">
        <v>145</v>
      </c>
      <c r="E255" s="160" t="s">
        <v>1</v>
      </c>
      <c r="F255" s="161" t="s">
        <v>468</v>
      </c>
      <c r="H255" s="162">
        <v>2.925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145</v>
      </c>
      <c r="AU255" s="160" t="s">
        <v>91</v>
      </c>
      <c r="AV255" s="11" t="s">
        <v>91</v>
      </c>
      <c r="AW255" s="11" t="s">
        <v>36</v>
      </c>
      <c r="AX255" s="11" t="s">
        <v>89</v>
      </c>
      <c r="AY255" s="160" t="s">
        <v>137</v>
      </c>
    </row>
    <row r="256" spans="2:65" s="1" customFormat="1" ht="16.5" customHeight="1">
      <c r="B256" s="144"/>
      <c r="C256" s="145" t="s">
        <v>469</v>
      </c>
      <c r="D256" s="145" t="s">
        <v>138</v>
      </c>
      <c r="E256" s="146" t="s">
        <v>470</v>
      </c>
      <c r="F256" s="147" t="s">
        <v>471</v>
      </c>
      <c r="G256" s="148" t="s">
        <v>472</v>
      </c>
      <c r="H256" s="149">
        <v>8</v>
      </c>
      <c r="I256" s="150"/>
      <c r="J256" s="151">
        <f>ROUND(I256*H256,2)</f>
        <v>0</v>
      </c>
      <c r="K256" s="147" t="s">
        <v>150</v>
      </c>
      <c r="L256" s="33"/>
      <c r="M256" s="152" t="s">
        <v>1</v>
      </c>
      <c r="N256" s="153" t="s">
        <v>46</v>
      </c>
      <c r="O256" s="56"/>
      <c r="P256" s="154">
        <f>O256*H256</f>
        <v>0</v>
      </c>
      <c r="Q256" s="154">
        <v>0.0066</v>
      </c>
      <c r="R256" s="154">
        <f>Q256*H256</f>
        <v>0.0528</v>
      </c>
      <c r="S256" s="154">
        <v>0</v>
      </c>
      <c r="T256" s="155">
        <f>S256*H256</f>
        <v>0</v>
      </c>
      <c r="AR256" s="156" t="s">
        <v>136</v>
      </c>
      <c r="AT256" s="156" t="s">
        <v>138</v>
      </c>
      <c r="AU256" s="156" t="s">
        <v>91</v>
      </c>
      <c r="AY256" s="18" t="s">
        <v>137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8" t="s">
        <v>89</v>
      </c>
      <c r="BK256" s="157">
        <f>ROUND(I256*H256,2)</f>
        <v>0</v>
      </c>
      <c r="BL256" s="18" t="s">
        <v>136</v>
      </c>
      <c r="BM256" s="156" t="s">
        <v>473</v>
      </c>
    </row>
    <row r="257" spans="2:51" s="12" customFormat="1" ht="12">
      <c r="B257" s="167"/>
      <c r="D257" s="159" t="s">
        <v>145</v>
      </c>
      <c r="E257" s="168" t="s">
        <v>1</v>
      </c>
      <c r="F257" s="169" t="s">
        <v>474</v>
      </c>
      <c r="H257" s="168" t="s">
        <v>1</v>
      </c>
      <c r="I257" s="170"/>
      <c r="L257" s="167"/>
      <c r="M257" s="171"/>
      <c r="N257" s="172"/>
      <c r="O257" s="172"/>
      <c r="P257" s="172"/>
      <c r="Q257" s="172"/>
      <c r="R257" s="172"/>
      <c r="S257" s="172"/>
      <c r="T257" s="173"/>
      <c r="AT257" s="168" t="s">
        <v>145</v>
      </c>
      <c r="AU257" s="168" t="s">
        <v>91</v>
      </c>
      <c r="AV257" s="12" t="s">
        <v>89</v>
      </c>
      <c r="AW257" s="12" t="s">
        <v>36</v>
      </c>
      <c r="AX257" s="12" t="s">
        <v>81</v>
      </c>
      <c r="AY257" s="168" t="s">
        <v>137</v>
      </c>
    </row>
    <row r="258" spans="2:51" s="11" customFormat="1" ht="12">
      <c r="B258" s="158"/>
      <c r="D258" s="159" t="s">
        <v>145</v>
      </c>
      <c r="E258" s="160" t="s">
        <v>1</v>
      </c>
      <c r="F258" s="161" t="s">
        <v>475</v>
      </c>
      <c r="H258" s="162">
        <v>8</v>
      </c>
      <c r="I258" s="163"/>
      <c r="L258" s="158"/>
      <c r="M258" s="164"/>
      <c r="N258" s="165"/>
      <c r="O258" s="165"/>
      <c r="P258" s="165"/>
      <c r="Q258" s="165"/>
      <c r="R258" s="165"/>
      <c r="S258" s="165"/>
      <c r="T258" s="166"/>
      <c r="AT258" s="160" t="s">
        <v>145</v>
      </c>
      <c r="AU258" s="160" t="s">
        <v>91</v>
      </c>
      <c r="AV258" s="11" t="s">
        <v>91</v>
      </c>
      <c r="AW258" s="11" t="s">
        <v>36</v>
      </c>
      <c r="AX258" s="11" t="s">
        <v>89</v>
      </c>
      <c r="AY258" s="160" t="s">
        <v>137</v>
      </c>
    </row>
    <row r="259" spans="2:65" s="1" customFormat="1" ht="16.5" customHeight="1">
      <c r="B259" s="144"/>
      <c r="C259" s="192" t="s">
        <v>476</v>
      </c>
      <c r="D259" s="192" t="s">
        <v>387</v>
      </c>
      <c r="E259" s="193" t="s">
        <v>477</v>
      </c>
      <c r="F259" s="194" t="s">
        <v>478</v>
      </c>
      <c r="G259" s="195" t="s">
        <v>472</v>
      </c>
      <c r="H259" s="196">
        <v>4</v>
      </c>
      <c r="I259" s="197"/>
      <c r="J259" s="198">
        <f>ROUND(I259*H259,2)</f>
        <v>0</v>
      </c>
      <c r="K259" s="194" t="s">
        <v>150</v>
      </c>
      <c r="L259" s="199"/>
      <c r="M259" s="200" t="s">
        <v>1</v>
      </c>
      <c r="N259" s="201" t="s">
        <v>46</v>
      </c>
      <c r="O259" s="56"/>
      <c r="P259" s="154">
        <f>O259*H259</f>
        <v>0</v>
      </c>
      <c r="Q259" s="154">
        <v>0.027</v>
      </c>
      <c r="R259" s="154">
        <f>Q259*H259</f>
        <v>0.108</v>
      </c>
      <c r="S259" s="154">
        <v>0</v>
      </c>
      <c r="T259" s="155">
        <f>S259*H259</f>
        <v>0</v>
      </c>
      <c r="AR259" s="156" t="s">
        <v>182</v>
      </c>
      <c r="AT259" s="156" t="s">
        <v>387</v>
      </c>
      <c r="AU259" s="156" t="s">
        <v>91</v>
      </c>
      <c r="AY259" s="18" t="s">
        <v>137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8" t="s">
        <v>89</v>
      </c>
      <c r="BK259" s="157">
        <f>ROUND(I259*H259,2)</f>
        <v>0</v>
      </c>
      <c r="BL259" s="18" t="s">
        <v>136</v>
      </c>
      <c r="BM259" s="156" t="s">
        <v>479</v>
      </c>
    </row>
    <row r="260" spans="2:65" s="1" customFormat="1" ht="16.5" customHeight="1">
      <c r="B260" s="144"/>
      <c r="C260" s="192" t="s">
        <v>480</v>
      </c>
      <c r="D260" s="192" t="s">
        <v>387</v>
      </c>
      <c r="E260" s="193" t="s">
        <v>481</v>
      </c>
      <c r="F260" s="194" t="s">
        <v>482</v>
      </c>
      <c r="G260" s="195" t="s">
        <v>472</v>
      </c>
      <c r="H260" s="196">
        <v>4</v>
      </c>
      <c r="I260" s="197"/>
      <c r="J260" s="198">
        <f>ROUND(I260*H260,2)</f>
        <v>0</v>
      </c>
      <c r="K260" s="194" t="s">
        <v>150</v>
      </c>
      <c r="L260" s="199"/>
      <c r="M260" s="200" t="s">
        <v>1</v>
      </c>
      <c r="N260" s="201" t="s">
        <v>46</v>
      </c>
      <c r="O260" s="56"/>
      <c r="P260" s="154">
        <f>O260*H260</f>
        <v>0</v>
      </c>
      <c r="Q260" s="154">
        <v>0.103</v>
      </c>
      <c r="R260" s="154">
        <f>Q260*H260</f>
        <v>0.412</v>
      </c>
      <c r="S260" s="154">
        <v>0</v>
      </c>
      <c r="T260" s="155">
        <f>S260*H260</f>
        <v>0</v>
      </c>
      <c r="AR260" s="156" t="s">
        <v>182</v>
      </c>
      <c r="AT260" s="156" t="s">
        <v>387</v>
      </c>
      <c r="AU260" s="156" t="s">
        <v>91</v>
      </c>
      <c r="AY260" s="18" t="s">
        <v>137</v>
      </c>
      <c r="BE260" s="157">
        <f>IF(N260="základní",J260,0)</f>
        <v>0</v>
      </c>
      <c r="BF260" s="157">
        <f>IF(N260="snížená",J260,0)</f>
        <v>0</v>
      </c>
      <c r="BG260" s="157">
        <f>IF(N260="zákl. přenesená",J260,0)</f>
        <v>0</v>
      </c>
      <c r="BH260" s="157">
        <f>IF(N260="sníž. přenesená",J260,0)</f>
        <v>0</v>
      </c>
      <c r="BI260" s="157">
        <f>IF(N260="nulová",J260,0)</f>
        <v>0</v>
      </c>
      <c r="BJ260" s="18" t="s">
        <v>89</v>
      </c>
      <c r="BK260" s="157">
        <f>ROUND(I260*H260,2)</f>
        <v>0</v>
      </c>
      <c r="BL260" s="18" t="s">
        <v>136</v>
      </c>
      <c r="BM260" s="156" t="s">
        <v>483</v>
      </c>
    </row>
    <row r="261" spans="2:65" s="1" customFormat="1" ht="24" customHeight="1">
      <c r="B261" s="144"/>
      <c r="C261" s="145" t="s">
        <v>484</v>
      </c>
      <c r="D261" s="145" t="s">
        <v>138</v>
      </c>
      <c r="E261" s="146" t="s">
        <v>485</v>
      </c>
      <c r="F261" s="147" t="s">
        <v>486</v>
      </c>
      <c r="G261" s="148" t="s">
        <v>472</v>
      </c>
      <c r="H261" s="149">
        <v>1</v>
      </c>
      <c r="I261" s="150"/>
      <c r="J261" s="151">
        <f>ROUND(I261*H261,2)</f>
        <v>0</v>
      </c>
      <c r="K261" s="147" t="s">
        <v>150</v>
      </c>
      <c r="L261" s="33"/>
      <c r="M261" s="152" t="s">
        <v>1</v>
      </c>
      <c r="N261" s="153" t="s">
        <v>46</v>
      </c>
      <c r="O261" s="56"/>
      <c r="P261" s="154">
        <f>O261*H261</f>
        <v>0</v>
      </c>
      <c r="Q261" s="154">
        <v>0.17664</v>
      </c>
      <c r="R261" s="154">
        <f>Q261*H261</f>
        <v>0.17664</v>
      </c>
      <c r="S261" s="154">
        <v>0</v>
      </c>
      <c r="T261" s="155">
        <f>S261*H261</f>
        <v>0</v>
      </c>
      <c r="AR261" s="156" t="s">
        <v>136</v>
      </c>
      <c r="AT261" s="156" t="s">
        <v>138</v>
      </c>
      <c r="AU261" s="156" t="s">
        <v>91</v>
      </c>
      <c r="AY261" s="18" t="s">
        <v>137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8" t="s">
        <v>89</v>
      </c>
      <c r="BK261" s="157">
        <f>ROUND(I261*H261,2)</f>
        <v>0</v>
      </c>
      <c r="BL261" s="18" t="s">
        <v>136</v>
      </c>
      <c r="BM261" s="156" t="s">
        <v>487</v>
      </c>
    </row>
    <row r="262" spans="2:51" s="11" customFormat="1" ht="12">
      <c r="B262" s="158"/>
      <c r="D262" s="159" t="s">
        <v>145</v>
      </c>
      <c r="E262" s="160" t="s">
        <v>1</v>
      </c>
      <c r="F262" s="161" t="s">
        <v>488</v>
      </c>
      <c r="H262" s="162">
        <v>1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145</v>
      </c>
      <c r="AU262" s="160" t="s">
        <v>91</v>
      </c>
      <c r="AV262" s="11" t="s">
        <v>91</v>
      </c>
      <c r="AW262" s="11" t="s">
        <v>36</v>
      </c>
      <c r="AX262" s="11" t="s">
        <v>89</v>
      </c>
      <c r="AY262" s="160" t="s">
        <v>137</v>
      </c>
    </row>
    <row r="263" spans="2:63" s="10" customFormat="1" ht="22.9" customHeight="1">
      <c r="B263" s="133"/>
      <c r="D263" s="134" t="s">
        <v>80</v>
      </c>
      <c r="E263" s="182" t="s">
        <v>165</v>
      </c>
      <c r="F263" s="182" t="s">
        <v>489</v>
      </c>
      <c r="I263" s="136"/>
      <c r="J263" s="183">
        <f>BK263</f>
        <v>0</v>
      </c>
      <c r="L263" s="133"/>
      <c r="M263" s="138"/>
      <c r="N263" s="139"/>
      <c r="O263" s="139"/>
      <c r="P263" s="140">
        <f>SUM(P264:P321)</f>
        <v>0</v>
      </c>
      <c r="Q263" s="139"/>
      <c r="R263" s="140">
        <f>SUM(R264:R321)</f>
        <v>55.048988300000005</v>
      </c>
      <c r="S263" s="139"/>
      <c r="T263" s="141">
        <f>SUM(T264:T321)</f>
        <v>0</v>
      </c>
      <c r="AR263" s="134" t="s">
        <v>89</v>
      </c>
      <c r="AT263" s="142" t="s">
        <v>80</v>
      </c>
      <c r="AU263" s="142" t="s">
        <v>89</v>
      </c>
      <c r="AY263" s="134" t="s">
        <v>137</v>
      </c>
      <c r="BK263" s="143">
        <f>SUM(BK264:BK321)</f>
        <v>0</v>
      </c>
    </row>
    <row r="264" spans="2:65" s="1" customFormat="1" ht="16.5" customHeight="1">
      <c r="B264" s="144"/>
      <c r="C264" s="145" t="s">
        <v>490</v>
      </c>
      <c r="D264" s="145" t="s">
        <v>138</v>
      </c>
      <c r="E264" s="146" t="s">
        <v>491</v>
      </c>
      <c r="F264" s="147" t="s">
        <v>492</v>
      </c>
      <c r="G264" s="148" t="s">
        <v>231</v>
      </c>
      <c r="H264" s="149">
        <v>696.86</v>
      </c>
      <c r="I264" s="150"/>
      <c r="J264" s="151">
        <f>ROUND(I264*H264,2)</f>
        <v>0</v>
      </c>
      <c r="K264" s="147" t="s">
        <v>150</v>
      </c>
      <c r="L264" s="33"/>
      <c r="M264" s="152" t="s">
        <v>1</v>
      </c>
      <c r="N264" s="153" t="s">
        <v>46</v>
      </c>
      <c r="O264" s="56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AR264" s="156" t="s">
        <v>136</v>
      </c>
      <c r="AT264" s="156" t="s">
        <v>138</v>
      </c>
      <c r="AU264" s="156" t="s">
        <v>91</v>
      </c>
      <c r="AY264" s="18" t="s">
        <v>137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8" t="s">
        <v>89</v>
      </c>
      <c r="BK264" s="157">
        <f>ROUND(I264*H264,2)</f>
        <v>0</v>
      </c>
      <c r="BL264" s="18" t="s">
        <v>136</v>
      </c>
      <c r="BM264" s="156" t="s">
        <v>493</v>
      </c>
    </row>
    <row r="265" spans="2:51" s="12" customFormat="1" ht="12">
      <c r="B265" s="167"/>
      <c r="D265" s="159" t="s">
        <v>145</v>
      </c>
      <c r="E265" s="168" t="s">
        <v>1</v>
      </c>
      <c r="F265" s="169" t="s">
        <v>494</v>
      </c>
      <c r="H265" s="168" t="s">
        <v>1</v>
      </c>
      <c r="I265" s="170"/>
      <c r="L265" s="167"/>
      <c r="M265" s="171"/>
      <c r="N265" s="172"/>
      <c r="O265" s="172"/>
      <c r="P265" s="172"/>
      <c r="Q265" s="172"/>
      <c r="R265" s="172"/>
      <c r="S265" s="172"/>
      <c r="T265" s="173"/>
      <c r="AT265" s="168" t="s">
        <v>145</v>
      </c>
      <c r="AU265" s="168" t="s">
        <v>91</v>
      </c>
      <c r="AV265" s="12" t="s">
        <v>89</v>
      </c>
      <c r="AW265" s="12" t="s">
        <v>36</v>
      </c>
      <c r="AX265" s="12" t="s">
        <v>81</v>
      </c>
      <c r="AY265" s="168" t="s">
        <v>137</v>
      </c>
    </row>
    <row r="266" spans="2:51" s="11" customFormat="1" ht="12">
      <c r="B266" s="158"/>
      <c r="D266" s="159" t="s">
        <v>145</v>
      </c>
      <c r="E266" s="160" t="s">
        <v>1</v>
      </c>
      <c r="F266" s="161" t="s">
        <v>495</v>
      </c>
      <c r="H266" s="162">
        <v>696.86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145</v>
      </c>
      <c r="AU266" s="160" t="s">
        <v>91</v>
      </c>
      <c r="AV266" s="11" t="s">
        <v>91</v>
      </c>
      <c r="AW266" s="11" t="s">
        <v>36</v>
      </c>
      <c r="AX266" s="11" t="s">
        <v>89</v>
      </c>
      <c r="AY266" s="160" t="s">
        <v>137</v>
      </c>
    </row>
    <row r="267" spans="2:65" s="1" customFormat="1" ht="16.5" customHeight="1">
      <c r="B267" s="144"/>
      <c r="C267" s="145" t="s">
        <v>496</v>
      </c>
      <c r="D267" s="145" t="s">
        <v>138</v>
      </c>
      <c r="E267" s="146" t="s">
        <v>497</v>
      </c>
      <c r="F267" s="147" t="s">
        <v>498</v>
      </c>
      <c r="G267" s="148" t="s">
        <v>231</v>
      </c>
      <c r="H267" s="149">
        <v>912.9</v>
      </c>
      <c r="I267" s="150"/>
      <c r="J267" s="151">
        <f>ROUND(I267*H267,2)</f>
        <v>0</v>
      </c>
      <c r="K267" s="147" t="s">
        <v>150</v>
      </c>
      <c r="L267" s="33"/>
      <c r="M267" s="152" t="s">
        <v>1</v>
      </c>
      <c r="N267" s="153" t="s">
        <v>46</v>
      </c>
      <c r="O267" s="56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AR267" s="156" t="s">
        <v>136</v>
      </c>
      <c r="AT267" s="156" t="s">
        <v>138</v>
      </c>
      <c r="AU267" s="156" t="s">
        <v>91</v>
      </c>
      <c r="AY267" s="18" t="s">
        <v>137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8" t="s">
        <v>89</v>
      </c>
      <c r="BK267" s="157">
        <f>ROUND(I267*H267,2)</f>
        <v>0</v>
      </c>
      <c r="BL267" s="18" t="s">
        <v>136</v>
      </c>
      <c r="BM267" s="156" t="s">
        <v>499</v>
      </c>
    </row>
    <row r="268" spans="2:51" s="12" customFormat="1" ht="12">
      <c r="B268" s="167"/>
      <c r="D268" s="159" t="s">
        <v>145</v>
      </c>
      <c r="E268" s="168" t="s">
        <v>1</v>
      </c>
      <c r="F268" s="169" t="s">
        <v>500</v>
      </c>
      <c r="H268" s="168" t="s">
        <v>1</v>
      </c>
      <c r="I268" s="170"/>
      <c r="L268" s="167"/>
      <c r="M268" s="171"/>
      <c r="N268" s="172"/>
      <c r="O268" s="172"/>
      <c r="P268" s="172"/>
      <c r="Q268" s="172"/>
      <c r="R268" s="172"/>
      <c r="S268" s="172"/>
      <c r="T268" s="173"/>
      <c r="AT268" s="168" t="s">
        <v>145</v>
      </c>
      <c r="AU268" s="168" t="s">
        <v>91</v>
      </c>
      <c r="AV268" s="12" t="s">
        <v>89</v>
      </c>
      <c r="AW268" s="12" t="s">
        <v>36</v>
      </c>
      <c r="AX268" s="12" t="s">
        <v>81</v>
      </c>
      <c r="AY268" s="168" t="s">
        <v>137</v>
      </c>
    </row>
    <row r="269" spans="2:51" s="11" customFormat="1" ht="12">
      <c r="B269" s="158"/>
      <c r="D269" s="159" t="s">
        <v>145</v>
      </c>
      <c r="E269" s="160" t="s">
        <v>1</v>
      </c>
      <c r="F269" s="161" t="s">
        <v>495</v>
      </c>
      <c r="H269" s="162">
        <v>696.86</v>
      </c>
      <c r="I269" s="163"/>
      <c r="L269" s="158"/>
      <c r="M269" s="164"/>
      <c r="N269" s="165"/>
      <c r="O269" s="165"/>
      <c r="P269" s="165"/>
      <c r="Q269" s="165"/>
      <c r="R269" s="165"/>
      <c r="S269" s="165"/>
      <c r="T269" s="166"/>
      <c r="AT269" s="160" t="s">
        <v>145</v>
      </c>
      <c r="AU269" s="160" t="s">
        <v>91</v>
      </c>
      <c r="AV269" s="11" t="s">
        <v>91</v>
      </c>
      <c r="AW269" s="11" t="s">
        <v>36</v>
      </c>
      <c r="AX269" s="11" t="s">
        <v>81</v>
      </c>
      <c r="AY269" s="160" t="s">
        <v>137</v>
      </c>
    </row>
    <row r="270" spans="2:51" s="12" customFormat="1" ht="12">
      <c r="B270" s="167"/>
      <c r="D270" s="159" t="s">
        <v>145</v>
      </c>
      <c r="E270" s="168" t="s">
        <v>1</v>
      </c>
      <c r="F270" s="169" t="s">
        <v>501</v>
      </c>
      <c r="H270" s="168" t="s">
        <v>1</v>
      </c>
      <c r="I270" s="170"/>
      <c r="L270" s="167"/>
      <c r="M270" s="171"/>
      <c r="N270" s="172"/>
      <c r="O270" s="172"/>
      <c r="P270" s="172"/>
      <c r="Q270" s="172"/>
      <c r="R270" s="172"/>
      <c r="S270" s="172"/>
      <c r="T270" s="173"/>
      <c r="AT270" s="168" t="s">
        <v>145</v>
      </c>
      <c r="AU270" s="168" t="s">
        <v>91</v>
      </c>
      <c r="AV270" s="12" t="s">
        <v>89</v>
      </c>
      <c r="AW270" s="12" t="s">
        <v>36</v>
      </c>
      <c r="AX270" s="12" t="s">
        <v>81</v>
      </c>
      <c r="AY270" s="168" t="s">
        <v>137</v>
      </c>
    </row>
    <row r="271" spans="2:51" s="11" customFormat="1" ht="12">
      <c r="B271" s="158"/>
      <c r="D271" s="159" t="s">
        <v>145</v>
      </c>
      <c r="E271" s="160" t="s">
        <v>1</v>
      </c>
      <c r="F271" s="161" t="s">
        <v>502</v>
      </c>
      <c r="H271" s="162">
        <v>216.04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145</v>
      </c>
      <c r="AU271" s="160" t="s">
        <v>91</v>
      </c>
      <c r="AV271" s="11" t="s">
        <v>91</v>
      </c>
      <c r="AW271" s="11" t="s">
        <v>36</v>
      </c>
      <c r="AX271" s="11" t="s">
        <v>81</v>
      </c>
      <c r="AY271" s="160" t="s">
        <v>137</v>
      </c>
    </row>
    <row r="272" spans="2:51" s="14" customFormat="1" ht="12">
      <c r="B272" s="184"/>
      <c r="D272" s="159" t="s">
        <v>145</v>
      </c>
      <c r="E272" s="185" t="s">
        <v>1</v>
      </c>
      <c r="F272" s="186" t="s">
        <v>271</v>
      </c>
      <c r="H272" s="187">
        <v>912.9</v>
      </c>
      <c r="I272" s="188"/>
      <c r="L272" s="184"/>
      <c r="M272" s="189"/>
      <c r="N272" s="190"/>
      <c r="O272" s="190"/>
      <c r="P272" s="190"/>
      <c r="Q272" s="190"/>
      <c r="R272" s="190"/>
      <c r="S272" s="190"/>
      <c r="T272" s="191"/>
      <c r="AT272" s="185" t="s">
        <v>145</v>
      </c>
      <c r="AU272" s="185" t="s">
        <v>91</v>
      </c>
      <c r="AV272" s="14" t="s">
        <v>136</v>
      </c>
      <c r="AW272" s="14" t="s">
        <v>36</v>
      </c>
      <c r="AX272" s="14" t="s">
        <v>89</v>
      </c>
      <c r="AY272" s="185" t="s">
        <v>137</v>
      </c>
    </row>
    <row r="273" spans="2:65" s="1" customFormat="1" ht="16.5" customHeight="1">
      <c r="B273" s="144"/>
      <c r="C273" s="145" t="s">
        <v>503</v>
      </c>
      <c r="D273" s="145" t="s">
        <v>138</v>
      </c>
      <c r="E273" s="146" t="s">
        <v>504</v>
      </c>
      <c r="F273" s="147" t="s">
        <v>505</v>
      </c>
      <c r="G273" s="148" t="s">
        <v>231</v>
      </c>
      <c r="H273" s="149">
        <v>58.63</v>
      </c>
      <c r="I273" s="150"/>
      <c r="J273" s="151">
        <f>ROUND(I273*H273,2)</f>
        <v>0</v>
      </c>
      <c r="K273" s="147" t="s">
        <v>150</v>
      </c>
      <c r="L273" s="33"/>
      <c r="M273" s="152" t="s">
        <v>1</v>
      </c>
      <c r="N273" s="153" t="s">
        <v>46</v>
      </c>
      <c r="O273" s="56"/>
      <c r="P273" s="154">
        <f>O273*H273</f>
        <v>0</v>
      </c>
      <c r="Q273" s="154">
        <v>0</v>
      </c>
      <c r="R273" s="154">
        <f>Q273*H273</f>
        <v>0</v>
      </c>
      <c r="S273" s="154">
        <v>0</v>
      </c>
      <c r="T273" s="155">
        <f>S273*H273</f>
        <v>0</v>
      </c>
      <c r="AR273" s="156" t="s">
        <v>136</v>
      </c>
      <c r="AT273" s="156" t="s">
        <v>138</v>
      </c>
      <c r="AU273" s="156" t="s">
        <v>91</v>
      </c>
      <c r="AY273" s="18" t="s">
        <v>137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8" t="s">
        <v>89</v>
      </c>
      <c r="BK273" s="157">
        <f>ROUND(I273*H273,2)</f>
        <v>0</v>
      </c>
      <c r="BL273" s="18" t="s">
        <v>136</v>
      </c>
      <c r="BM273" s="156" t="s">
        <v>506</v>
      </c>
    </row>
    <row r="274" spans="2:51" s="12" customFormat="1" ht="12">
      <c r="B274" s="167"/>
      <c r="D274" s="159" t="s">
        <v>145</v>
      </c>
      <c r="E274" s="168" t="s">
        <v>1</v>
      </c>
      <c r="F274" s="169" t="s">
        <v>507</v>
      </c>
      <c r="H274" s="168" t="s">
        <v>1</v>
      </c>
      <c r="I274" s="170"/>
      <c r="L274" s="167"/>
      <c r="M274" s="171"/>
      <c r="N274" s="172"/>
      <c r="O274" s="172"/>
      <c r="P274" s="172"/>
      <c r="Q274" s="172"/>
      <c r="R274" s="172"/>
      <c r="S274" s="172"/>
      <c r="T274" s="173"/>
      <c r="AT274" s="168" t="s">
        <v>145</v>
      </c>
      <c r="AU274" s="168" t="s">
        <v>91</v>
      </c>
      <c r="AV274" s="12" t="s">
        <v>89</v>
      </c>
      <c r="AW274" s="12" t="s">
        <v>36</v>
      </c>
      <c r="AX274" s="12" t="s">
        <v>81</v>
      </c>
      <c r="AY274" s="168" t="s">
        <v>137</v>
      </c>
    </row>
    <row r="275" spans="2:51" s="11" customFormat="1" ht="12">
      <c r="B275" s="158"/>
      <c r="D275" s="159" t="s">
        <v>145</v>
      </c>
      <c r="E275" s="160" t="s">
        <v>1</v>
      </c>
      <c r="F275" s="161" t="s">
        <v>508</v>
      </c>
      <c r="H275" s="162">
        <v>58.63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145</v>
      </c>
      <c r="AU275" s="160" t="s">
        <v>91</v>
      </c>
      <c r="AV275" s="11" t="s">
        <v>91</v>
      </c>
      <c r="AW275" s="11" t="s">
        <v>36</v>
      </c>
      <c r="AX275" s="11" t="s">
        <v>89</v>
      </c>
      <c r="AY275" s="160" t="s">
        <v>137</v>
      </c>
    </row>
    <row r="276" spans="2:65" s="1" customFormat="1" ht="16.5" customHeight="1">
      <c r="B276" s="144"/>
      <c r="C276" s="145" t="s">
        <v>509</v>
      </c>
      <c r="D276" s="145" t="s">
        <v>138</v>
      </c>
      <c r="E276" s="146" t="s">
        <v>510</v>
      </c>
      <c r="F276" s="147" t="s">
        <v>511</v>
      </c>
      <c r="G276" s="148" t="s">
        <v>231</v>
      </c>
      <c r="H276" s="149">
        <v>53.57</v>
      </c>
      <c r="I276" s="150"/>
      <c r="J276" s="151">
        <f>ROUND(I276*H276,2)</f>
        <v>0</v>
      </c>
      <c r="K276" s="147" t="s">
        <v>150</v>
      </c>
      <c r="L276" s="33"/>
      <c r="M276" s="152" t="s">
        <v>1</v>
      </c>
      <c r="N276" s="153" t="s">
        <v>46</v>
      </c>
      <c r="O276" s="56"/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AR276" s="156" t="s">
        <v>136</v>
      </c>
      <c r="AT276" s="156" t="s">
        <v>138</v>
      </c>
      <c r="AU276" s="156" t="s">
        <v>91</v>
      </c>
      <c r="AY276" s="18" t="s">
        <v>137</v>
      </c>
      <c r="BE276" s="157">
        <f>IF(N276="základní",J276,0)</f>
        <v>0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8" t="s">
        <v>89</v>
      </c>
      <c r="BK276" s="157">
        <f>ROUND(I276*H276,2)</f>
        <v>0</v>
      </c>
      <c r="BL276" s="18" t="s">
        <v>136</v>
      </c>
      <c r="BM276" s="156" t="s">
        <v>512</v>
      </c>
    </row>
    <row r="277" spans="2:51" s="12" customFormat="1" ht="12">
      <c r="B277" s="167"/>
      <c r="D277" s="159" t="s">
        <v>145</v>
      </c>
      <c r="E277" s="168" t="s">
        <v>1</v>
      </c>
      <c r="F277" s="169" t="s">
        <v>513</v>
      </c>
      <c r="H277" s="168" t="s">
        <v>1</v>
      </c>
      <c r="I277" s="170"/>
      <c r="L277" s="167"/>
      <c r="M277" s="171"/>
      <c r="N277" s="172"/>
      <c r="O277" s="172"/>
      <c r="P277" s="172"/>
      <c r="Q277" s="172"/>
      <c r="R277" s="172"/>
      <c r="S277" s="172"/>
      <c r="T277" s="173"/>
      <c r="AT277" s="168" t="s">
        <v>145</v>
      </c>
      <c r="AU277" s="168" t="s">
        <v>91</v>
      </c>
      <c r="AV277" s="12" t="s">
        <v>89</v>
      </c>
      <c r="AW277" s="12" t="s">
        <v>36</v>
      </c>
      <c r="AX277" s="12" t="s">
        <v>81</v>
      </c>
      <c r="AY277" s="168" t="s">
        <v>137</v>
      </c>
    </row>
    <row r="278" spans="2:51" s="11" customFormat="1" ht="12">
      <c r="B278" s="158"/>
      <c r="D278" s="159" t="s">
        <v>145</v>
      </c>
      <c r="E278" s="160" t="s">
        <v>1</v>
      </c>
      <c r="F278" s="161" t="s">
        <v>514</v>
      </c>
      <c r="H278" s="162">
        <v>53.57</v>
      </c>
      <c r="I278" s="163"/>
      <c r="L278" s="158"/>
      <c r="M278" s="164"/>
      <c r="N278" s="165"/>
      <c r="O278" s="165"/>
      <c r="P278" s="165"/>
      <c r="Q278" s="165"/>
      <c r="R278" s="165"/>
      <c r="S278" s="165"/>
      <c r="T278" s="166"/>
      <c r="AT278" s="160" t="s">
        <v>145</v>
      </c>
      <c r="AU278" s="160" t="s">
        <v>91</v>
      </c>
      <c r="AV278" s="11" t="s">
        <v>91</v>
      </c>
      <c r="AW278" s="11" t="s">
        <v>36</v>
      </c>
      <c r="AX278" s="11" t="s">
        <v>89</v>
      </c>
      <c r="AY278" s="160" t="s">
        <v>137</v>
      </c>
    </row>
    <row r="279" spans="2:65" s="1" customFormat="1" ht="24" customHeight="1">
      <c r="B279" s="144"/>
      <c r="C279" s="145" t="s">
        <v>515</v>
      </c>
      <c r="D279" s="145" t="s">
        <v>138</v>
      </c>
      <c r="E279" s="146" t="s">
        <v>516</v>
      </c>
      <c r="F279" s="147" t="s">
        <v>517</v>
      </c>
      <c r="G279" s="148" t="s">
        <v>231</v>
      </c>
      <c r="H279" s="149">
        <v>722.48</v>
      </c>
      <c r="I279" s="150"/>
      <c r="J279" s="151">
        <f>ROUND(I279*H279,2)</f>
        <v>0</v>
      </c>
      <c r="K279" s="147" t="s">
        <v>150</v>
      </c>
      <c r="L279" s="33"/>
      <c r="M279" s="152" t="s">
        <v>1</v>
      </c>
      <c r="N279" s="153" t="s">
        <v>46</v>
      </c>
      <c r="O279" s="56"/>
      <c r="P279" s="154">
        <f>O279*H279</f>
        <v>0</v>
      </c>
      <c r="Q279" s="154">
        <v>0</v>
      </c>
      <c r="R279" s="154">
        <f>Q279*H279</f>
        <v>0</v>
      </c>
      <c r="S279" s="154">
        <v>0</v>
      </c>
      <c r="T279" s="155">
        <f>S279*H279</f>
        <v>0</v>
      </c>
      <c r="AR279" s="156" t="s">
        <v>136</v>
      </c>
      <c r="AT279" s="156" t="s">
        <v>138</v>
      </c>
      <c r="AU279" s="156" t="s">
        <v>91</v>
      </c>
      <c r="AY279" s="18" t="s">
        <v>137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8" t="s">
        <v>89</v>
      </c>
      <c r="BK279" s="157">
        <f>ROUND(I279*H279,2)</f>
        <v>0</v>
      </c>
      <c r="BL279" s="18" t="s">
        <v>136</v>
      </c>
      <c r="BM279" s="156" t="s">
        <v>518</v>
      </c>
    </row>
    <row r="280" spans="2:51" s="12" customFormat="1" ht="12">
      <c r="B280" s="167"/>
      <c r="D280" s="159" t="s">
        <v>145</v>
      </c>
      <c r="E280" s="168" t="s">
        <v>1</v>
      </c>
      <c r="F280" s="169" t="s">
        <v>519</v>
      </c>
      <c r="H280" s="168" t="s">
        <v>1</v>
      </c>
      <c r="I280" s="170"/>
      <c r="L280" s="167"/>
      <c r="M280" s="171"/>
      <c r="N280" s="172"/>
      <c r="O280" s="172"/>
      <c r="P280" s="172"/>
      <c r="Q280" s="172"/>
      <c r="R280" s="172"/>
      <c r="S280" s="172"/>
      <c r="T280" s="173"/>
      <c r="AT280" s="168" t="s">
        <v>145</v>
      </c>
      <c r="AU280" s="168" t="s">
        <v>91</v>
      </c>
      <c r="AV280" s="12" t="s">
        <v>89</v>
      </c>
      <c r="AW280" s="12" t="s">
        <v>36</v>
      </c>
      <c r="AX280" s="12" t="s">
        <v>81</v>
      </c>
      <c r="AY280" s="168" t="s">
        <v>137</v>
      </c>
    </row>
    <row r="281" spans="2:51" s="11" customFormat="1" ht="12">
      <c r="B281" s="158"/>
      <c r="D281" s="159" t="s">
        <v>145</v>
      </c>
      <c r="E281" s="160" t="s">
        <v>1</v>
      </c>
      <c r="F281" s="161" t="s">
        <v>520</v>
      </c>
      <c r="H281" s="162">
        <v>696.86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145</v>
      </c>
      <c r="AU281" s="160" t="s">
        <v>91</v>
      </c>
      <c r="AV281" s="11" t="s">
        <v>91</v>
      </c>
      <c r="AW281" s="11" t="s">
        <v>36</v>
      </c>
      <c r="AX281" s="11" t="s">
        <v>81</v>
      </c>
      <c r="AY281" s="160" t="s">
        <v>137</v>
      </c>
    </row>
    <row r="282" spans="2:51" s="11" customFormat="1" ht="12">
      <c r="B282" s="158"/>
      <c r="D282" s="159" t="s">
        <v>145</v>
      </c>
      <c r="E282" s="160" t="s">
        <v>1</v>
      </c>
      <c r="F282" s="161" t="s">
        <v>521</v>
      </c>
      <c r="H282" s="162">
        <v>25.62</v>
      </c>
      <c r="I282" s="163"/>
      <c r="L282" s="158"/>
      <c r="M282" s="164"/>
      <c r="N282" s="165"/>
      <c r="O282" s="165"/>
      <c r="P282" s="165"/>
      <c r="Q282" s="165"/>
      <c r="R282" s="165"/>
      <c r="S282" s="165"/>
      <c r="T282" s="166"/>
      <c r="AT282" s="160" t="s">
        <v>145</v>
      </c>
      <c r="AU282" s="160" t="s">
        <v>91</v>
      </c>
      <c r="AV282" s="11" t="s">
        <v>91</v>
      </c>
      <c r="AW282" s="11" t="s">
        <v>36</v>
      </c>
      <c r="AX282" s="11" t="s">
        <v>81</v>
      </c>
      <c r="AY282" s="160" t="s">
        <v>137</v>
      </c>
    </row>
    <row r="283" spans="2:51" s="14" customFormat="1" ht="12">
      <c r="B283" s="184"/>
      <c r="D283" s="159" t="s">
        <v>145</v>
      </c>
      <c r="E283" s="185" t="s">
        <v>1</v>
      </c>
      <c r="F283" s="186" t="s">
        <v>271</v>
      </c>
      <c r="H283" s="187">
        <v>722.48</v>
      </c>
      <c r="I283" s="188"/>
      <c r="L283" s="184"/>
      <c r="M283" s="189"/>
      <c r="N283" s="190"/>
      <c r="O283" s="190"/>
      <c r="P283" s="190"/>
      <c r="Q283" s="190"/>
      <c r="R283" s="190"/>
      <c r="S283" s="190"/>
      <c r="T283" s="191"/>
      <c r="AT283" s="185" t="s">
        <v>145</v>
      </c>
      <c r="AU283" s="185" t="s">
        <v>91</v>
      </c>
      <c r="AV283" s="14" t="s">
        <v>136</v>
      </c>
      <c r="AW283" s="14" t="s">
        <v>36</v>
      </c>
      <c r="AX283" s="14" t="s">
        <v>89</v>
      </c>
      <c r="AY283" s="185" t="s">
        <v>137</v>
      </c>
    </row>
    <row r="284" spans="2:65" s="1" customFormat="1" ht="16.5" customHeight="1">
      <c r="B284" s="144"/>
      <c r="C284" s="145" t="s">
        <v>522</v>
      </c>
      <c r="D284" s="145" t="s">
        <v>138</v>
      </c>
      <c r="E284" s="146" t="s">
        <v>523</v>
      </c>
      <c r="F284" s="147" t="s">
        <v>524</v>
      </c>
      <c r="G284" s="148" t="s">
        <v>231</v>
      </c>
      <c r="H284" s="149">
        <v>216.04</v>
      </c>
      <c r="I284" s="150"/>
      <c r="J284" s="151">
        <f>ROUND(I284*H284,2)</f>
        <v>0</v>
      </c>
      <c r="K284" s="147" t="s">
        <v>150</v>
      </c>
      <c r="L284" s="33"/>
      <c r="M284" s="152" t="s">
        <v>1</v>
      </c>
      <c r="N284" s="153" t="s">
        <v>46</v>
      </c>
      <c r="O284" s="56"/>
      <c r="P284" s="154">
        <f>O284*H284</f>
        <v>0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AR284" s="156" t="s">
        <v>136</v>
      </c>
      <c r="AT284" s="156" t="s">
        <v>138</v>
      </c>
      <c r="AU284" s="156" t="s">
        <v>91</v>
      </c>
      <c r="AY284" s="18" t="s">
        <v>137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8" t="s">
        <v>89</v>
      </c>
      <c r="BK284" s="157">
        <f>ROUND(I284*H284,2)</f>
        <v>0</v>
      </c>
      <c r="BL284" s="18" t="s">
        <v>136</v>
      </c>
      <c r="BM284" s="156" t="s">
        <v>525</v>
      </c>
    </row>
    <row r="285" spans="2:51" s="12" customFormat="1" ht="12">
      <c r="B285" s="167"/>
      <c r="D285" s="159" t="s">
        <v>145</v>
      </c>
      <c r="E285" s="168" t="s">
        <v>1</v>
      </c>
      <c r="F285" s="169" t="s">
        <v>526</v>
      </c>
      <c r="H285" s="168" t="s">
        <v>1</v>
      </c>
      <c r="I285" s="170"/>
      <c r="L285" s="167"/>
      <c r="M285" s="171"/>
      <c r="N285" s="172"/>
      <c r="O285" s="172"/>
      <c r="P285" s="172"/>
      <c r="Q285" s="172"/>
      <c r="R285" s="172"/>
      <c r="S285" s="172"/>
      <c r="T285" s="173"/>
      <c r="AT285" s="168" t="s">
        <v>145</v>
      </c>
      <c r="AU285" s="168" t="s">
        <v>91</v>
      </c>
      <c r="AV285" s="12" t="s">
        <v>89</v>
      </c>
      <c r="AW285" s="12" t="s">
        <v>36</v>
      </c>
      <c r="AX285" s="12" t="s">
        <v>81</v>
      </c>
      <c r="AY285" s="168" t="s">
        <v>137</v>
      </c>
    </row>
    <row r="286" spans="2:51" s="11" customFormat="1" ht="12">
      <c r="B286" s="158"/>
      <c r="D286" s="159" t="s">
        <v>145</v>
      </c>
      <c r="E286" s="160" t="s">
        <v>1</v>
      </c>
      <c r="F286" s="161" t="s">
        <v>502</v>
      </c>
      <c r="H286" s="162">
        <v>216.04</v>
      </c>
      <c r="I286" s="163"/>
      <c r="L286" s="158"/>
      <c r="M286" s="164"/>
      <c r="N286" s="165"/>
      <c r="O286" s="165"/>
      <c r="P286" s="165"/>
      <c r="Q286" s="165"/>
      <c r="R286" s="165"/>
      <c r="S286" s="165"/>
      <c r="T286" s="166"/>
      <c r="AT286" s="160" t="s">
        <v>145</v>
      </c>
      <c r="AU286" s="160" t="s">
        <v>91</v>
      </c>
      <c r="AV286" s="11" t="s">
        <v>91</v>
      </c>
      <c r="AW286" s="11" t="s">
        <v>36</v>
      </c>
      <c r="AX286" s="11" t="s">
        <v>89</v>
      </c>
      <c r="AY286" s="160" t="s">
        <v>137</v>
      </c>
    </row>
    <row r="287" spans="2:65" s="1" customFormat="1" ht="16.5" customHeight="1">
      <c r="B287" s="144"/>
      <c r="C287" s="145" t="s">
        <v>527</v>
      </c>
      <c r="D287" s="145" t="s">
        <v>138</v>
      </c>
      <c r="E287" s="146" t="s">
        <v>528</v>
      </c>
      <c r="F287" s="147" t="s">
        <v>529</v>
      </c>
      <c r="G287" s="148" t="s">
        <v>231</v>
      </c>
      <c r="H287" s="149">
        <v>813.93</v>
      </c>
      <c r="I287" s="150"/>
      <c r="J287" s="151">
        <f>ROUND(I287*H287,2)</f>
        <v>0</v>
      </c>
      <c r="K287" s="147" t="s">
        <v>150</v>
      </c>
      <c r="L287" s="33"/>
      <c r="M287" s="152" t="s">
        <v>1</v>
      </c>
      <c r="N287" s="153" t="s">
        <v>46</v>
      </c>
      <c r="O287" s="56"/>
      <c r="P287" s="154">
        <f>O287*H287</f>
        <v>0</v>
      </c>
      <c r="Q287" s="154">
        <v>0.00061</v>
      </c>
      <c r="R287" s="154">
        <f>Q287*H287</f>
        <v>0.4964973</v>
      </c>
      <c r="S287" s="154">
        <v>0</v>
      </c>
      <c r="T287" s="155">
        <f>S287*H287</f>
        <v>0</v>
      </c>
      <c r="AR287" s="156" t="s">
        <v>136</v>
      </c>
      <c r="AT287" s="156" t="s">
        <v>138</v>
      </c>
      <c r="AU287" s="156" t="s">
        <v>91</v>
      </c>
      <c r="AY287" s="18" t="s">
        <v>137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8" t="s">
        <v>89</v>
      </c>
      <c r="BK287" s="157">
        <f>ROUND(I287*H287,2)</f>
        <v>0</v>
      </c>
      <c r="BL287" s="18" t="s">
        <v>136</v>
      </c>
      <c r="BM287" s="156" t="s">
        <v>530</v>
      </c>
    </row>
    <row r="288" spans="2:51" s="12" customFormat="1" ht="12">
      <c r="B288" s="167"/>
      <c r="D288" s="159" t="s">
        <v>145</v>
      </c>
      <c r="E288" s="168" t="s">
        <v>1</v>
      </c>
      <c r="F288" s="169" t="s">
        <v>531</v>
      </c>
      <c r="H288" s="168" t="s">
        <v>1</v>
      </c>
      <c r="I288" s="170"/>
      <c r="L288" s="167"/>
      <c r="M288" s="171"/>
      <c r="N288" s="172"/>
      <c r="O288" s="172"/>
      <c r="P288" s="172"/>
      <c r="Q288" s="172"/>
      <c r="R288" s="172"/>
      <c r="S288" s="172"/>
      <c r="T288" s="173"/>
      <c r="AT288" s="168" t="s">
        <v>145</v>
      </c>
      <c r="AU288" s="168" t="s">
        <v>91</v>
      </c>
      <c r="AV288" s="12" t="s">
        <v>89</v>
      </c>
      <c r="AW288" s="12" t="s">
        <v>36</v>
      </c>
      <c r="AX288" s="12" t="s">
        <v>81</v>
      </c>
      <c r="AY288" s="168" t="s">
        <v>137</v>
      </c>
    </row>
    <row r="289" spans="2:51" s="11" customFormat="1" ht="12">
      <c r="B289" s="158"/>
      <c r="D289" s="159" t="s">
        <v>145</v>
      </c>
      <c r="E289" s="160" t="s">
        <v>1</v>
      </c>
      <c r="F289" s="161" t="s">
        <v>532</v>
      </c>
      <c r="H289" s="162">
        <v>696.86</v>
      </c>
      <c r="I289" s="163"/>
      <c r="L289" s="158"/>
      <c r="M289" s="164"/>
      <c r="N289" s="165"/>
      <c r="O289" s="165"/>
      <c r="P289" s="165"/>
      <c r="Q289" s="165"/>
      <c r="R289" s="165"/>
      <c r="S289" s="165"/>
      <c r="T289" s="166"/>
      <c r="AT289" s="160" t="s">
        <v>145</v>
      </c>
      <c r="AU289" s="160" t="s">
        <v>91</v>
      </c>
      <c r="AV289" s="11" t="s">
        <v>91</v>
      </c>
      <c r="AW289" s="11" t="s">
        <v>36</v>
      </c>
      <c r="AX289" s="11" t="s">
        <v>81</v>
      </c>
      <c r="AY289" s="160" t="s">
        <v>137</v>
      </c>
    </row>
    <row r="290" spans="2:51" s="11" customFormat="1" ht="12">
      <c r="B290" s="158"/>
      <c r="D290" s="159" t="s">
        <v>145</v>
      </c>
      <c r="E290" s="160" t="s">
        <v>1</v>
      </c>
      <c r="F290" s="161" t="s">
        <v>521</v>
      </c>
      <c r="H290" s="162">
        <v>25.62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145</v>
      </c>
      <c r="AU290" s="160" t="s">
        <v>91</v>
      </c>
      <c r="AV290" s="11" t="s">
        <v>91</v>
      </c>
      <c r="AW290" s="11" t="s">
        <v>36</v>
      </c>
      <c r="AX290" s="11" t="s">
        <v>81</v>
      </c>
      <c r="AY290" s="160" t="s">
        <v>137</v>
      </c>
    </row>
    <row r="291" spans="2:51" s="12" customFormat="1" ht="12">
      <c r="B291" s="167"/>
      <c r="D291" s="159" t="s">
        <v>145</v>
      </c>
      <c r="E291" s="168" t="s">
        <v>1</v>
      </c>
      <c r="F291" s="169" t="s">
        <v>533</v>
      </c>
      <c r="H291" s="168" t="s">
        <v>1</v>
      </c>
      <c r="I291" s="170"/>
      <c r="L291" s="167"/>
      <c r="M291" s="171"/>
      <c r="N291" s="172"/>
      <c r="O291" s="172"/>
      <c r="P291" s="172"/>
      <c r="Q291" s="172"/>
      <c r="R291" s="172"/>
      <c r="S291" s="172"/>
      <c r="T291" s="173"/>
      <c r="AT291" s="168" t="s">
        <v>145</v>
      </c>
      <c r="AU291" s="168" t="s">
        <v>91</v>
      </c>
      <c r="AV291" s="12" t="s">
        <v>89</v>
      </c>
      <c r="AW291" s="12" t="s">
        <v>36</v>
      </c>
      <c r="AX291" s="12" t="s">
        <v>81</v>
      </c>
      <c r="AY291" s="168" t="s">
        <v>137</v>
      </c>
    </row>
    <row r="292" spans="2:51" s="11" customFormat="1" ht="12">
      <c r="B292" s="158"/>
      <c r="D292" s="159" t="s">
        <v>145</v>
      </c>
      <c r="E292" s="160" t="s">
        <v>1</v>
      </c>
      <c r="F292" s="161" t="s">
        <v>534</v>
      </c>
      <c r="H292" s="162">
        <v>37.88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145</v>
      </c>
      <c r="AU292" s="160" t="s">
        <v>91</v>
      </c>
      <c r="AV292" s="11" t="s">
        <v>91</v>
      </c>
      <c r="AW292" s="11" t="s">
        <v>36</v>
      </c>
      <c r="AX292" s="11" t="s">
        <v>81</v>
      </c>
      <c r="AY292" s="160" t="s">
        <v>137</v>
      </c>
    </row>
    <row r="293" spans="2:51" s="11" customFormat="1" ht="12">
      <c r="B293" s="158"/>
      <c r="D293" s="159" t="s">
        <v>145</v>
      </c>
      <c r="E293" s="160" t="s">
        <v>1</v>
      </c>
      <c r="F293" s="161" t="s">
        <v>535</v>
      </c>
      <c r="H293" s="162">
        <v>53.57</v>
      </c>
      <c r="I293" s="163"/>
      <c r="L293" s="158"/>
      <c r="M293" s="164"/>
      <c r="N293" s="165"/>
      <c r="O293" s="165"/>
      <c r="P293" s="165"/>
      <c r="Q293" s="165"/>
      <c r="R293" s="165"/>
      <c r="S293" s="165"/>
      <c r="T293" s="166"/>
      <c r="AT293" s="160" t="s">
        <v>145</v>
      </c>
      <c r="AU293" s="160" t="s">
        <v>91</v>
      </c>
      <c r="AV293" s="11" t="s">
        <v>91</v>
      </c>
      <c r="AW293" s="11" t="s">
        <v>36</v>
      </c>
      <c r="AX293" s="11" t="s">
        <v>81</v>
      </c>
      <c r="AY293" s="160" t="s">
        <v>137</v>
      </c>
    </row>
    <row r="294" spans="2:51" s="14" customFormat="1" ht="12">
      <c r="B294" s="184"/>
      <c r="D294" s="159" t="s">
        <v>145</v>
      </c>
      <c r="E294" s="185" t="s">
        <v>1</v>
      </c>
      <c r="F294" s="186" t="s">
        <v>271</v>
      </c>
      <c r="H294" s="187">
        <v>813.93</v>
      </c>
      <c r="I294" s="188"/>
      <c r="L294" s="184"/>
      <c r="M294" s="189"/>
      <c r="N294" s="190"/>
      <c r="O294" s="190"/>
      <c r="P294" s="190"/>
      <c r="Q294" s="190"/>
      <c r="R294" s="190"/>
      <c r="S294" s="190"/>
      <c r="T294" s="191"/>
      <c r="AT294" s="185" t="s">
        <v>145</v>
      </c>
      <c r="AU294" s="185" t="s">
        <v>91</v>
      </c>
      <c r="AV294" s="14" t="s">
        <v>136</v>
      </c>
      <c r="AW294" s="14" t="s">
        <v>36</v>
      </c>
      <c r="AX294" s="14" t="s">
        <v>89</v>
      </c>
      <c r="AY294" s="185" t="s">
        <v>137</v>
      </c>
    </row>
    <row r="295" spans="2:65" s="1" customFormat="1" ht="24" customHeight="1">
      <c r="B295" s="144"/>
      <c r="C295" s="145" t="s">
        <v>536</v>
      </c>
      <c r="D295" s="145" t="s">
        <v>138</v>
      </c>
      <c r="E295" s="146" t="s">
        <v>537</v>
      </c>
      <c r="F295" s="147" t="s">
        <v>538</v>
      </c>
      <c r="G295" s="148" t="s">
        <v>231</v>
      </c>
      <c r="H295" s="149">
        <v>760.36</v>
      </c>
      <c r="I295" s="150"/>
      <c r="J295" s="151">
        <f>ROUND(I295*H295,2)</f>
        <v>0</v>
      </c>
      <c r="K295" s="147" t="s">
        <v>150</v>
      </c>
      <c r="L295" s="33"/>
      <c r="M295" s="152" t="s">
        <v>1</v>
      </c>
      <c r="N295" s="153" t="s">
        <v>46</v>
      </c>
      <c r="O295" s="56"/>
      <c r="P295" s="154">
        <f>O295*H295</f>
        <v>0</v>
      </c>
      <c r="Q295" s="154">
        <v>0</v>
      </c>
      <c r="R295" s="154">
        <f>Q295*H295</f>
        <v>0</v>
      </c>
      <c r="S295" s="154">
        <v>0</v>
      </c>
      <c r="T295" s="155">
        <f>S295*H295</f>
        <v>0</v>
      </c>
      <c r="AR295" s="156" t="s">
        <v>136</v>
      </c>
      <c r="AT295" s="156" t="s">
        <v>138</v>
      </c>
      <c r="AU295" s="156" t="s">
        <v>91</v>
      </c>
      <c r="AY295" s="18" t="s">
        <v>137</v>
      </c>
      <c r="BE295" s="157">
        <f>IF(N295="základní",J295,0)</f>
        <v>0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8" t="s">
        <v>89</v>
      </c>
      <c r="BK295" s="157">
        <f>ROUND(I295*H295,2)</f>
        <v>0</v>
      </c>
      <c r="BL295" s="18" t="s">
        <v>136</v>
      </c>
      <c r="BM295" s="156" t="s">
        <v>539</v>
      </c>
    </row>
    <row r="296" spans="2:51" s="12" customFormat="1" ht="12">
      <c r="B296" s="167"/>
      <c r="D296" s="159" t="s">
        <v>145</v>
      </c>
      <c r="E296" s="168" t="s">
        <v>1</v>
      </c>
      <c r="F296" s="169" t="s">
        <v>540</v>
      </c>
      <c r="H296" s="168" t="s">
        <v>1</v>
      </c>
      <c r="I296" s="170"/>
      <c r="L296" s="167"/>
      <c r="M296" s="171"/>
      <c r="N296" s="172"/>
      <c r="O296" s="172"/>
      <c r="P296" s="172"/>
      <c r="Q296" s="172"/>
      <c r="R296" s="172"/>
      <c r="S296" s="172"/>
      <c r="T296" s="173"/>
      <c r="AT296" s="168" t="s">
        <v>145</v>
      </c>
      <c r="AU296" s="168" t="s">
        <v>91</v>
      </c>
      <c r="AV296" s="12" t="s">
        <v>89</v>
      </c>
      <c r="AW296" s="12" t="s">
        <v>36</v>
      </c>
      <c r="AX296" s="12" t="s">
        <v>81</v>
      </c>
      <c r="AY296" s="168" t="s">
        <v>137</v>
      </c>
    </row>
    <row r="297" spans="2:51" s="11" customFormat="1" ht="12">
      <c r="B297" s="158"/>
      <c r="D297" s="159" t="s">
        <v>145</v>
      </c>
      <c r="E297" s="160" t="s">
        <v>1</v>
      </c>
      <c r="F297" s="161" t="s">
        <v>520</v>
      </c>
      <c r="H297" s="162">
        <v>696.86</v>
      </c>
      <c r="I297" s="163"/>
      <c r="L297" s="158"/>
      <c r="M297" s="164"/>
      <c r="N297" s="165"/>
      <c r="O297" s="165"/>
      <c r="P297" s="165"/>
      <c r="Q297" s="165"/>
      <c r="R297" s="165"/>
      <c r="S297" s="165"/>
      <c r="T297" s="166"/>
      <c r="AT297" s="160" t="s">
        <v>145</v>
      </c>
      <c r="AU297" s="160" t="s">
        <v>91</v>
      </c>
      <c r="AV297" s="11" t="s">
        <v>91</v>
      </c>
      <c r="AW297" s="11" t="s">
        <v>36</v>
      </c>
      <c r="AX297" s="11" t="s">
        <v>81</v>
      </c>
      <c r="AY297" s="160" t="s">
        <v>137</v>
      </c>
    </row>
    <row r="298" spans="2:51" s="11" customFormat="1" ht="12">
      <c r="B298" s="158"/>
      <c r="D298" s="159" t="s">
        <v>145</v>
      </c>
      <c r="E298" s="160" t="s">
        <v>1</v>
      </c>
      <c r="F298" s="161" t="s">
        <v>521</v>
      </c>
      <c r="H298" s="162">
        <v>25.62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145</v>
      </c>
      <c r="AU298" s="160" t="s">
        <v>91</v>
      </c>
      <c r="AV298" s="11" t="s">
        <v>91</v>
      </c>
      <c r="AW298" s="11" t="s">
        <v>36</v>
      </c>
      <c r="AX298" s="11" t="s">
        <v>81</v>
      </c>
      <c r="AY298" s="160" t="s">
        <v>137</v>
      </c>
    </row>
    <row r="299" spans="2:51" s="11" customFormat="1" ht="12">
      <c r="B299" s="158"/>
      <c r="D299" s="159" t="s">
        <v>145</v>
      </c>
      <c r="E299" s="160" t="s">
        <v>1</v>
      </c>
      <c r="F299" s="161" t="s">
        <v>534</v>
      </c>
      <c r="H299" s="162">
        <v>37.88</v>
      </c>
      <c r="I299" s="163"/>
      <c r="L299" s="158"/>
      <c r="M299" s="164"/>
      <c r="N299" s="165"/>
      <c r="O299" s="165"/>
      <c r="P299" s="165"/>
      <c r="Q299" s="165"/>
      <c r="R299" s="165"/>
      <c r="S299" s="165"/>
      <c r="T299" s="166"/>
      <c r="AT299" s="160" t="s">
        <v>145</v>
      </c>
      <c r="AU299" s="160" t="s">
        <v>91</v>
      </c>
      <c r="AV299" s="11" t="s">
        <v>91</v>
      </c>
      <c r="AW299" s="11" t="s">
        <v>36</v>
      </c>
      <c r="AX299" s="11" t="s">
        <v>81</v>
      </c>
      <c r="AY299" s="160" t="s">
        <v>137</v>
      </c>
    </row>
    <row r="300" spans="2:51" s="14" customFormat="1" ht="12">
      <c r="B300" s="184"/>
      <c r="D300" s="159" t="s">
        <v>145</v>
      </c>
      <c r="E300" s="185" t="s">
        <v>1</v>
      </c>
      <c r="F300" s="186" t="s">
        <v>271</v>
      </c>
      <c r="H300" s="187">
        <v>760.36</v>
      </c>
      <c r="I300" s="188"/>
      <c r="L300" s="184"/>
      <c r="M300" s="189"/>
      <c r="N300" s="190"/>
      <c r="O300" s="190"/>
      <c r="P300" s="190"/>
      <c r="Q300" s="190"/>
      <c r="R300" s="190"/>
      <c r="S300" s="190"/>
      <c r="T300" s="191"/>
      <c r="AT300" s="185" t="s">
        <v>145</v>
      </c>
      <c r="AU300" s="185" t="s">
        <v>91</v>
      </c>
      <c r="AV300" s="14" t="s">
        <v>136</v>
      </c>
      <c r="AW300" s="14" t="s">
        <v>36</v>
      </c>
      <c r="AX300" s="14" t="s">
        <v>89</v>
      </c>
      <c r="AY300" s="185" t="s">
        <v>137</v>
      </c>
    </row>
    <row r="301" spans="2:65" s="1" customFormat="1" ht="24" customHeight="1">
      <c r="B301" s="144"/>
      <c r="C301" s="145" t="s">
        <v>541</v>
      </c>
      <c r="D301" s="145" t="s">
        <v>138</v>
      </c>
      <c r="E301" s="146" t="s">
        <v>542</v>
      </c>
      <c r="F301" s="147" t="s">
        <v>543</v>
      </c>
      <c r="G301" s="148" t="s">
        <v>231</v>
      </c>
      <c r="H301" s="149">
        <v>53.57</v>
      </c>
      <c r="I301" s="150"/>
      <c r="J301" s="151">
        <f>ROUND(I301*H301,2)</f>
        <v>0</v>
      </c>
      <c r="K301" s="147" t="s">
        <v>150</v>
      </c>
      <c r="L301" s="33"/>
      <c r="M301" s="152" t="s">
        <v>1</v>
      </c>
      <c r="N301" s="153" t="s">
        <v>46</v>
      </c>
      <c r="O301" s="56"/>
      <c r="P301" s="154">
        <f>O301*H301</f>
        <v>0</v>
      </c>
      <c r="Q301" s="154">
        <v>0</v>
      </c>
      <c r="R301" s="154">
        <f>Q301*H301</f>
        <v>0</v>
      </c>
      <c r="S301" s="154">
        <v>0</v>
      </c>
      <c r="T301" s="155">
        <f>S301*H301</f>
        <v>0</v>
      </c>
      <c r="AR301" s="156" t="s">
        <v>136</v>
      </c>
      <c r="AT301" s="156" t="s">
        <v>138</v>
      </c>
      <c r="AU301" s="156" t="s">
        <v>91</v>
      </c>
      <c r="AY301" s="18" t="s">
        <v>137</v>
      </c>
      <c r="BE301" s="157">
        <f>IF(N301="základní",J301,0)</f>
        <v>0</v>
      </c>
      <c r="BF301" s="157">
        <f>IF(N301="snížená",J301,0)</f>
        <v>0</v>
      </c>
      <c r="BG301" s="157">
        <f>IF(N301="zákl. přenesená",J301,0)</f>
        <v>0</v>
      </c>
      <c r="BH301" s="157">
        <f>IF(N301="sníž. přenesená",J301,0)</f>
        <v>0</v>
      </c>
      <c r="BI301" s="157">
        <f>IF(N301="nulová",J301,0)</f>
        <v>0</v>
      </c>
      <c r="BJ301" s="18" t="s">
        <v>89</v>
      </c>
      <c r="BK301" s="157">
        <f>ROUND(I301*H301,2)</f>
        <v>0</v>
      </c>
      <c r="BL301" s="18" t="s">
        <v>136</v>
      </c>
      <c r="BM301" s="156" t="s">
        <v>544</v>
      </c>
    </row>
    <row r="302" spans="2:51" s="11" customFormat="1" ht="12">
      <c r="B302" s="158"/>
      <c r="D302" s="159" t="s">
        <v>145</v>
      </c>
      <c r="E302" s="160" t="s">
        <v>1</v>
      </c>
      <c r="F302" s="161" t="s">
        <v>514</v>
      </c>
      <c r="H302" s="162">
        <v>53.57</v>
      </c>
      <c r="I302" s="163"/>
      <c r="L302" s="158"/>
      <c r="M302" s="164"/>
      <c r="N302" s="165"/>
      <c r="O302" s="165"/>
      <c r="P302" s="165"/>
      <c r="Q302" s="165"/>
      <c r="R302" s="165"/>
      <c r="S302" s="165"/>
      <c r="T302" s="166"/>
      <c r="AT302" s="160" t="s">
        <v>145</v>
      </c>
      <c r="AU302" s="160" t="s">
        <v>91</v>
      </c>
      <c r="AV302" s="11" t="s">
        <v>91</v>
      </c>
      <c r="AW302" s="11" t="s">
        <v>36</v>
      </c>
      <c r="AX302" s="11" t="s">
        <v>89</v>
      </c>
      <c r="AY302" s="160" t="s">
        <v>137</v>
      </c>
    </row>
    <row r="303" spans="2:65" s="1" customFormat="1" ht="36" customHeight="1">
      <c r="B303" s="144"/>
      <c r="C303" s="145" t="s">
        <v>545</v>
      </c>
      <c r="D303" s="145" t="s">
        <v>138</v>
      </c>
      <c r="E303" s="146" t="s">
        <v>546</v>
      </c>
      <c r="F303" s="147" t="s">
        <v>547</v>
      </c>
      <c r="G303" s="148" t="s">
        <v>231</v>
      </c>
      <c r="H303" s="149">
        <v>9.48</v>
      </c>
      <c r="I303" s="150"/>
      <c r="J303" s="151">
        <f>ROUND(I303*H303,2)</f>
        <v>0</v>
      </c>
      <c r="K303" s="147" t="s">
        <v>150</v>
      </c>
      <c r="L303" s="33"/>
      <c r="M303" s="152" t="s">
        <v>1</v>
      </c>
      <c r="N303" s="153" t="s">
        <v>46</v>
      </c>
      <c r="O303" s="56"/>
      <c r="P303" s="154">
        <f>O303*H303</f>
        <v>0</v>
      </c>
      <c r="Q303" s="154">
        <v>0.08425</v>
      </c>
      <c r="R303" s="154">
        <f>Q303*H303</f>
        <v>0.7986900000000001</v>
      </c>
      <c r="S303" s="154">
        <v>0</v>
      </c>
      <c r="T303" s="155">
        <f>S303*H303</f>
        <v>0</v>
      </c>
      <c r="AR303" s="156" t="s">
        <v>136</v>
      </c>
      <c r="AT303" s="156" t="s">
        <v>138</v>
      </c>
      <c r="AU303" s="156" t="s">
        <v>91</v>
      </c>
      <c r="AY303" s="18" t="s">
        <v>137</v>
      </c>
      <c r="BE303" s="157">
        <f>IF(N303="základní",J303,0)</f>
        <v>0</v>
      </c>
      <c r="BF303" s="157">
        <f>IF(N303="snížená",J303,0)</f>
        <v>0</v>
      </c>
      <c r="BG303" s="157">
        <f>IF(N303="zákl. přenesená",J303,0)</f>
        <v>0</v>
      </c>
      <c r="BH303" s="157">
        <f>IF(N303="sníž. přenesená",J303,0)</f>
        <v>0</v>
      </c>
      <c r="BI303" s="157">
        <f>IF(N303="nulová",J303,0)</f>
        <v>0</v>
      </c>
      <c r="BJ303" s="18" t="s">
        <v>89</v>
      </c>
      <c r="BK303" s="157">
        <f>ROUND(I303*H303,2)</f>
        <v>0</v>
      </c>
      <c r="BL303" s="18" t="s">
        <v>136</v>
      </c>
      <c r="BM303" s="156" t="s">
        <v>548</v>
      </c>
    </row>
    <row r="304" spans="2:51" s="11" customFormat="1" ht="12">
      <c r="B304" s="158"/>
      <c r="D304" s="159" t="s">
        <v>145</v>
      </c>
      <c r="E304" s="160" t="s">
        <v>1</v>
      </c>
      <c r="F304" s="161" t="s">
        <v>549</v>
      </c>
      <c r="H304" s="162">
        <v>5.06</v>
      </c>
      <c r="I304" s="163"/>
      <c r="L304" s="158"/>
      <c r="M304" s="164"/>
      <c r="N304" s="165"/>
      <c r="O304" s="165"/>
      <c r="P304" s="165"/>
      <c r="Q304" s="165"/>
      <c r="R304" s="165"/>
      <c r="S304" s="165"/>
      <c r="T304" s="166"/>
      <c r="AT304" s="160" t="s">
        <v>145</v>
      </c>
      <c r="AU304" s="160" t="s">
        <v>91</v>
      </c>
      <c r="AV304" s="11" t="s">
        <v>91</v>
      </c>
      <c r="AW304" s="11" t="s">
        <v>36</v>
      </c>
      <c r="AX304" s="11" t="s">
        <v>81</v>
      </c>
      <c r="AY304" s="160" t="s">
        <v>137</v>
      </c>
    </row>
    <row r="305" spans="2:51" s="11" customFormat="1" ht="12">
      <c r="B305" s="158"/>
      <c r="D305" s="159" t="s">
        <v>145</v>
      </c>
      <c r="E305" s="160" t="s">
        <v>1</v>
      </c>
      <c r="F305" s="161" t="s">
        <v>550</v>
      </c>
      <c r="H305" s="162">
        <v>4.42</v>
      </c>
      <c r="I305" s="163"/>
      <c r="L305" s="158"/>
      <c r="M305" s="164"/>
      <c r="N305" s="165"/>
      <c r="O305" s="165"/>
      <c r="P305" s="165"/>
      <c r="Q305" s="165"/>
      <c r="R305" s="165"/>
      <c r="S305" s="165"/>
      <c r="T305" s="166"/>
      <c r="AT305" s="160" t="s">
        <v>145</v>
      </c>
      <c r="AU305" s="160" t="s">
        <v>91</v>
      </c>
      <c r="AV305" s="11" t="s">
        <v>91</v>
      </c>
      <c r="AW305" s="11" t="s">
        <v>36</v>
      </c>
      <c r="AX305" s="11" t="s">
        <v>81</v>
      </c>
      <c r="AY305" s="160" t="s">
        <v>137</v>
      </c>
    </row>
    <row r="306" spans="2:51" s="14" customFormat="1" ht="12">
      <c r="B306" s="184"/>
      <c r="D306" s="159" t="s">
        <v>145</v>
      </c>
      <c r="E306" s="185" t="s">
        <v>1</v>
      </c>
      <c r="F306" s="186" t="s">
        <v>271</v>
      </c>
      <c r="H306" s="187">
        <v>9.48</v>
      </c>
      <c r="I306" s="188"/>
      <c r="L306" s="184"/>
      <c r="M306" s="189"/>
      <c r="N306" s="190"/>
      <c r="O306" s="190"/>
      <c r="P306" s="190"/>
      <c r="Q306" s="190"/>
      <c r="R306" s="190"/>
      <c r="S306" s="190"/>
      <c r="T306" s="191"/>
      <c r="AT306" s="185" t="s">
        <v>145</v>
      </c>
      <c r="AU306" s="185" t="s">
        <v>91</v>
      </c>
      <c r="AV306" s="14" t="s">
        <v>136</v>
      </c>
      <c r="AW306" s="14" t="s">
        <v>36</v>
      </c>
      <c r="AX306" s="14" t="s">
        <v>89</v>
      </c>
      <c r="AY306" s="185" t="s">
        <v>137</v>
      </c>
    </row>
    <row r="307" spans="2:65" s="1" customFormat="1" ht="16.5" customHeight="1">
      <c r="B307" s="144"/>
      <c r="C307" s="192" t="s">
        <v>551</v>
      </c>
      <c r="D307" s="192" t="s">
        <v>387</v>
      </c>
      <c r="E307" s="193" t="s">
        <v>552</v>
      </c>
      <c r="F307" s="194" t="s">
        <v>553</v>
      </c>
      <c r="G307" s="195" t="s">
        <v>231</v>
      </c>
      <c r="H307" s="196">
        <v>5.212</v>
      </c>
      <c r="I307" s="197"/>
      <c r="J307" s="198">
        <f>ROUND(I307*H307,2)</f>
        <v>0</v>
      </c>
      <c r="K307" s="194" t="s">
        <v>1</v>
      </c>
      <c r="L307" s="199"/>
      <c r="M307" s="200" t="s">
        <v>1</v>
      </c>
      <c r="N307" s="201" t="s">
        <v>46</v>
      </c>
      <c r="O307" s="56"/>
      <c r="P307" s="154">
        <f>O307*H307</f>
        <v>0</v>
      </c>
      <c r="Q307" s="154">
        <v>0.13646</v>
      </c>
      <c r="R307" s="154">
        <f>Q307*H307</f>
        <v>0.71122952</v>
      </c>
      <c r="S307" s="154">
        <v>0</v>
      </c>
      <c r="T307" s="155">
        <f>S307*H307</f>
        <v>0</v>
      </c>
      <c r="AR307" s="156" t="s">
        <v>182</v>
      </c>
      <c r="AT307" s="156" t="s">
        <v>387</v>
      </c>
      <c r="AU307" s="156" t="s">
        <v>91</v>
      </c>
      <c r="AY307" s="18" t="s">
        <v>137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8" t="s">
        <v>89</v>
      </c>
      <c r="BK307" s="157">
        <f>ROUND(I307*H307,2)</f>
        <v>0</v>
      </c>
      <c r="BL307" s="18" t="s">
        <v>136</v>
      </c>
      <c r="BM307" s="156" t="s">
        <v>554</v>
      </c>
    </row>
    <row r="308" spans="2:51" s="11" customFormat="1" ht="12">
      <c r="B308" s="158"/>
      <c r="D308" s="159" t="s">
        <v>145</v>
      </c>
      <c r="E308" s="160" t="s">
        <v>1</v>
      </c>
      <c r="F308" s="161" t="s">
        <v>549</v>
      </c>
      <c r="H308" s="162">
        <v>5.06</v>
      </c>
      <c r="I308" s="163"/>
      <c r="L308" s="158"/>
      <c r="M308" s="164"/>
      <c r="N308" s="165"/>
      <c r="O308" s="165"/>
      <c r="P308" s="165"/>
      <c r="Q308" s="165"/>
      <c r="R308" s="165"/>
      <c r="S308" s="165"/>
      <c r="T308" s="166"/>
      <c r="AT308" s="160" t="s">
        <v>145</v>
      </c>
      <c r="AU308" s="160" t="s">
        <v>91</v>
      </c>
      <c r="AV308" s="11" t="s">
        <v>91</v>
      </c>
      <c r="AW308" s="11" t="s">
        <v>36</v>
      </c>
      <c r="AX308" s="11" t="s">
        <v>89</v>
      </c>
      <c r="AY308" s="160" t="s">
        <v>137</v>
      </c>
    </row>
    <row r="309" spans="2:51" s="12" customFormat="1" ht="12">
      <c r="B309" s="167"/>
      <c r="D309" s="159" t="s">
        <v>145</v>
      </c>
      <c r="E309" s="168" t="s">
        <v>1</v>
      </c>
      <c r="F309" s="169" t="s">
        <v>555</v>
      </c>
      <c r="H309" s="168" t="s">
        <v>1</v>
      </c>
      <c r="I309" s="170"/>
      <c r="L309" s="167"/>
      <c r="M309" s="171"/>
      <c r="N309" s="172"/>
      <c r="O309" s="172"/>
      <c r="P309" s="172"/>
      <c r="Q309" s="172"/>
      <c r="R309" s="172"/>
      <c r="S309" s="172"/>
      <c r="T309" s="173"/>
      <c r="AT309" s="168" t="s">
        <v>145</v>
      </c>
      <c r="AU309" s="168" t="s">
        <v>91</v>
      </c>
      <c r="AV309" s="12" t="s">
        <v>89</v>
      </c>
      <c r="AW309" s="12" t="s">
        <v>36</v>
      </c>
      <c r="AX309" s="12" t="s">
        <v>81</v>
      </c>
      <c r="AY309" s="168" t="s">
        <v>137</v>
      </c>
    </row>
    <row r="310" spans="2:51" s="11" customFormat="1" ht="12">
      <c r="B310" s="158"/>
      <c r="D310" s="159" t="s">
        <v>145</v>
      </c>
      <c r="F310" s="161" t="s">
        <v>556</v>
      </c>
      <c r="H310" s="162">
        <v>5.212</v>
      </c>
      <c r="I310" s="163"/>
      <c r="L310" s="158"/>
      <c r="M310" s="164"/>
      <c r="N310" s="165"/>
      <c r="O310" s="165"/>
      <c r="P310" s="165"/>
      <c r="Q310" s="165"/>
      <c r="R310" s="165"/>
      <c r="S310" s="165"/>
      <c r="T310" s="166"/>
      <c r="AT310" s="160" t="s">
        <v>145</v>
      </c>
      <c r="AU310" s="160" t="s">
        <v>91</v>
      </c>
      <c r="AV310" s="11" t="s">
        <v>91</v>
      </c>
      <c r="AW310" s="11" t="s">
        <v>3</v>
      </c>
      <c r="AX310" s="11" t="s">
        <v>89</v>
      </c>
      <c r="AY310" s="160" t="s">
        <v>137</v>
      </c>
    </row>
    <row r="311" spans="2:65" s="1" customFormat="1" ht="16.5" customHeight="1">
      <c r="B311" s="144"/>
      <c r="C311" s="192" t="s">
        <v>557</v>
      </c>
      <c r="D311" s="192" t="s">
        <v>387</v>
      </c>
      <c r="E311" s="193" t="s">
        <v>558</v>
      </c>
      <c r="F311" s="194" t="s">
        <v>559</v>
      </c>
      <c r="G311" s="195" t="s">
        <v>231</v>
      </c>
      <c r="H311" s="196">
        <v>4.553</v>
      </c>
      <c r="I311" s="197"/>
      <c r="J311" s="198">
        <f>ROUND(I311*H311,2)</f>
        <v>0</v>
      </c>
      <c r="K311" s="194" t="s">
        <v>1</v>
      </c>
      <c r="L311" s="199"/>
      <c r="M311" s="200" t="s">
        <v>1</v>
      </c>
      <c r="N311" s="201" t="s">
        <v>46</v>
      </c>
      <c r="O311" s="56"/>
      <c r="P311" s="154">
        <f>O311*H311</f>
        <v>0</v>
      </c>
      <c r="Q311" s="154">
        <v>0.13646</v>
      </c>
      <c r="R311" s="154">
        <f>Q311*H311</f>
        <v>0.6213023799999999</v>
      </c>
      <c r="S311" s="154">
        <v>0</v>
      </c>
      <c r="T311" s="155">
        <f>S311*H311</f>
        <v>0</v>
      </c>
      <c r="AR311" s="156" t="s">
        <v>182</v>
      </c>
      <c r="AT311" s="156" t="s">
        <v>387</v>
      </c>
      <c r="AU311" s="156" t="s">
        <v>91</v>
      </c>
      <c r="AY311" s="18" t="s">
        <v>137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8" t="s">
        <v>89</v>
      </c>
      <c r="BK311" s="157">
        <f>ROUND(I311*H311,2)</f>
        <v>0</v>
      </c>
      <c r="BL311" s="18" t="s">
        <v>136</v>
      </c>
      <c r="BM311" s="156" t="s">
        <v>560</v>
      </c>
    </row>
    <row r="312" spans="2:51" s="11" customFormat="1" ht="12">
      <c r="B312" s="158"/>
      <c r="D312" s="159" t="s">
        <v>145</v>
      </c>
      <c r="E312" s="160" t="s">
        <v>1</v>
      </c>
      <c r="F312" s="161" t="s">
        <v>550</v>
      </c>
      <c r="H312" s="162">
        <v>4.42</v>
      </c>
      <c r="I312" s="163"/>
      <c r="L312" s="158"/>
      <c r="M312" s="164"/>
      <c r="N312" s="165"/>
      <c r="O312" s="165"/>
      <c r="P312" s="165"/>
      <c r="Q312" s="165"/>
      <c r="R312" s="165"/>
      <c r="S312" s="165"/>
      <c r="T312" s="166"/>
      <c r="AT312" s="160" t="s">
        <v>145</v>
      </c>
      <c r="AU312" s="160" t="s">
        <v>91</v>
      </c>
      <c r="AV312" s="11" t="s">
        <v>91</v>
      </c>
      <c r="AW312" s="11" t="s">
        <v>36</v>
      </c>
      <c r="AX312" s="11" t="s">
        <v>89</v>
      </c>
      <c r="AY312" s="160" t="s">
        <v>137</v>
      </c>
    </row>
    <row r="313" spans="2:51" s="12" customFormat="1" ht="12">
      <c r="B313" s="167"/>
      <c r="D313" s="159" t="s">
        <v>145</v>
      </c>
      <c r="E313" s="168" t="s">
        <v>1</v>
      </c>
      <c r="F313" s="169" t="s">
        <v>555</v>
      </c>
      <c r="H313" s="168" t="s">
        <v>1</v>
      </c>
      <c r="I313" s="170"/>
      <c r="L313" s="167"/>
      <c r="M313" s="171"/>
      <c r="N313" s="172"/>
      <c r="O313" s="172"/>
      <c r="P313" s="172"/>
      <c r="Q313" s="172"/>
      <c r="R313" s="172"/>
      <c r="S313" s="172"/>
      <c r="T313" s="173"/>
      <c r="AT313" s="168" t="s">
        <v>145</v>
      </c>
      <c r="AU313" s="168" t="s">
        <v>91</v>
      </c>
      <c r="AV313" s="12" t="s">
        <v>89</v>
      </c>
      <c r="AW313" s="12" t="s">
        <v>36</v>
      </c>
      <c r="AX313" s="12" t="s">
        <v>81</v>
      </c>
      <c r="AY313" s="168" t="s">
        <v>137</v>
      </c>
    </row>
    <row r="314" spans="2:51" s="11" customFormat="1" ht="12">
      <c r="B314" s="158"/>
      <c r="D314" s="159" t="s">
        <v>145</v>
      </c>
      <c r="F314" s="161" t="s">
        <v>561</v>
      </c>
      <c r="H314" s="162">
        <v>4.553</v>
      </c>
      <c r="I314" s="163"/>
      <c r="L314" s="158"/>
      <c r="M314" s="164"/>
      <c r="N314" s="165"/>
      <c r="O314" s="165"/>
      <c r="P314" s="165"/>
      <c r="Q314" s="165"/>
      <c r="R314" s="165"/>
      <c r="S314" s="165"/>
      <c r="T314" s="166"/>
      <c r="AT314" s="160" t="s">
        <v>145</v>
      </c>
      <c r="AU314" s="160" t="s">
        <v>91</v>
      </c>
      <c r="AV314" s="11" t="s">
        <v>91</v>
      </c>
      <c r="AW314" s="11" t="s">
        <v>3</v>
      </c>
      <c r="AX314" s="11" t="s">
        <v>89</v>
      </c>
      <c r="AY314" s="160" t="s">
        <v>137</v>
      </c>
    </row>
    <row r="315" spans="2:65" s="1" customFormat="1" ht="36" customHeight="1">
      <c r="B315" s="144"/>
      <c r="C315" s="145" t="s">
        <v>562</v>
      </c>
      <c r="D315" s="145" t="s">
        <v>138</v>
      </c>
      <c r="E315" s="146" t="s">
        <v>563</v>
      </c>
      <c r="F315" s="147" t="s">
        <v>564</v>
      </c>
      <c r="G315" s="148" t="s">
        <v>231</v>
      </c>
      <c r="H315" s="149">
        <v>216.04</v>
      </c>
      <c r="I315" s="150"/>
      <c r="J315" s="151">
        <f>ROUND(I315*H315,2)</f>
        <v>0</v>
      </c>
      <c r="K315" s="147" t="s">
        <v>150</v>
      </c>
      <c r="L315" s="33"/>
      <c r="M315" s="152" t="s">
        <v>1</v>
      </c>
      <c r="N315" s="153" t="s">
        <v>46</v>
      </c>
      <c r="O315" s="56"/>
      <c r="P315" s="154">
        <f>O315*H315</f>
        <v>0</v>
      </c>
      <c r="Q315" s="154">
        <v>0.10362</v>
      </c>
      <c r="R315" s="154">
        <f>Q315*H315</f>
        <v>22.3860648</v>
      </c>
      <c r="S315" s="154">
        <v>0</v>
      </c>
      <c r="T315" s="155">
        <f>S315*H315</f>
        <v>0</v>
      </c>
      <c r="AR315" s="156" t="s">
        <v>136</v>
      </c>
      <c r="AT315" s="156" t="s">
        <v>138</v>
      </c>
      <c r="AU315" s="156" t="s">
        <v>91</v>
      </c>
      <c r="AY315" s="18" t="s">
        <v>137</v>
      </c>
      <c r="BE315" s="157">
        <f>IF(N315="základní",J315,0)</f>
        <v>0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8" t="s">
        <v>89</v>
      </c>
      <c r="BK315" s="157">
        <f>ROUND(I315*H315,2)</f>
        <v>0</v>
      </c>
      <c r="BL315" s="18" t="s">
        <v>136</v>
      </c>
      <c r="BM315" s="156" t="s">
        <v>565</v>
      </c>
    </row>
    <row r="316" spans="2:51" s="11" customFormat="1" ht="12">
      <c r="B316" s="158"/>
      <c r="D316" s="159" t="s">
        <v>145</v>
      </c>
      <c r="E316" s="160" t="s">
        <v>1</v>
      </c>
      <c r="F316" s="161" t="s">
        <v>566</v>
      </c>
      <c r="H316" s="162">
        <v>216.04</v>
      </c>
      <c r="I316" s="163"/>
      <c r="L316" s="158"/>
      <c r="M316" s="164"/>
      <c r="N316" s="165"/>
      <c r="O316" s="165"/>
      <c r="P316" s="165"/>
      <c r="Q316" s="165"/>
      <c r="R316" s="165"/>
      <c r="S316" s="165"/>
      <c r="T316" s="166"/>
      <c r="AT316" s="160" t="s">
        <v>145</v>
      </c>
      <c r="AU316" s="160" t="s">
        <v>91</v>
      </c>
      <c r="AV316" s="11" t="s">
        <v>91</v>
      </c>
      <c r="AW316" s="11" t="s">
        <v>36</v>
      </c>
      <c r="AX316" s="11" t="s">
        <v>81</v>
      </c>
      <c r="AY316" s="160" t="s">
        <v>137</v>
      </c>
    </row>
    <row r="317" spans="2:51" s="14" customFormat="1" ht="12">
      <c r="B317" s="184"/>
      <c r="D317" s="159" t="s">
        <v>145</v>
      </c>
      <c r="E317" s="185" t="s">
        <v>1</v>
      </c>
      <c r="F317" s="186" t="s">
        <v>271</v>
      </c>
      <c r="H317" s="187">
        <v>216.04</v>
      </c>
      <c r="I317" s="188"/>
      <c r="L317" s="184"/>
      <c r="M317" s="189"/>
      <c r="N317" s="190"/>
      <c r="O317" s="190"/>
      <c r="P317" s="190"/>
      <c r="Q317" s="190"/>
      <c r="R317" s="190"/>
      <c r="S317" s="190"/>
      <c r="T317" s="191"/>
      <c r="AT317" s="185" t="s">
        <v>145</v>
      </c>
      <c r="AU317" s="185" t="s">
        <v>91</v>
      </c>
      <c r="AV317" s="14" t="s">
        <v>136</v>
      </c>
      <c r="AW317" s="14" t="s">
        <v>36</v>
      </c>
      <c r="AX317" s="14" t="s">
        <v>89</v>
      </c>
      <c r="AY317" s="185" t="s">
        <v>137</v>
      </c>
    </row>
    <row r="318" spans="2:65" s="1" customFormat="1" ht="16.5" customHeight="1">
      <c r="B318" s="144"/>
      <c r="C318" s="192" t="s">
        <v>567</v>
      </c>
      <c r="D318" s="192" t="s">
        <v>387</v>
      </c>
      <c r="E318" s="193" t="s">
        <v>568</v>
      </c>
      <c r="F318" s="194" t="s">
        <v>569</v>
      </c>
      <c r="G318" s="195" t="s">
        <v>231</v>
      </c>
      <c r="H318" s="196">
        <v>220.361</v>
      </c>
      <c r="I318" s="197"/>
      <c r="J318" s="198">
        <f>ROUND(I318*H318,2)</f>
        <v>0</v>
      </c>
      <c r="K318" s="194" t="s">
        <v>1</v>
      </c>
      <c r="L318" s="199"/>
      <c r="M318" s="200" t="s">
        <v>1</v>
      </c>
      <c r="N318" s="201" t="s">
        <v>46</v>
      </c>
      <c r="O318" s="56"/>
      <c r="P318" s="154">
        <f>O318*H318</f>
        <v>0</v>
      </c>
      <c r="Q318" s="154">
        <v>0.1363</v>
      </c>
      <c r="R318" s="154">
        <f>Q318*H318</f>
        <v>30.0352043</v>
      </c>
      <c r="S318" s="154">
        <v>0</v>
      </c>
      <c r="T318" s="155">
        <f>S318*H318</f>
        <v>0</v>
      </c>
      <c r="AR318" s="156" t="s">
        <v>182</v>
      </c>
      <c r="AT318" s="156" t="s">
        <v>387</v>
      </c>
      <c r="AU318" s="156" t="s">
        <v>91</v>
      </c>
      <c r="AY318" s="18" t="s">
        <v>137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8" t="s">
        <v>89</v>
      </c>
      <c r="BK318" s="157">
        <f>ROUND(I318*H318,2)</f>
        <v>0</v>
      </c>
      <c r="BL318" s="18" t="s">
        <v>136</v>
      </c>
      <c r="BM318" s="156" t="s">
        <v>570</v>
      </c>
    </row>
    <row r="319" spans="2:51" s="11" customFormat="1" ht="12">
      <c r="B319" s="158"/>
      <c r="D319" s="159" t="s">
        <v>145</v>
      </c>
      <c r="E319" s="160" t="s">
        <v>1</v>
      </c>
      <c r="F319" s="161" t="s">
        <v>571</v>
      </c>
      <c r="H319" s="162">
        <v>216.04</v>
      </c>
      <c r="I319" s="163"/>
      <c r="L319" s="158"/>
      <c r="M319" s="164"/>
      <c r="N319" s="165"/>
      <c r="O319" s="165"/>
      <c r="P319" s="165"/>
      <c r="Q319" s="165"/>
      <c r="R319" s="165"/>
      <c r="S319" s="165"/>
      <c r="T319" s="166"/>
      <c r="AT319" s="160" t="s">
        <v>145</v>
      </c>
      <c r="AU319" s="160" t="s">
        <v>91</v>
      </c>
      <c r="AV319" s="11" t="s">
        <v>91</v>
      </c>
      <c r="AW319" s="11" t="s">
        <v>36</v>
      </c>
      <c r="AX319" s="11" t="s">
        <v>89</v>
      </c>
      <c r="AY319" s="160" t="s">
        <v>137</v>
      </c>
    </row>
    <row r="320" spans="2:51" s="12" customFormat="1" ht="12">
      <c r="B320" s="167"/>
      <c r="D320" s="159" t="s">
        <v>145</v>
      </c>
      <c r="E320" s="168" t="s">
        <v>1</v>
      </c>
      <c r="F320" s="169" t="s">
        <v>572</v>
      </c>
      <c r="H320" s="168" t="s">
        <v>1</v>
      </c>
      <c r="I320" s="170"/>
      <c r="L320" s="167"/>
      <c r="M320" s="171"/>
      <c r="N320" s="172"/>
      <c r="O320" s="172"/>
      <c r="P320" s="172"/>
      <c r="Q320" s="172"/>
      <c r="R320" s="172"/>
      <c r="S320" s="172"/>
      <c r="T320" s="173"/>
      <c r="AT320" s="168" t="s">
        <v>145</v>
      </c>
      <c r="AU320" s="168" t="s">
        <v>91</v>
      </c>
      <c r="AV320" s="12" t="s">
        <v>89</v>
      </c>
      <c r="AW320" s="12" t="s">
        <v>36</v>
      </c>
      <c r="AX320" s="12" t="s">
        <v>81</v>
      </c>
      <c r="AY320" s="168" t="s">
        <v>137</v>
      </c>
    </row>
    <row r="321" spans="2:51" s="11" customFormat="1" ht="12">
      <c r="B321" s="158"/>
      <c r="D321" s="159" t="s">
        <v>145</v>
      </c>
      <c r="F321" s="161" t="s">
        <v>573</v>
      </c>
      <c r="H321" s="162">
        <v>220.361</v>
      </c>
      <c r="I321" s="163"/>
      <c r="L321" s="158"/>
      <c r="M321" s="164"/>
      <c r="N321" s="165"/>
      <c r="O321" s="165"/>
      <c r="P321" s="165"/>
      <c r="Q321" s="165"/>
      <c r="R321" s="165"/>
      <c r="S321" s="165"/>
      <c r="T321" s="166"/>
      <c r="AT321" s="160" t="s">
        <v>145</v>
      </c>
      <c r="AU321" s="160" t="s">
        <v>91</v>
      </c>
      <c r="AV321" s="11" t="s">
        <v>91</v>
      </c>
      <c r="AW321" s="11" t="s">
        <v>3</v>
      </c>
      <c r="AX321" s="11" t="s">
        <v>89</v>
      </c>
      <c r="AY321" s="160" t="s">
        <v>137</v>
      </c>
    </row>
    <row r="322" spans="2:63" s="10" customFormat="1" ht="22.9" customHeight="1">
      <c r="B322" s="133"/>
      <c r="D322" s="134" t="s">
        <v>80</v>
      </c>
      <c r="E322" s="182" t="s">
        <v>182</v>
      </c>
      <c r="F322" s="182" t="s">
        <v>574</v>
      </c>
      <c r="I322" s="136"/>
      <c r="J322" s="183">
        <f>BK322</f>
        <v>0</v>
      </c>
      <c r="L322" s="133"/>
      <c r="M322" s="138"/>
      <c r="N322" s="139"/>
      <c r="O322" s="139"/>
      <c r="P322" s="140">
        <f>SUM(P323:P347)</f>
        <v>0</v>
      </c>
      <c r="Q322" s="139"/>
      <c r="R322" s="140">
        <f>SUM(R323:R347)</f>
        <v>3.9211458400000008</v>
      </c>
      <c r="S322" s="139"/>
      <c r="T322" s="141">
        <f>SUM(T323:T347)</f>
        <v>0.30000000000000004</v>
      </c>
      <c r="AR322" s="134" t="s">
        <v>89</v>
      </c>
      <c r="AT322" s="142" t="s">
        <v>80</v>
      </c>
      <c r="AU322" s="142" t="s">
        <v>89</v>
      </c>
      <c r="AY322" s="134" t="s">
        <v>137</v>
      </c>
      <c r="BK322" s="143">
        <f>SUM(BK323:BK347)</f>
        <v>0</v>
      </c>
    </row>
    <row r="323" spans="2:65" s="1" customFormat="1" ht="16.5" customHeight="1">
      <c r="B323" s="144"/>
      <c r="C323" s="145" t="s">
        <v>575</v>
      </c>
      <c r="D323" s="145" t="s">
        <v>138</v>
      </c>
      <c r="E323" s="146" t="s">
        <v>576</v>
      </c>
      <c r="F323" s="147" t="s">
        <v>577</v>
      </c>
      <c r="G323" s="148" t="s">
        <v>274</v>
      </c>
      <c r="H323" s="149">
        <v>32.5</v>
      </c>
      <c r="I323" s="150"/>
      <c r="J323" s="151">
        <f>ROUND(I323*H323,2)</f>
        <v>0</v>
      </c>
      <c r="K323" s="147" t="s">
        <v>150</v>
      </c>
      <c r="L323" s="33"/>
      <c r="M323" s="152" t="s">
        <v>1</v>
      </c>
      <c r="N323" s="153" t="s">
        <v>46</v>
      </c>
      <c r="O323" s="56"/>
      <c r="P323" s="154">
        <f>O323*H323</f>
        <v>0</v>
      </c>
      <c r="Q323" s="154">
        <v>1E-05</v>
      </c>
      <c r="R323" s="154">
        <f>Q323*H323</f>
        <v>0.00032500000000000004</v>
      </c>
      <c r="S323" s="154">
        <v>0</v>
      </c>
      <c r="T323" s="155">
        <f>S323*H323</f>
        <v>0</v>
      </c>
      <c r="AR323" s="156" t="s">
        <v>136</v>
      </c>
      <c r="AT323" s="156" t="s">
        <v>138</v>
      </c>
      <c r="AU323" s="156" t="s">
        <v>91</v>
      </c>
      <c r="AY323" s="18" t="s">
        <v>137</v>
      </c>
      <c r="BE323" s="157">
        <f>IF(N323="základní",J323,0)</f>
        <v>0</v>
      </c>
      <c r="BF323" s="157">
        <f>IF(N323="snížená",J323,0)</f>
        <v>0</v>
      </c>
      <c r="BG323" s="157">
        <f>IF(N323="zákl. přenesená",J323,0)</f>
        <v>0</v>
      </c>
      <c r="BH323" s="157">
        <f>IF(N323="sníž. přenesená",J323,0)</f>
        <v>0</v>
      </c>
      <c r="BI323" s="157">
        <f>IF(N323="nulová",J323,0)</f>
        <v>0</v>
      </c>
      <c r="BJ323" s="18" t="s">
        <v>89</v>
      </c>
      <c r="BK323" s="157">
        <f>ROUND(I323*H323,2)</f>
        <v>0</v>
      </c>
      <c r="BL323" s="18" t="s">
        <v>136</v>
      </c>
      <c r="BM323" s="156" t="s">
        <v>578</v>
      </c>
    </row>
    <row r="324" spans="2:51" s="11" customFormat="1" ht="12">
      <c r="B324" s="158"/>
      <c r="D324" s="159" t="s">
        <v>145</v>
      </c>
      <c r="E324" s="160" t="s">
        <v>1</v>
      </c>
      <c r="F324" s="161" t="s">
        <v>579</v>
      </c>
      <c r="H324" s="162">
        <v>32.5</v>
      </c>
      <c r="I324" s="163"/>
      <c r="L324" s="158"/>
      <c r="M324" s="164"/>
      <c r="N324" s="165"/>
      <c r="O324" s="165"/>
      <c r="P324" s="165"/>
      <c r="Q324" s="165"/>
      <c r="R324" s="165"/>
      <c r="S324" s="165"/>
      <c r="T324" s="166"/>
      <c r="AT324" s="160" t="s">
        <v>145</v>
      </c>
      <c r="AU324" s="160" t="s">
        <v>91</v>
      </c>
      <c r="AV324" s="11" t="s">
        <v>91</v>
      </c>
      <c r="AW324" s="11" t="s">
        <v>36</v>
      </c>
      <c r="AX324" s="11" t="s">
        <v>89</v>
      </c>
      <c r="AY324" s="160" t="s">
        <v>137</v>
      </c>
    </row>
    <row r="325" spans="2:65" s="1" customFormat="1" ht="16.5" customHeight="1">
      <c r="B325" s="144"/>
      <c r="C325" s="192" t="s">
        <v>580</v>
      </c>
      <c r="D325" s="192" t="s">
        <v>387</v>
      </c>
      <c r="E325" s="193" t="s">
        <v>581</v>
      </c>
      <c r="F325" s="194" t="s">
        <v>582</v>
      </c>
      <c r="G325" s="195" t="s">
        <v>274</v>
      </c>
      <c r="H325" s="196">
        <v>32.988</v>
      </c>
      <c r="I325" s="197"/>
      <c r="J325" s="198">
        <f>ROUND(I325*H325,2)</f>
        <v>0</v>
      </c>
      <c r="K325" s="194" t="s">
        <v>150</v>
      </c>
      <c r="L325" s="199"/>
      <c r="M325" s="200" t="s">
        <v>1</v>
      </c>
      <c r="N325" s="201" t="s">
        <v>46</v>
      </c>
      <c r="O325" s="56"/>
      <c r="P325" s="154">
        <f>O325*H325</f>
        <v>0</v>
      </c>
      <c r="Q325" s="154">
        <v>0.00243</v>
      </c>
      <c r="R325" s="154">
        <f>Q325*H325</f>
        <v>0.08016084</v>
      </c>
      <c r="S325" s="154">
        <v>0</v>
      </c>
      <c r="T325" s="155">
        <f>S325*H325</f>
        <v>0</v>
      </c>
      <c r="AR325" s="156" t="s">
        <v>182</v>
      </c>
      <c r="AT325" s="156" t="s">
        <v>387</v>
      </c>
      <c r="AU325" s="156" t="s">
        <v>91</v>
      </c>
      <c r="AY325" s="18" t="s">
        <v>137</v>
      </c>
      <c r="BE325" s="157">
        <f>IF(N325="základní",J325,0)</f>
        <v>0</v>
      </c>
      <c r="BF325" s="157">
        <f>IF(N325="snížená",J325,0)</f>
        <v>0</v>
      </c>
      <c r="BG325" s="157">
        <f>IF(N325="zákl. přenesená",J325,0)</f>
        <v>0</v>
      </c>
      <c r="BH325" s="157">
        <f>IF(N325="sníž. přenesená",J325,0)</f>
        <v>0</v>
      </c>
      <c r="BI325" s="157">
        <f>IF(N325="nulová",J325,0)</f>
        <v>0</v>
      </c>
      <c r="BJ325" s="18" t="s">
        <v>89</v>
      </c>
      <c r="BK325" s="157">
        <f>ROUND(I325*H325,2)</f>
        <v>0</v>
      </c>
      <c r="BL325" s="18" t="s">
        <v>136</v>
      </c>
      <c r="BM325" s="156" t="s">
        <v>583</v>
      </c>
    </row>
    <row r="326" spans="2:51" s="11" customFormat="1" ht="12">
      <c r="B326" s="158"/>
      <c r="D326" s="159" t="s">
        <v>145</v>
      </c>
      <c r="E326" s="160" t="s">
        <v>1</v>
      </c>
      <c r="F326" s="161" t="s">
        <v>584</v>
      </c>
      <c r="H326" s="162">
        <v>32.5</v>
      </c>
      <c r="I326" s="163"/>
      <c r="L326" s="158"/>
      <c r="M326" s="164"/>
      <c r="N326" s="165"/>
      <c r="O326" s="165"/>
      <c r="P326" s="165"/>
      <c r="Q326" s="165"/>
      <c r="R326" s="165"/>
      <c r="S326" s="165"/>
      <c r="T326" s="166"/>
      <c r="AT326" s="160" t="s">
        <v>145</v>
      </c>
      <c r="AU326" s="160" t="s">
        <v>91</v>
      </c>
      <c r="AV326" s="11" t="s">
        <v>91</v>
      </c>
      <c r="AW326" s="11" t="s">
        <v>36</v>
      </c>
      <c r="AX326" s="11" t="s">
        <v>89</v>
      </c>
      <c r="AY326" s="160" t="s">
        <v>137</v>
      </c>
    </row>
    <row r="327" spans="2:51" s="12" customFormat="1" ht="12">
      <c r="B327" s="167"/>
      <c r="D327" s="159" t="s">
        <v>145</v>
      </c>
      <c r="E327" s="168" t="s">
        <v>1</v>
      </c>
      <c r="F327" s="169" t="s">
        <v>585</v>
      </c>
      <c r="H327" s="168" t="s">
        <v>1</v>
      </c>
      <c r="I327" s="170"/>
      <c r="L327" s="167"/>
      <c r="M327" s="171"/>
      <c r="N327" s="172"/>
      <c r="O327" s="172"/>
      <c r="P327" s="172"/>
      <c r="Q327" s="172"/>
      <c r="R327" s="172"/>
      <c r="S327" s="172"/>
      <c r="T327" s="173"/>
      <c r="AT327" s="168" t="s">
        <v>145</v>
      </c>
      <c r="AU327" s="168" t="s">
        <v>91</v>
      </c>
      <c r="AV327" s="12" t="s">
        <v>89</v>
      </c>
      <c r="AW327" s="12" t="s">
        <v>36</v>
      </c>
      <c r="AX327" s="12" t="s">
        <v>81</v>
      </c>
      <c r="AY327" s="168" t="s">
        <v>137</v>
      </c>
    </row>
    <row r="328" spans="2:51" s="11" customFormat="1" ht="12">
      <c r="B328" s="158"/>
      <c r="D328" s="159" t="s">
        <v>145</v>
      </c>
      <c r="F328" s="161" t="s">
        <v>586</v>
      </c>
      <c r="H328" s="162">
        <v>32.988</v>
      </c>
      <c r="I328" s="163"/>
      <c r="L328" s="158"/>
      <c r="M328" s="164"/>
      <c r="N328" s="165"/>
      <c r="O328" s="165"/>
      <c r="P328" s="165"/>
      <c r="Q328" s="165"/>
      <c r="R328" s="165"/>
      <c r="S328" s="165"/>
      <c r="T328" s="166"/>
      <c r="AT328" s="160" t="s">
        <v>145</v>
      </c>
      <c r="AU328" s="160" t="s">
        <v>91</v>
      </c>
      <c r="AV328" s="11" t="s">
        <v>91</v>
      </c>
      <c r="AW328" s="11" t="s">
        <v>3</v>
      </c>
      <c r="AX328" s="11" t="s">
        <v>89</v>
      </c>
      <c r="AY328" s="160" t="s">
        <v>137</v>
      </c>
    </row>
    <row r="329" spans="2:65" s="1" customFormat="1" ht="16.5" customHeight="1">
      <c r="B329" s="144"/>
      <c r="C329" s="145" t="s">
        <v>587</v>
      </c>
      <c r="D329" s="145" t="s">
        <v>138</v>
      </c>
      <c r="E329" s="146" t="s">
        <v>588</v>
      </c>
      <c r="F329" s="147" t="s">
        <v>589</v>
      </c>
      <c r="G329" s="148" t="s">
        <v>472</v>
      </c>
      <c r="H329" s="149">
        <v>4</v>
      </c>
      <c r="I329" s="150"/>
      <c r="J329" s="151">
        <f>ROUND(I329*H329,2)</f>
        <v>0</v>
      </c>
      <c r="K329" s="147" t="s">
        <v>150</v>
      </c>
      <c r="L329" s="33"/>
      <c r="M329" s="152" t="s">
        <v>1</v>
      </c>
      <c r="N329" s="153" t="s">
        <v>46</v>
      </c>
      <c r="O329" s="56"/>
      <c r="P329" s="154">
        <f>O329*H329</f>
        <v>0</v>
      </c>
      <c r="Q329" s="154">
        <v>0.14494</v>
      </c>
      <c r="R329" s="154">
        <f>Q329*H329</f>
        <v>0.57976</v>
      </c>
      <c r="S329" s="154">
        <v>0</v>
      </c>
      <c r="T329" s="155">
        <f>S329*H329</f>
        <v>0</v>
      </c>
      <c r="AR329" s="156" t="s">
        <v>136</v>
      </c>
      <c r="AT329" s="156" t="s">
        <v>138</v>
      </c>
      <c r="AU329" s="156" t="s">
        <v>91</v>
      </c>
      <c r="AY329" s="18" t="s">
        <v>137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8" t="s">
        <v>89</v>
      </c>
      <c r="BK329" s="157">
        <f>ROUND(I329*H329,2)</f>
        <v>0</v>
      </c>
      <c r="BL329" s="18" t="s">
        <v>136</v>
      </c>
      <c r="BM329" s="156" t="s">
        <v>590</v>
      </c>
    </row>
    <row r="330" spans="2:51" s="11" customFormat="1" ht="12">
      <c r="B330" s="158"/>
      <c r="D330" s="159" t="s">
        <v>145</v>
      </c>
      <c r="E330" s="160" t="s">
        <v>1</v>
      </c>
      <c r="F330" s="161" t="s">
        <v>591</v>
      </c>
      <c r="H330" s="162">
        <v>4</v>
      </c>
      <c r="I330" s="163"/>
      <c r="L330" s="158"/>
      <c r="M330" s="164"/>
      <c r="N330" s="165"/>
      <c r="O330" s="165"/>
      <c r="P330" s="165"/>
      <c r="Q330" s="165"/>
      <c r="R330" s="165"/>
      <c r="S330" s="165"/>
      <c r="T330" s="166"/>
      <c r="AT330" s="160" t="s">
        <v>145</v>
      </c>
      <c r="AU330" s="160" t="s">
        <v>91</v>
      </c>
      <c r="AV330" s="11" t="s">
        <v>91</v>
      </c>
      <c r="AW330" s="11" t="s">
        <v>36</v>
      </c>
      <c r="AX330" s="11" t="s">
        <v>89</v>
      </c>
      <c r="AY330" s="160" t="s">
        <v>137</v>
      </c>
    </row>
    <row r="331" spans="2:51" s="12" customFormat="1" ht="12">
      <c r="B331" s="167"/>
      <c r="D331" s="159" t="s">
        <v>145</v>
      </c>
      <c r="E331" s="168" t="s">
        <v>1</v>
      </c>
      <c r="F331" s="169" t="s">
        <v>592</v>
      </c>
      <c r="H331" s="168" t="s">
        <v>1</v>
      </c>
      <c r="I331" s="170"/>
      <c r="L331" s="167"/>
      <c r="M331" s="171"/>
      <c r="N331" s="172"/>
      <c r="O331" s="172"/>
      <c r="P331" s="172"/>
      <c r="Q331" s="172"/>
      <c r="R331" s="172"/>
      <c r="S331" s="172"/>
      <c r="T331" s="173"/>
      <c r="AT331" s="168" t="s">
        <v>145</v>
      </c>
      <c r="AU331" s="168" t="s">
        <v>91</v>
      </c>
      <c r="AV331" s="12" t="s">
        <v>89</v>
      </c>
      <c r="AW331" s="12" t="s">
        <v>36</v>
      </c>
      <c r="AX331" s="12" t="s">
        <v>81</v>
      </c>
      <c r="AY331" s="168" t="s">
        <v>137</v>
      </c>
    </row>
    <row r="332" spans="2:65" s="1" customFormat="1" ht="16.5" customHeight="1">
      <c r="B332" s="144"/>
      <c r="C332" s="192" t="s">
        <v>593</v>
      </c>
      <c r="D332" s="192" t="s">
        <v>387</v>
      </c>
      <c r="E332" s="193" t="s">
        <v>594</v>
      </c>
      <c r="F332" s="194" t="s">
        <v>595</v>
      </c>
      <c r="G332" s="195" t="s">
        <v>472</v>
      </c>
      <c r="H332" s="196">
        <v>4</v>
      </c>
      <c r="I332" s="197"/>
      <c r="J332" s="198">
        <f>ROUND(I332*H332,2)</f>
        <v>0</v>
      </c>
      <c r="K332" s="194" t="s">
        <v>150</v>
      </c>
      <c r="L332" s="199"/>
      <c r="M332" s="200" t="s">
        <v>1</v>
      </c>
      <c r="N332" s="201" t="s">
        <v>46</v>
      </c>
      <c r="O332" s="56"/>
      <c r="P332" s="154">
        <f>O332*H332</f>
        <v>0</v>
      </c>
      <c r="Q332" s="154">
        <v>0.087</v>
      </c>
      <c r="R332" s="154">
        <f>Q332*H332</f>
        <v>0.348</v>
      </c>
      <c r="S332" s="154">
        <v>0</v>
      </c>
      <c r="T332" s="155">
        <f>S332*H332</f>
        <v>0</v>
      </c>
      <c r="AR332" s="156" t="s">
        <v>182</v>
      </c>
      <c r="AT332" s="156" t="s">
        <v>387</v>
      </c>
      <c r="AU332" s="156" t="s">
        <v>91</v>
      </c>
      <c r="AY332" s="18" t="s">
        <v>137</v>
      </c>
      <c r="BE332" s="157">
        <f>IF(N332="základní",J332,0)</f>
        <v>0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8" t="s">
        <v>89</v>
      </c>
      <c r="BK332" s="157">
        <f>ROUND(I332*H332,2)</f>
        <v>0</v>
      </c>
      <c r="BL332" s="18" t="s">
        <v>136</v>
      </c>
      <c r="BM332" s="156" t="s">
        <v>596</v>
      </c>
    </row>
    <row r="333" spans="2:65" s="1" customFormat="1" ht="16.5" customHeight="1">
      <c r="B333" s="144"/>
      <c r="C333" s="192" t="s">
        <v>597</v>
      </c>
      <c r="D333" s="192" t="s">
        <v>387</v>
      </c>
      <c r="E333" s="193" t="s">
        <v>598</v>
      </c>
      <c r="F333" s="194" t="s">
        <v>599</v>
      </c>
      <c r="G333" s="195" t="s">
        <v>472</v>
      </c>
      <c r="H333" s="196">
        <v>4</v>
      </c>
      <c r="I333" s="197"/>
      <c r="J333" s="198">
        <f>ROUND(I333*H333,2)</f>
        <v>0</v>
      </c>
      <c r="K333" s="194" t="s">
        <v>150</v>
      </c>
      <c r="L333" s="199"/>
      <c r="M333" s="200" t="s">
        <v>1</v>
      </c>
      <c r="N333" s="201" t="s">
        <v>46</v>
      </c>
      <c r="O333" s="56"/>
      <c r="P333" s="154">
        <f>O333*H333</f>
        <v>0</v>
      </c>
      <c r="Q333" s="154">
        <v>0.232</v>
      </c>
      <c r="R333" s="154">
        <f>Q333*H333</f>
        <v>0.928</v>
      </c>
      <c r="S333" s="154">
        <v>0</v>
      </c>
      <c r="T333" s="155">
        <f>S333*H333</f>
        <v>0</v>
      </c>
      <c r="AR333" s="156" t="s">
        <v>182</v>
      </c>
      <c r="AT333" s="156" t="s">
        <v>387</v>
      </c>
      <c r="AU333" s="156" t="s">
        <v>91</v>
      </c>
      <c r="AY333" s="18" t="s">
        <v>137</v>
      </c>
      <c r="BE333" s="157">
        <f>IF(N333="základní",J333,0)</f>
        <v>0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8" t="s">
        <v>89</v>
      </c>
      <c r="BK333" s="157">
        <f>ROUND(I333*H333,2)</f>
        <v>0</v>
      </c>
      <c r="BL333" s="18" t="s">
        <v>136</v>
      </c>
      <c r="BM333" s="156" t="s">
        <v>600</v>
      </c>
    </row>
    <row r="334" spans="2:65" s="1" customFormat="1" ht="16.5" customHeight="1">
      <c r="B334" s="144"/>
      <c r="C334" s="192" t="s">
        <v>601</v>
      </c>
      <c r="D334" s="192" t="s">
        <v>387</v>
      </c>
      <c r="E334" s="193" t="s">
        <v>602</v>
      </c>
      <c r="F334" s="194" t="s">
        <v>603</v>
      </c>
      <c r="G334" s="195" t="s">
        <v>472</v>
      </c>
      <c r="H334" s="196">
        <v>4</v>
      </c>
      <c r="I334" s="197"/>
      <c r="J334" s="198">
        <f>ROUND(I334*H334,2)</f>
        <v>0</v>
      </c>
      <c r="K334" s="194" t="s">
        <v>150</v>
      </c>
      <c r="L334" s="199"/>
      <c r="M334" s="200" t="s">
        <v>1</v>
      </c>
      <c r="N334" s="201" t="s">
        <v>46</v>
      </c>
      <c r="O334" s="56"/>
      <c r="P334" s="154">
        <f>O334*H334</f>
        <v>0</v>
      </c>
      <c r="Q334" s="154">
        <v>0.17</v>
      </c>
      <c r="R334" s="154">
        <f>Q334*H334</f>
        <v>0.68</v>
      </c>
      <c r="S334" s="154">
        <v>0</v>
      </c>
      <c r="T334" s="155">
        <f>S334*H334</f>
        <v>0</v>
      </c>
      <c r="AR334" s="156" t="s">
        <v>182</v>
      </c>
      <c r="AT334" s="156" t="s">
        <v>387</v>
      </c>
      <c r="AU334" s="156" t="s">
        <v>91</v>
      </c>
      <c r="AY334" s="18" t="s">
        <v>137</v>
      </c>
      <c r="BE334" s="157">
        <f>IF(N334="základní",J334,0)</f>
        <v>0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8" t="s">
        <v>89</v>
      </c>
      <c r="BK334" s="157">
        <f>ROUND(I334*H334,2)</f>
        <v>0</v>
      </c>
      <c r="BL334" s="18" t="s">
        <v>136</v>
      </c>
      <c r="BM334" s="156" t="s">
        <v>604</v>
      </c>
    </row>
    <row r="335" spans="2:65" s="1" customFormat="1" ht="16.5" customHeight="1">
      <c r="B335" s="144"/>
      <c r="C335" s="145" t="s">
        <v>605</v>
      </c>
      <c r="D335" s="145" t="s">
        <v>138</v>
      </c>
      <c r="E335" s="146" t="s">
        <v>606</v>
      </c>
      <c r="F335" s="147" t="s">
        <v>607</v>
      </c>
      <c r="G335" s="148" t="s">
        <v>472</v>
      </c>
      <c r="H335" s="149">
        <v>1</v>
      </c>
      <c r="I335" s="150"/>
      <c r="J335" s="151">
        <f>ROUND(I335*H335,2)</f>
        <v>0</v>
      </c>
      <c r="K335" s="147" t="s">
        <v>150</v>
      </c>
      <c r="L335" s="33"/>
      <c r="M335" s="152" t="s">
        <v>1</v>
      </c>
      <c r="N335" s="153" t="s">
        <v>46</v>
      </c>
      <c r="O335" s="56"/>
      <c r="P335" s="154">
        <f>O335*H335</f>
        <v>0</v>
      </c>
      <c r="Q335" s="154">
        <v>0.21734</v>
      </c>
      <c r="R335" s="154">
        <f>Q335*H335</f>
        <v>0.21734</v>
      </c>
      <c r="S335" s="154">
        <v>0</v>
      </c>
      <c r="T335" s="155">
        <f>S335*H335</f>
        <v>0</v>
      </c>
      <c r="AR335" s="156" t="s">
        <v>136</v>
      </c>
      <c r="AT335" s="156" t="s">
        <v>138</v>
      </c>
      <c r="AU335" s="156" t="s">
        <v>91</v>
      </c>
      <c r="AY335" s="18" t="s">
        <v>137</v>
      </c>
      <c r="BE335" s="157">
        <f>IF(N335="základní",J335,0)</f>
        <v>0</v>
      </c>
      <c r="BF335" s="157">
        <f>IF(N335="snížená",J335,0)</f>
        <v>0</v>
      </c>
      <c r="BG335" s="157">
        <f>IF(N335="zákl. přenesená",J335,0)</f>
        <v>0</v>
      </c>
      <c r="BH335" s="157">
        <f>IF(N335="sníž. přenesená",J335,0)</f>
        <v>0</v>
      </c>
      <c r="BI335" s="157">
        <f>IF(N335="nulová",J335,0)</f>
        <v>0</v>
      </c>
      <c r="BJ335" s="18" t="s">
        <v>89</v>
      </c>
      <c r="BK335" s="157">
        <f>ROUND(I335*H335,2)</f>
        <v>0</v>
      </c>
      <c r="BL335" s="18" t="s">
        <v>136</v>
      </c>
      <c r="BM335" s="156" t="s">
        <v>608</v>
      </c>
    </row>
    <row r="336" spans="2:51" s="11" customFormat="1" ht="12">
      <c r="B336" s="158"/>
      <c r="D336" s="159" t="s">
        <v>145</v>
      </c>
      <c r="E336" s="160" t="s">
        <v>1</v>
      </c>
      <c r="F336" s="161" t="s">
        <v>609</v>
      </c>
      <c r="H336" s="162">
        <v>1</v>
      </c>
      <c r="I336" s="163"/>
      <c r="L336" s="158"/>
      <c r="M336" s="164"/>
      <c r="N336" s="165"/>
      <c r="O336" s="165"/>
      <c r="P336" s="165"/>
      <c r="Q336" s="165"/>
      <c r="R336" s="165"/>
      <c r="S336" s="165"/>
      <c r="T336" s="166"/>
      <c r="AT336" s="160" t="s">
        <v>145</v>
      </c>
      <c r="AU336" s="160" t="s">
        <v>91</v>
      </c>
      <c r="AV336" s="11" t="s">
        <v>91</v>
      </c>
      <c r="AW336" s="11" t="s">
        <v>36</v>
      </c>
      <c r="AX336" s="11" t="s">
        <v>89</v>
      </c>
      <c r="AY336" s="160" t="s">
        <v>137</v>
      </c>
    </row>
    <row r="337" spans="2:65" s="1" customFormat="1" ht="16.5" customHeight="1">
      <c r="B337" s="144"/>
      <c r="C337" s="192" t="s">
        <v>610</v>
      </c>
      <c r="D337" s="192" t="s">
        <v>387</v>
      </c>
      <c r="E337" s="193" t="s">
        <v>611</v>
      </c>
      <c r="F337" s="194" t="s">
        <v>612</v>
      </c>
      <c r="G337" s="195" t="s">
        <v>472</v>
      </c>
      <c r="H337" s="196">
        <v>1</v>
      </c>
      <c r="I337" s="197"/>
      <c r="J337" s="198">
        <f>ROUND(I337*H337,2)</f>
        <v>0</v>
      </c>
      <c r="K337" s="194" t="s">
        <v>150</v>
      </c>
      <c r="L337" s="199"/>
      <c r="M337" s="200" t="s">
        <v>1</v>
      </c>
      <c r="N337" s="201" t="s">
        <v>46</v>
      </c>
      <c r="O337" s="56"/>
      <c r="P337" s="154">
        <f>O337*H337</f>
        <v>0</v>
      </c>
      <c r="Q337" s="154">
        <v>0.0546</v>
      </c>
      <c r="R337" s="154">
        <f>Q337*H337</f>
        <v>0.0546</v>
      </c>
      <c r="S337" s="154">
        <v>0</v>
      </c>
      <c r="T337" s="155">
        <f>S337*H337</f>
        <v>0</v>
      </c>
      <c r="AR337" s="156" t="s">
        <v>182</v>
      </c>
      <c r="AT337" s="156" t="s">
        <v>387</v>
      </c>
      <c r="AU337" s="156" t="s">
        <v>91</v>
      </c>
      <c r="AY337" s="18" t="s">
        <v>137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8" t="s">
        <v>89</v>
      </c>
      <c r="BK337" s="157">
        <f>ROUND(I337*H337,2)</f>
        <v>0</v>
      </c>
      <c r="BL337" s="18" t="s">
        <v>136</v>
      </c>
      <c r="BM337" s="156" t="s">
        <v>613</v>
      </c>
    </row>
    <row r="338" spans="2:51" s="11" customFormat="1" ht="12">
      <c r="B338" s="158"/>
      <c r="D338" s="159" t="s">
        <v>145</v>
      </c>
      <c r="E338" s="160" t="s">
        <v>1</v>
      </c>
      <c r="F338" s="161" t="s">
        <v>609</v>
      </c>
      <c r="H338" s="162">
        <v>1</v>
      </c>
      <c r="I338" s="163"/>
      <c r="L338" s="158"/>
      <c r="M338" s="164"/>
      <c r="N338" s="165"/>
      <c r="O338" s="165"/>
      <c r="P338" s="165"/>
      <c r="Q338" s="165"/>
      <c r="R338" s="165"/>
      <c r="S338" s="165"/>
      <c r="T338" s="166"/>
      <c r="AT338" s="160" t="s">
        <v>145</v>
      </c>
      <c r="AU338" s="160" t="s">
        <v>91</v>
      </c>
      <c r="AV338" s="11" t="s">
        <v>91</v>
      </c>
      <c r="AW338" s="11" t="s">
        <v>36</v>
      </c>
      <c r="AX338" s="11" t="s">
        <v>89</v>
      </c>
      <c r="AY338" s="160" t="s">
        <v>137</v>
      </c>
    </row>
    <row r="339" spans="2:65" s="1" customFormat="1" ht="16.5" customHeight="1">
      <c r="B339" s="144"/>
      <c r="C339" s="145" t="s">
        <v>614</v>
      </c>
      <c r="D339" s="145" t="s">
        <v>138</v>
      </c>
      <c r="E339" s="146" t="s">
        <v>615</v>
      </c>
      <c r="F339" s="147" t="s">
        <v>616</v>
      </c>
      <c r="G339" s="148" t="s">
        <v>472</v>
      </c>
      <c r="H339" s="149">
        <v>3</v>
      </c>
      <c r="I339" s="150"/>
      <c r="J339" s="151">
        <f>ROUND(I339*H339,2)</f>
        <v>0</v>
      </c>
      <c r="K339" s="147" t="s">
        <v>150</v>
      </c>
      <c r="L339" s="33"/>
      <c r="M339" s="152" t="s">
        <v>1</v>
      </c>
      <c r="N339" s="153" t="s">
        <v>46</v>
      </c>
      <c r="O339" s="56"/>
      <c r="P339" s="154">
        <f>O339*H339</f>
        <v>0</v>
      </c>
      <c r="Q339" s="154">
        <v>0</v>
      </c>
      <c r="R339" s="154">
        <f>Q339*H339</f>
        <v>0</v>
      </c>
      <c r="S339" s="154">
        <v>0.1</v>
      </c>
      <c r="T339" s="155">
        <f>S339*H339</f>
        <v>0.30000000000000004</v>
      </c>
      <c r="AR339" s="156" t="s">
        <v>136</v>
      </c>
      <c r="AT339" s="156" t="s">
        <v>138</v>
      </c>
      <c r="AU339" s="156" t="s">
        <v>91</v>
      </c>
      <c r="AY339" s="18" t="s">
        <v>137</v>
      </c>
      <c r="BE339" s="157">
        <f>IF(N339="základní",J339,0)</f>
        <v>0</v>
      </c>
      <c r="BF339" s="157">
        <f>IF(N339="snížená",J339,0)</f>
        <v>0</v>
      </c>
      <c r="BG339" s="157">
        <f>IF(N339="zákl. přenesená",J339,0)</f>
        <v>0</v>
      </c>
      <c r="BH339" s="157">
        <f>IF(N339="sníž. přenesená",J339,0)</f>
        <v>0</v>
      </c>
      <c r="BI339" s="157">
        <f>IF(N339="nulová",J339,0)</f>
        <v>0</v>
      </c>
      <c r="BJ339" s="18" t="s">
        <v>89</v>
      </c>
      <c r="BK339" s="157">
        <f>ROUND(I339*H339,2)</f>
        <v>0</v>
      </c>
      <c r="BL339" s="18" t="s">
        <v>136</v>
      </c>
      <c r="BM339" s="156" t="s">
        <v>617</v>
      </c>
    </row>
    <row r="340" spans="2:51" s="11" customFormat="1" ht="12">
      <c r="B340" s="158"/>
      <c r="D340" s="159" t="s">
        <v>145</v>
      </c>
      <c r="E340" s="160" t="s">
        <v>1</v>
      </c>
      <c r="F340" s="161" t="s">
        <v>618</v>
      </c>
      <c r="H340" s="162">
        <v>2</v>
      </c>
      <c r="I340" s="163"/>
      <c r="L340" s="158"/>
      <c r="M340" s="164"/>
      <c r="N340" s="165"/>
      <c r="O340" s="165"/>
      <c r="P340" s="165"/>
      <c r="Q340" s="165"/>
      <c r="R340" s="165"/>
      <c r="S340" s="165"/>
      <c r="T340" s="166"/>
      <c r="AT340" s="160" t="s">
        <v>145</v>
      </c>
      <c r="AU340" s="160" t="s">
        <v>91</v>
      </c>
      <c r="AV340" s="11" t="s">
        <v>91</v>
      </c>
      <c r="AW340" s="11" t="s">
        <v>36</v>
      </c>
      <c r="AX340" s="11" t="s">
        <v>81</v>
      </c>
      <c r="AY340" s="160" t="s">
        <v>137</v>
      </c>
    </row>
    <row r="341" spans="2:51" s="11" customFormat="1" ht="12">
      <c r="B341" s="158"/>
      <c r="D341" s="159" t="s">
        <v>145</v>
      </c>
      <c r="E341" s="160" t="s">
        <v>1</v>
      </c>
      <c r="F341" s="161" t="s">
        <v>619</v>
      </c>
      <c r="H341" s="162">
        <v>1</v>
      </c>
      <c r="I341" s="163"/>
      <c r="L341" s="158"/>
      <c r="M341" s="164"/>
      <c r="N341" s="165"/>
      <c r="O341" s="165"/>
      <c r="P341" s="165"/>
      <c r="Q341" s="165"/>
      <c r="R341" s="165"/>
      <c r="S341" s="165"/>
      <c r="T341" s="166"/>
      <c r="AT341" s="160" t="s">
        <v>145</v>
      </c>
      <c r="AU341" s="160" t="s">
        <v>91</v>
      </c>
      <c r="AV341" s="11" t="s">
        <v>91</v>
      </c>
      <c r="AW341" s="11" t="s">
        <v>36</v>
      </c>
      <c r="AX341" s="11" t="s">
        <v>81</v>
      </c>
      <c r="AY341" s="160" t="s">
        <v>137</v>
      </c>
    </row>
    <row r="342" spans="2:51" s="14" customFormat="1" ht="12">
      <c r="B342" s="184"/>
      <c r="D342" s="159" t="s">
        <v>145</v>
      </c>
      <c r="E342" s="185" t="s">
        <v>1</v>
      </c>
      <c r="F342" s="186" t="s">
        <v>271</v>
      </c>
      <c r="H342" s="187">
        <v>3</v>
      </c>
      <c r="I342" s="188"/>
      <c r="L342" s="184"/>
      <c r="M342" s="189"/>
      <c r="N342" s="190"/>
      <c r="O342" s="190"/>
      <c r="P342" s="190"/>
      <c r="Q342" s="190"/>
      <c r="R342" s="190"/>
      <c r="S342" s="190"/>
      <c r="T342" s="191"/>
      <c r="AT342" s="185" t="s">
        <v>145</v>
      </c>
      <c r="AU342" s="185" t="s">
        <v>91</v>
      </c>
      <c r="AV342" s="14" t="s">
        <v>136</v>
      </c>
      <c r="AW342" s="14" t="s">
        <v>36</v>
      </c>
      <c r="AX342" s="14" t="s">
        <v>89</v>
      </c>
      <c r="AY342" s="185" t="s">
        <v>137</v>
      </c>
    </row>
    <row r="343" spans="2:65" s="1" customFormat="1" ht="16.5" customHeight="1">
      <c r="B343" s="144"/>
      <c r="C343" s="145" t="s">
        <v>620</v>
      </c>
      <c r="D343" s="145" t="s">
        <v>138</v>
      </c>
      <c r="E343" s="146" t="s">
        <v>621</v>
      </c>
      <c r="F343" s="147" t="s">
        <v>622</v>
      </c>
      <c r="G343" s="148" t="s">
        <v>472</v>
      </c>
      <c r="H343" s="149">
        <v>4</v>
      </c>
      <c r="I343" s="150"/>
      <c r="J343" s="151">
        <f>ROUND(I343*H343,2)</f>
        <v>0</v>
      </c>
      <c r="K343" s="147" t="s">
        <v>150</v>
      </c>
      <c r="L343" s="33"/>
      <c r="M343" s="152" t="s">
        <v>1</v>
      </c>
      <c r="N343" s="153" t="s">
        <v>46</v>
      </c>
      <c r="O343" s="56"/>
      <c r="P343" s="154">
        <f>O343*H343</f>
        <v>0</v>
      </c>
      <c r="Q343" s="154">
        <v>0.21734</v>
      </c>
      <c r="R343" s="154">
        <f>Q343*H343</f>
        <v>0.86936</v>
      </c>
      <c r="S343" s="154">
        <v>0</v>
      </c>
      <c r="T343" s="155">
        <f>S343*H343</f>
        <v>0</v>
      </c>
      <c r="AR343" s="156" t="s">
        <v>136</v>
      </c>
      <c r="AT343" s="156" t="s">
        <v>138</v>
      </c>
      <c r="AU343" s="156" t="s">
        <v>91</v>
      </c>
      <c r="AY343" s="18" t="s">
        <v>137</v>
      </c>
      <c r="BE343" s="157">
        <f>IF(N343="základní",J343,0)</f>
        <v>0</v>
      </c>
      <c r="BF343" s="157">
        <f>IF(N343="snížená",J343,0)</f>
        <v>0</v>
      </c>
      <c r="BG343" s="157">
        <f>IF(N343="zákl. přenesená",J343,0)</f>
        <v>0</v>
      </c>
      <c r="BH343" s="157">
        <f>IF(N343="sníž. přenesená",J343,0)</f>
        <v>0</v>
      </c>
      <c r="BI343" s="157">
        <f>IF(N343="nulová",J343,0)</f>
        <v>0</v>
      </c>
      <c r="BJ343" s="18" t="s">
        <v>89</v>
      </c>
      <c r="BK343" s="157">
        <f>ROUND(I343*H343,2)</f>
        <v>0</v>
      </c>
      <c r="BL343" s="18" t="s">
        <v>136</v>
      </c>
      <c r="BM343" s="156" t="s">
        <v>623</v>
      </c>
    </row>
    <row r="344" spans="2:51" s="11" customFormat="1" ht="12">
      <c r="B344" s="158"/>
      <c r="D344" s="159" t="s">
        <v>145</v>
      </c>
      <c r="E344" s="160" t="s">
        <v>1</v>
      </c>
      <c r="F344" s="161" t="s">
        <v>624</v>
      </c>
      <c r="H344" s="162">
        <v>4</v>
      </c>
      <c r="I344" s="163"/>
      <c r="L344" s="158"/>
      <c r="M344" s="164"/>
      <c r="N344" s="165"/>
      <c r="O344" s="165"/>
      <c r="P344" s="165"/>
      <c r="Q344" s="165"/>
      <c r="R344" s="165"/>
      <c r="S344" s="165"/>
      <c r="T344" s="166"/>
      <c r="AT344" s="160" t="s">
        <v>145</v>
      </c>
      <c r="AU344" s="160" t="s">
        <v>91</v>
      </c>
      <c r="AV344" s="11" t="s">
        <v>91</v>
      </c>
      <c r="AW344" s="11" t="s">
        <v>36</v>
      </c>
      <c r="AX344" s="11" t="s">
        <v>89</v>
      </c>
      <c r="AY344" s="160" t="s">
        <v>137</v>
      </c>
    </row>
    <row r="345" spans="2:65" s="1" customFormat="1" ht="24" customHeight="1">
      <c r="B345" s="144"/>
      <c r="C345" s="192" t="s">
        <v>625</v>
      </c>
      <c r="D345" s="192" t="s">
        <v>387</v>
      </c>
      <c r="E345" s="193" t="s">
        <v>626</v>
      </c>
      <c r="F345" s="194" t="s">
        <v>627</v>
      </c>
      <c r="G345" s="195" t="s">
        <v>472</v>
      </c>
      <c r="H345" s="196">
        <v>4</v>
      </c>
      <c r="I345" s="197"/>
      <c r="J345" s="198">
        <f>ROUND(I345*H345,2)</f>
        <v>0</v>
      </c>
      <c r="K345" s="194" t="s">
        <v>628</v>
      </c>
      <c r="L345" s="199"/>
      <c r="M345" s="200" t="s">
        <v>1</v>
      </c>
      <c r="N345" s="201" t="s">
        <v>46</v>
      </c>
      <c r="O345" s="56"/>
      <c r="P345" s="154">
        <f>O345*H345</f>
        <v>0</v>
      </c>
      <c r="Q345" s="154">
        <v>0.001</v>
      </c>
      <c r="R345" s="154">
        <f>Q345*H345</f>
        <v>0.004</v>
      </c>
      <c r="S345" s="154">
        <v>0</v>
      </c>
      <c r="T345" s="155">
        <f>S345*H345</f>
        <v>0</v>
      </c>
      <c r="AR345" s="156" t="s">
        <v>182</v>
      </c>
      <c r="AT345" s="156" t="s">
        <v>387</v>
      </c>
      <c r="AU345" s="156" t="s">
        <v>91</v>
      </c>
      <c r="AY345" s="18" t="s">
        <v>137</v>
      </c>
      <c r="BE345" s="157">
        <f>IF(N345="základní",J345,0)</f>
        <v>0</v>
      </c>
      <c r="BF345" s="157">
        <f>IF(N345="snížená",J345,0)</f>
        <v>0</v>
      </c>
      <c r="BG345" s="157">
        <f>IF(N345="zákl. přenesená",J345,0)</f>
        <v>0</v>
      </c>
      <c r="BH345" s="157">
        <f>IF(N345="sníž. přenesená",J345,0)</f>
        <v>0</v>
      </c>
      <c r="BI345" s="157">
        <f>IF(N345="nulová",J345,0)</f>
        <v>0</v>
      </c>
      <c r="BJ345" s="18" t="s">
        <v>89</v>
      </c>
      <c r="BK345" s="157">
        <f>ROUND(I345*H345,2)</f>
        <v>0</v>
      </c>
      <c r="BL345" s="18" t="s">
        <v>136</v>
      </c>
      <c r="BM345" s="156" t="s">
        <v>629</v>
      </c>
    </row>
    <row r="346" spans="2:51" s="11" customFormat="1" ht="12">
      <c r="B346" s="158"/>
      <c r="D346" s="159" t="s">
        <v>145</v>
      </c>
      <c r="E346" s="160" t="s">
        <v>1</v>
      </c>
      <c r="F346" s="161" t="s">
        <v>630</v>
      </c>
      <c r="H346" s="162">
        <v>4</v>
      </c>
      <c r="I346" s="163"/>
      <c r="L346" s="158"/>
      <c r="M346" s="164"/>
      <c r="N346" s="165"/>
      <c r="O346" s="165"/>
      <c r="P346" s="165"/>
      <c r="Q346" s="165"/>
      <c r="R346" s="165"/>
      <c r="S346" s="165"/>
      <c r="T346" s="166"/>
      <c r="AT346" s="160" t="s">
        <v>145</v>
      </c>
      <c r="AU346" s="160" t="s">
        <v>91</v>
      </c>
      <c r="AV346" s="11" t="s">
        <v>91</v>
      </c>
      <c r="AW346" s="11" t="s">
        <v>36</v>
      </c>
      <c r="AX346" s="11" t="s">
        <v>89</v>
      </c>
      <c r="AY346" s="160" t="s">
        <v>137</v>
      </c>
    </row>
    <row r="347" spans="2:65" s="1" customFormat="1" ht="16.5" customHeight="1">
      <c r="B347" s="144"/>
      <c r="C347" s="192" t="s">
        <v>631</v>
      </c>
      <c r="D347" s="192" t="s">
        <v>387</v>
      </c>
      <c r="E347" s="193" t="s">
        <v>632</v>
      </c>
      <c r="F347" s="194" t="s">
        <v>633</v>
      </c>
      <c r="G347" s="195" t="s">
        <v>472</v>
      </c>
      <c r="H347" s="196">
        <v>4</v>
      </c>
      <c r="I347" s="197"/>
      <c r="J347" s="198">
        <f>ROUND(I347*H347,2)</f>
        <v>0</v>
      </c>
      <c r="K347" s="194" t="s">
        <v>628</v>
      </c>
      <c r="L347" s="199"/>
      <c r="M347" s="200" t="s">
        <v>1</v>
      </c>
      <c r="N347" s="201" t="s">
        <v>46</v>
      </c>
      <c r="O347" s="56"/>
      <c r="P347" s="154">
        <f>O347*H347</f>
        <v>0</v>
      </c>
      <c r="Q347" s="154">
        <v>0.0399</v>
      </c>
      <c r="R347" s="154">
        <f>Q347*H347</f>
        <v>0.1596</v>
      </c>
      <c r="S347" s="154">
        <v>0</v>
      </c>
      <c r="T347" s="155">
        <f>S347*H347</f>
        <v>0</v>
      </c>
      <c r="AR347" s="156" t="s">
        <v>182</v>
      </c>
      <c r="AT347" s="156" t="s">
        <v>387</v>
      </c>
      <c r="AU347" s="156" t="s">
        <v>91</v>
      </c>
      <c r="AY347" s="18" t="s">
        <v>137</v>
      </c>
      <c r="BE347" s="157">
        <f>IF(N347="základní",J347,0)</f>
        <v>0</v>
      </c>
      <c r="BF347" s="157">
        <f>IF(N347="snížená",J347,0)</f>
        <v>0</v>
      </c>
      <c r="BG347" s="157">
        <f>IF(N347="zákl. přenesená",J347,0)</f>
        <v>0</v>
      </c>
      <c r="BH347" s="157">
        <f>IF(N347="sníž. přenesená",J347,0)</f>
        <v>0</v>
      </c>
      <c r="BI347" s="157">
        <f>IF(N347="nulová",J347,0)</f>
        <v>0</v>
      </c>
      <c r="BJ347" s="18" t="s">
        <v>89</v>
      </c>
      <c r="BK347" s="157">
        <f>ROUND(I347*H347,2)</f>
        <v>0</v>
      </c>
      <c r="BL347" s="18" t="s">
        <v>136</v>
      </c>
      <c r="BM347" s="156" t="s">
        <v>634</v>
      </c>
    </row>
    <row r="348" spans="2:63" s="10" customFormat="1" ht="22.9" customHeight="1">
      <c r="B348" s="133"/>
      <c r="D348" s="134" t="s">
        <v>80</v>
      </c>
      <c r="E348" s="182" t="s">
        <v>188</v>
      </c>
      <c r="F348" s="182" t="s">
        <v>635</v>
      </c>
      <c r="I348" s="136"/>
      <c r="J348" s="183">
        <f>BK348</f>
        <v>0</v>
      </c>
      <c r="L348" s="133"/>
      <c r="M348" s="138"/>
      <c r="N348" s="139"/>
      <c r="O348" s="139"/>
      <c r="P348" s="140">
        <f>SUM(P349:P384)</f>
        <v>0</v>
      </c>
      <c r="Q348" s="139"/>
      <c r="R348" s="140">
        <f>SUM(R349:R384)</f>
        <v>48.499438999999995</v>
      </c>
      <c r="S348" s="139"/>
      <c r="T348" s="141">
        <f>SUM(T349:T384)</f>
        <v>0</v>
      </c>
      <c r="AR348" s="134" t="s">
        <v>89</v>
      </c>
      <c r="AT348" s="142" t="s">
        <v>80</v>
      </c>
      <c r="AU348" s="142" t="s">
        <v>89</v>
      </c>
      <c r="AY348" s="134" t="s">
        <v>137</v>
      </c>
      <c r="BK348" s="143">
        <f>SUM(BK349:BK384)</f>
        <v>0</v>
      </c>
    </row>
    <row r="349" spans="2:65" s="1" customFormat="1" ht="24" customHeight="1">
      <c r="B349" s="144"/>
      <c r="C349" s="145" t="s">
        <v>636</v>
      </c>
      <c r="D349" s="145" t="s">
        <v>138</v>
      </c>
      <c r="E349" s="146" t="s">
        <v>637</v>
      </c>
      <c r="F349" s="147" t="s">
        <v>638</v>
      </c>
      <c r="G349" s="148" t="s">
        <v>274</v>
      </c>
      <c r="H349" s="149">
        <v>74</v>
      </c>
      <c r="I349" s="150"/>
      <c r="J349" s="151">
        <f>ROUND(I349*H349,2)</f>
        <v>0</v>
      </c>
      <c r="K349" s="147" t="s">
        <v>150</v>
      </c>
      <c r="L349" s="33"/>
      <c r="M349" s="152" t="s">
        <v>1</v>
      </c>
      <c r="N349" s="153" t="s">
        <v>46</v>
      </c>
      <c r="O349" s="56"/>
      <c r="P349" s="154">
        <f>O349*H349</f>
        <v>0</v>
      </c>
      <c r="Q349" s="154">
        <v>0.1554</v>
      </c>
      <c r="R349" s="154">
        <f>Q349*H349</f>
        <v>11.499600000000001</v>
      </c>
      <c r="S349" s="154">
        <v>0</v>
      </c>
      <c r="T349" s="155">
        <f>S349*H349</f>
        <v>0</v>
      </c>
      <c r="AR349" s="156" t="s">
        <v>136</v>
      </c>
      <c r="AT349" s="156" t="s">
        <v>138</v>
      </c>
      <c r="AU349" s="156" t="s">
        <v>91</v>
      </c>
      <c r="AY349" s="18" t="s">
        <v>137</v>
      </c>
      <c r="BE349" s="157">
        <f>IF(N349="základní",J349,0)</f>
        <v>0</v>
      </c>
      <c r="BF349" s="157">
        <f>IF(N349="snížená",J349,0)</f>
        <v>0</v>
      </c>
      <c r="BG349" s="157">
        <f>IF(N349="zákl. přenesená",J349,0)</f>
        <v>0</v>
      </c>
      <c r="BH349" s="157">
        <f>IF(N349="sníž. přenesená",J349,0)</f>
        <v>0</v>
      </c>
      <c r="BI349" s="157">
        <f>IF(N349="nulová",J349,0)</f>
        <v>0</v>
      </c>
      <c r="BJ349" s="18" t="s">
        <v>89</v>
      </c>
      <c r="BK349" s="157">
        <f>ROUND(I349*H349,2)</f>
        <v>0</v>
      </c>
      <c r="BL349" s="18" t="s">
        <v>136</v>
      </c>
      <c r="BM349" s="156" t="s">
        <v>639</v>
      </c>
    </row>
    <row r="350" spans="2:51" s="11" customFormat="1" ht="12">
      <c r="B350" s="158"/>
      <c r="D350" s="159" t="s">
        <v>145</v>
      </c>
      <c r="E350" s="160" t="s">
        <v>1</v>
      </c>
      <c r="F350" s="161" t="s">
        <v>640</v>
      </c>
      <c r="H350" s="162">
        <v>74</v>
      </c>
      <c r="I350" s="163"/>
      <c r="L350" s="158"/>
      <c r="M350" s="164"/>
      <c r="N350" s="165"/>
      <c r="O350" s="165"/>
      <c r="P350" s="165"/>
      <c r="Q350" s="165"/>
      <c r="R350" s="165"/>
      <c r="S350" s="165"/>
      <c r="T350" s="166"/>
      <c r="AT350" s="160" t="s">
        <v>145</v>
      </c>
      <c r="AU350" s="160" t="s">
        <v>91</v>
      </c>
      <c r="AV350" s="11" t="s">
        <v>91</v>
      </c>
      <c r="AW350" s="11" t="s">
        <v>36</v>
      </c>
      <c r="AX350" s="11" t="s">
        <v>89</v>
      </c>
      <c r="AY350" s="160" t="s">
        <v>137</v>
      </c>
    </row>
    <row r="351" spans="2:65" s="1" customFormat="1" ht="16.5" customHeight="1">
      <c r="B351" s="144"/>
      <c r="C351" s="192" t="s">
        <v>641</v>
      </c>
      <c r="D351" s="192" t="s">
        <v>387</v>
      </c>
      <c r="E351" s="193" t="s">
        <v>642</v>
      </c>
      <c r="F351" s="194" t="s">
        <v>643</v>
      </c>
      <c r="G351" s="195" t="s">
        <v>274</v>
      </c>
      <c r="H351" s="196">
        <v>72.3</v>
      </c>
      <c r="I351" s="197"/>
      <c r="J351" s="198">
        <f>ROUND(I351*H351,2)</f>
        <v>0</v>
      </c>
      <c r="K351" s="194" t="s">
        <v>150</v>
      </c>
      <c r="L351" s="199"/>
      <c r="M351" s="200" t="s">
        <v>1</v>
      </c>
      <c r="N351" s="201" t="s">
        <v>46</v>
      </c>
      <c r="O351" s="56"/>
      <c r="P351" s="154">
        <f>O351*H351</f>
        <v>0</v>
      </c>
      <c r="Q351" s="154">
        <v>0.081</v>
      </c>
      <c r="R351" s="154">
        <f>Q351*H351</f>
        <v>5.8563</v>
      </c>
      <c r="S351" s="154">
        <v>0</v>
      </c>
      <c r="T351" s="155">
        <f>S351*H351</f>
        <v>0</v>
      </c>
      <c r="AR351" s="156" t="s">
        <v>182</v>
      </c>
      <c r="AT351" s="156" t="s">
        <v>387</v>
      </c>
      <c r="AU351" s="156" t="s">
        <v>91</v>
      </c>
      <c r="AY351" s="18" t="s">
        <v>137</v>
      </c>
      <c r="BE351" s="157">
        <f>IF(N351="základní",J351,0)</f>
        <v>0</v>
      </c>
      <c r="BF351" s="157">
        <f>IF(N351="snížená",J351,0)</f>
        <v>0</v>
      </c>
      <c r="BG351" s="157">
        <f>IF(N351="zákl. přenesená",J351,0)</f>
        <v>0</v>
      </c>
      <c r="BH351" s="157">
        <f>IF(N351="sníž. přenesená",J351,0)</f>
        <v>0</v>
      </c>
      <c r="BI351" s="157">
        <f>IF(N351="nulová",J351,0)</f>
        <v>0</v>
      </c>
      <c r="BJ351" s="18" t="s">
        <v>89</v>
      </c>
      <c r="BK351" s="157">
        <f>ROUND(I351*H351,2)</f>
        <v>0</v>
      </c>
      <c r="BL351" s="18" t="s">
        <v>136</v>
      </c>
      <c r="BM351" s="156" t="s">
        <v>644</v>
      </c>
    </row>
    <row r="352" spans="2:51" s="11" customFormat="1" ht="12">
      <c r="B352" s="158"/>
      <c r="D352" s="159" t="s">
        <v>145</v>
      </c>
      <c r="E352" s="160" t="s">
        <v>1</v>
      </c>
      <c r="F352" s="161" t="s">
        <v>645</v>
      </c>
      <c r="H352" s="162">
        <v>74</v>
      </c>
      <c r="I352" s="163"/>
      <c r="L352" s="158"/>
      <c r="M352" s="164"/>
      <c r="N352" s="165"/>
      <c r="O352" s="165"/>
      <c r="P352" s="165"/>
      <c r="Q352" s="165"/>
      <c r="R352" s="165"/>
      <c r="S352" s="165"/>
      <c r="T352" s="166"/>
      <c r="AT352" s="160" t="s">
        <v>145</v>
      </c>
      <c r="AU352" s="160" t="s">
        <v>91</v>
      </c>
      <c r="AV352" s="11" t="s">
        <v>91</v>
      </c>
      <c r="AW352" s="11" t="s">
        <v>36</v>
      </c>
      <c r="AX352" s="11" t="s">
        <v>81</v>
      </c>
      <c r="AY352" s="160" t="s">
        <v>137</v>
      </c>
    </row>
    <row r="353" spans="2:51" s="11" customFormat="1" ht="12">
      <c r="B353" s="158"/>
      <c r="D353" s="159" t="s">
        <v>145</v>
      </c>
      <c r="E353" s="160" t="s">
        <v>1</v>
      </c>
      <c r="F353" s="161" t="s">
        <v>646</v>
      </c>
      <c r="H353" s="162">
        <v>-1.7</v>
      </c>
      <c r="I353" s="163"/>
      <c r="L353" s="158"/>
      <c r="M353" s="164"/>
      <c r="N353" s="165"/>
      <c r="O353" s="165"/>
      <c r="P353" s="165"/>
      <c r="Q353" s="165"/>
      <c r="R353" s="165"/>
      <c r="S353" s="165"/>
      <c r="T353" s="166"/>
      <c r="AT353" s="160" t="s">
        <v>145</v>
      </c>
      <c r="AU353" s="160" t="s">
        <v>91</v>
      </c>
      <c r="AV353" s="11" t="s">
        <v>91</v>
      </c>
      <c r="AW353" s="11" t="s">
        <v>36</v>
      </c>
      <c r="AX353" s="11" t="s">
        <v>81</v>
      </c>
      <c r="AY353" s="160" t="s">
        <v>137</v>
      </c>
    </row>
    <row r="354" spans="2:51" s="14" customFormat="1" ht="12">
      <c r="B354" s="184"/>
      <c r="D354" s="159" t="s">
        <v>145</v>
      </c>
      <c r="E354" s="185" t="s">
        <v>1</v>
      </c>
      <c r="F354" s="186" t="s">
        <v>271</v>
      </c>
      <c r="H354" s="187">
        <v>72.3</v>
      </c>
      <c r="I354" s="188"/>
      <c r="L354" s="184"/>
      <c r="M354" s="189"/>
      <c r="N354" s="190"/>
      <c r="O354" s="190"/>
      <c r="P354" s="190"/>
      <c r="Q354" s="190"/>
      <c r="R354" s="190"/>
      <c r="S354" s="190"/>
      <c r="T354" s="191"/>
      <c r="AT354" s="185" t="s">
        <v>145</v>
      </c>
      <c r="AU354" s="185" t="s">
        <v>91</v>
      </c>
      <c r="AV354" s="14" t="s">
        <v>136</v>
      </c>
      <c r="AW354" s="14" t="s">
        <v>36</v>
      </c>
      <c r="AX354" s="14" t="s">
        <v>89</v>
      </c>
      <c r="AY354" s="185" t="s">
        <v>137</v>
      </c>
    </row>
    <row r="355" spans="2:65" s="1" customFormat="1" ht="16.5" customHeight="1">
      <c r="B355" s="144"/>
      <c r="C355" s="192" t="s">
        <v>647</v>
      </c>
      <c r="D355" s="192" t="s">
        <v>387</v>
      </c>
      <c r="E355" s="193" t="s">
        <v>648</v>
      </c>
      <c r="F355" s="194" t="s">
        <v>649</v>
      </c>
      <c r="G355" s="195" t="s">
        <v>274</v>
      </c>
      <c r="H355" s="196">
        <v>3</v>
      </c>
      <c r="I355" s="197"/>
      <c r="J355" s="198">
        <f>ROUND(I355*H355,2)</f>
        <v>0</v>
      </c>
      <c r="K355" s="194" t="s">
        <v>150</v>
      </c>
      <c r="L355" s="199"/>
      <c r="M355" s="200" t="s">
        <v>1</v>
      </c>
      <c r="N355" s="201" t="s">
        <v>46</v>
      </c>
      <c r="O355" s="56"/>
      <c r="P355" s="154">
        <f>O355*H355</f>
        <v>0</v>
      </c>
      <c r="Q355" s="154">
        <v>0.0782</v>
      </c>
      <c r="R355" s="154">
        <f>Q355*H355</f>
        <v>0.23460000000000003</v>
      </c>
      <c r="S355" s="154">
        <v>0</v>
      </c>
      <c r="T355" s="155">
        <f>S355*H355</f>
        <v>0</v>
      </c>
      <c r="AR355" s="156" t="s">
        <v>182</v>
      </c>
      <c r="AT355" s="156" t="s">
        <v>387</v>
      </c>
      <c r="AU355" s="156" t="s">
        <v>91</v>
      </c>
      <c r="AY355" s="18" t="s">
        <v>137</v>
      </c>
      <c r="BE355" s="157">
        <f>IF(N355="základní",J355,0)</f>
        <v>0</v>
      </c>
      <c r="BF355" s="157">
        <f>IF(N355="snížená",J355,0)</f>
        <v>0</v>
      </c>
      <c r="BG355" s="157">
        <f>IF(N355="zákl. přenesená",J355,0)</f>
        <v>0</v>
      </c>
      <c r="BH355" s="157">
        <f>IF(N355="sníž. přenesená",J355,0)</f>
        <v>0</v>
      </c>
      <c r="BI355" s="157">
        <f>IF(N355="nulová",J355,0)</f>
        <v>0</v>
      </c>
      <c r="BJ355" s="18" t="s">
        <v>89</v>
      </c>
      <c r="BK355" s="157">
        <f>ROUND(I355*H355,2)</f>
        <v>0</v>
      </c>
      <c r="BL355" s="18" t="s">
        <v>136</v>
      </c>
      <c r="BM355" s="156" t="s">
        <v>650</v>
      </c>
    </row>
    <row r="356" spans="2:51" s="11" customFormat="1" ht="12">
      <c r="B356" s="158"/>
      <c r="D356" s="159" t="s">
        <v>145</v>
      </c>
      <c r="E356" s="160" t="s">
        <v>1</v>
      </c>
      <c r="F356" s="161" t="s">
        <v>651</v>
      </c>
      <c r="H356" s="162">
        <v>3</v>
      </c>
      <c r="I356" s="163"/>
      <c r="L356" s="158"/>
      <c r="M356" s="164"/>
      <c r="N356" s="165"/>
      <c r="O356" s="165"/>
      <c r="P356" s="165"/>
      <c r="Q356" s="165"/>
      <c r="R356" s="165"/>
      <c r="S356" s="165"/>
      <c r="T356" s="166"/>
      <c r="AT356" s="160" t="s">
        <v>145</v>
      </c>
      <c r="AU356" s="160" t="s">
        <v>91</v>
      </c>
      <c r="AV356" s="11" t="s">
        <v>91</v>
      </c>
      <c r="AW356" s="11" t="s">
        <v>36</v>
      </c>
      <c r="AX356" s="11" t="s">
        <v>89</v>
      </c>
      <c r="AY356" s="160" t="s">
        <v>137</v>
      </c>
    </row>
    <row r="357" spans="2:65" s="1" customFormat="1" ht="24" customHeight="1">
      <c r="B357" s="144"/>
      <c r="C357" s="145" t="s">
        <v>652</v>
      </c>
      <c r="D357" s="145" t="s">
        <v>138</v>
      </c>
      <c r="E357" s="146" t="s">
        <v>653</v>
      </c>
      <c r="F357" s="147" t="s">
        <v>654</v>
      </c>
      <c r="G357" s="148" t="s">
        <v>274</v>
      </c>
      <c r="H357" s="149">
        <v>102</v>
      </c>
      <c r="I357" s="150"/>
      <c r="J357" s="151">
        <f>ROUND(I357*H357,2)</f>
        <v>0</v>
      </c>
      <c r="K357" s="147" t="s">
        <v>150</v>
      </c>
      <c r="L357" s="33"/>
      <c r="M357" s="152" t="s">
        <v>1</v>
      </c>
      <c r="N357" s="153" t="s">
        <v>46</v>
      </c>
      <c r="O357" s="56"/>
      <c r="P357" s="154">
        <f>O357*H357</f>
        <v>0</v>
      </c>
      <c r="Q357" s="154">
        <v>0.1295</v>
      </c>
      <c r="R357" s="154">
        <f>Q357*H357</f>
        <v>13.209</v>
      </c>
      <c r="S357" s="154">
        <v>0</v>
      </c>
      <c r="T357" s="155">
        <f>S357*H357</f>
        <v>0</v>
      </c>
      <c r="AR357" s="156" t="s">
        <v>136</v>
      </c>
      <c r="AT357" s="156" t="s">
        <v>138</v>
      </c>
      <c r="AU357" s="156" t="s">
        <v>91</v>
      </c>
      <c r="AY357" s="18" t="s">
        <v>137</v>
      </c>
      <c r="BE357" s="157">
        <f>IF(N357="základní",J357,0)</f>
        <v>0</v>
      </c>
      <c r="BF357" s="157">
        <f>IF(N357="snížená",J357,0)</f>
        <v>0</v>
      </c>
      <c r="BG357" s="157">
        <f>IF(N357="zákl. přenesená",J357,0)</f>
        <v>0</v>
      </c>
      <c r="BH357" s="157">
        <f>IF(N357="sníž. přenesená",J357,0)</f>
        <v>0</v>
      </c>
      <c r="BI357" s="157">
        <f>IF(N357="nulová",J357,0)</f>
        <v>0</v>
      </c>
      <c r="BJ357" s="18" t="s">
        <v>89</v>
      </c>
      <c r="BK357" s="157">
        <f>ROUND(I357*H357,2)</f>
        <v>0</v>
      </c>
      <c r="BL357" s="18" t="s">
        <v>136</v>
      </c>
      <c r="BM357" s="156" t="s">
        <v>655</v>
      </c>
    </row>
    <row r="358" spans="2:51" s="11" customFormat="1" ht="12">
      <c r="B358" s="158"/>
      <c r="D358" s="159" t="s">
        <v>145</v>
      </c>
      <c r="E358" s="160" t="s">
        <v>1</v>
      </c>
      <c r="F358" s="161" t="s">
        <v>656</v>
      </c>
      <c r="H358" s="162">
        <v>89.8</v>
      </c>
      <c r="I358" s="163"/>
      <c r="L358" s="158"/>
      <c r="M358" s="164"/>
      <c r="N358" s="165"/>
      <c r="O358" s="165"/>
      <c r="P358" s="165"/>
      <c r="Q358" s="165"/>
      <c r="R358" s="165"/>
      <c r="S358" s="165"/>
      <c r="T358" s="166"/>
      <c r="AT358" s="160" t="s">
        <v>145</v>
      </c>
      <c r="AU358" s="160" t="s">
        <v>91</v>
      </c>
      <c r="AV358" s="11" t="s">
        <v>91</v>
      </c>
      <c r="AW358" s="11" t="s">
        <v>36</v>
      </c>
      <c r="AX358" s="11" t="s">
        <v>81</v>
      </c>
      <c r="AY358" s="160" t="s">
        <v>137</v>
      </c>
    </row>
    <row r="359" spans="2:51" s="11" customFormat="1" ht="12">
      <c r="B359" s="158"/>
      <c r="D359" s="159" t="s">
        <v>145</v>
      </c>
      <c r="E359" s="160" t="s">
        <v>1</v>
      </c>
      <c r="F359" s="161" t="s">
        <v>657</v>
      </c>
      <c r="H359" s="162">
        <v>12.2</v>
      </c>
      <c r="I359" s="163"/>
      <c r="L359" s="158"/>
      <c r="M359" s="164"/>
      <c r="N359" s="165"/>
      <c r="O359" s="165"/>
      <c r="P359" s="165"/>
      <c r="Q359" s="165"/>
      <c r="R359" s="165"/>
      <c r="S359" s="165"/>
      <c r="T359" s="166"/>
      <c r="AT359" s="160" t="s">
        <v>145</v>
      </c>
      <c r="AU359" s="160" t="s">
        <v>91</v>
      </c>
      <c r="AV359" s="11" t="s">
        <v>91</v>
      </c>
      <c r="AW359" s="11" t="s">
        <v>36</v>
      </c>
      <c r="AX359" s="11" t="s">
        <v>81</v>
      </c>
      <c r="AY359" s="160" t="s">
        <v>137</v>
      </c>
    </row>
    <row r="360" spans="2:51" s="14" customFormat="1" ht="12">
      <c r="B360" s="184"/>
      <c r="D360" s="159" t="s">
        <v>145</v>
      </c>
      <c r="E360" s="185" t="s">
        <v>1</v>
      </c>
      <c r="F360" s="186" t="s">
        <v>271</v>
      </c>
      <c r="H360" s="187">
        <v>102</v>
      </c>
      <c r="I360" s="188"/>
      <c r="L360" s="184"/>
      <c r="M360" s="189"/>
      <c r="N360" s="190"/>
      <c r="O360" s="190"/>
      <c r="P360" s="190"/>
      <c r="Q360" s="190"/>
      <c r="R360" s="190"/>
      <c r="S360" s="190"/>
      <c r="T360" s="191"/>
      <c r="AT360" s="185" t="s">
        <v>145</v>
      </c>
      <c r="AU360" s="185" t="s">
        <v>91</v>
      </c>
      <c r="AV360" s="14" t="s">
        <v>136</v>
      </c>
      <c r="AW360" s="14" t="s">
        <v>36</v>
      </c>
      <c r="AX360" s="14" t="s">
        <v>89</v>
      </c>
      <c r="AY360" s="185" t="s">
        <v>137</v>
      </c>
    </row>
    <row r="361" spans="2:65" s="1" customFormat="1" ht="16.5" customHeight="1">
      <c r="B361" s="144"/>
      <c r="C361" s="192" t="s">
        <v>658</v>
      </c>
      <c r="D361" s="192" t="s">
        <v>387</v>
      </c>
      <c r="E361" s="193" t="s">
        <v>659</v>
      </c>
      <c r="F361" s="194" t="s">
        <v>660</v>
      </c>
      <c r="G361" s="195" t="s">
        <v>274</v>
      </c>
      <c r="H361" s="196">
        <v>89.8</v>
      </c>
      <c r="I361" s="197"/>
      <c r="J361" s="198">
        <f>ROUND(I361*H361,2)</f>
        <v>0</v>
      </c>
      <c r="K361" s="194" t="s">
        <v>150</v>
      </c>
      <c r="L361" s="199"/>
      <c r="M361" s="200" t="s">
        <v>1</v>
      </c>
      <c r="N361" s="201" t="s">
        <v>46</v>
      </c>
      <c r="O361" s="56"/>
      <c r="P361" s="154">
        <f>O361*H361</f>
        <v>0</v>
      </c>
      <c r="Q361" s="154">
        <v>0.058</v>
      </c>
      <c r="R361" s="154">
        <f>Q361*H361</f>
        <v>5.2084</v>
      </c>
      <c r="S361" s="154">
        <v>0</v>
      </c>
      <c r="T361" s="155">
        <f>S361*H361</f>
        <v>0</v>
      </c>
      <c r="AR361" s="156" t="s">
        <v>182</v>
      </c>
      <c r="AT361" s="156" t="s">
        <v>387</v>
      </c>
      <c r="AU361" s="156" t="s">
        <v>91</v>
      </c>
      <c r="AY361" s="18" t="s">
        <v>137</v>
      </c>
      <c r="BE361" s="157">
        <f>IF(N361="základní",J361,0)</f>
        <v>0</v>
      </c>
      <c r="BF361" s="157">
        <f>IF(N361="snížená",J361,0)</f>
        <v>0</v>
      </c>
      <c r="BG361" s="157">
        <f>IF(N361="zákl. přenesená",J361,0)</f>
        <v>0</v>
      </c>
      <c r="BH361" s="157">
        <f>IF(N361="sníž. přenesená",J361,0)</f>
        <v>0</v>
      </c>
      <c r="BI361" s="157">
        <f>IF(N361="nulová",J361,0)</f>
        <v>0</v>
      </c>
      <c r="BJ361" s="18" t="s">
        <v>89</v>
      </c>
      <c r="BK361" s="157">
        <f>ROUND(I361*H361,2)</f>
        <v>0</v>
      </c>
      <c r="BL361" s="18" t="s">
        <v>136</v>
      </c>
      <c r="BM361" s="156" t="s">
        <v>661</v>
      </c>
    </row>
    <row r="362" spans="2:51" s="11" customFormat="1" ht="12">
      <c r="B362" s="158"/>
      <c r="D362" s="159" t="s">
        <v>145</v>
      </c>
      <c r="E362" s="160" t="s">
        <v>1</v>
      </c>
      <c r="F362" s="161" t="s">
        <v>662</v>
      </c>
      <c r="H362" s="162">
        <v>89.8</v>
      </c>
      <c r="I362" s="163"/>
      <c r="L362" s="158"/>
      <c r="M362" s="164"/>
      <c r="N362" s="165"/>
      <c r="O362" s="165"/>
      <c r="P362" s="165"/>
      <c r="Q362" s="165"/>
      <c r="R362" s="165"/>
      <c r="S362" s="165"/>
      <c r="T362" s="166"/>
      <c r="AT362" s="160" t="s">
        <v>145</v>
      </c>
      <c r="AU362" s="160" t="s">
        <v>91</v>
      </c>
      <c r="AV362" s="11" t="s">
        <v>91</v>
      </c>
      <c r="AW362" s="11" t="s">
        <v>36</v>
      </c>
      <c r="AX362" s="11" t="s">
        <v>89</v>
      </c>
      <c r="AY362" s="160" t="s">
        <v>137</v>
      </c>
    </row>
    <row r="363" spans="2:65" s="1" customFormat="1" ht="16.5" customHeight="1">
      <c r="B363" s="144"/>
      <c r="C363" s="192" t="s">
        <v>663</v>
      </c>
      <c r="D363" s="192" t="s">
        <v>387</v>
      </c>
      <c r="E363" s="193" t="s">
        <v>664</v>
      </c>
      <c r="F363" s="194" t="s">
        <v>665</v>
      </c>
      <c r="G363" s="195" t="s">
        <v>274</v>
      </c>
      <c r="H363" s="196">
        <v>12.2</v>
      </c>
      <c r="I363" s="197"/>
      <c r="J363" s="198">
        <f>ROUND(I363*H363,2)</f>
        <v>0</v>
      </c>
      <c r="K363" s="194" t="s">
        <v>150</v>
      </c>
      <c r="L363" s="199"/>
      <c r="M363" s="200" t="s">
        <v>1</v>
      </c>
      <c r="N363" s="201" t="s">
        <v>46</v>
      </c>
      <c r="O363" s="56"/>
      <c r="P363" s="154">
        <f>O363*H363</f>
        <v>0</v>
      </c>
      <c r="Q363" s="154">
        <v>0.045</v>
      </c>
      <c r="R363" s="154">
        <f>Q363*H363</f>
        <v>0.5489999999999999</v>
      </c>
      <c r="S363" s="154">
        <v>0</v>
      </c>
      <c r="T363" s="155">
        <f>S363*H363</f>
        <v>0</v>
      </c>
      <c r="AR363" s="156" t="s">
        <v>182</v>
      </c>
      <c r="AT363" s="156" t="s">
        <v>387</v>
      </c>
      <c r="AU363" s="156" t="s">
        <v>91</v>
      </c>
      <c r="AY363" s="18" t="s">
        <v>137</v>
      </c>
      <c r="BE363" s="157">
        <f>IF(N363="základní",J363,0)</f>
        <v>0</v>
      </c>
      <c r="BF363" s="157">
        <f>IF(N363="snížená",J363,0)</f>
        <v>0</v>
      </c>
      <c r="BG363" s="157">
        <f>IF(N363="zákl. přenesená",J363,0)</f>
        <v>0</v>
      </c>
      <c r="BH363" s="157">
        <f>IF(N363="sníž. přenesená",J363,0)</f>
        <v>0</v>
      </c>
      <c r="BI363" s="157">
        <f>IF(N363="nulová",J363,0)</f>
        <v>0</v>
      </c>
      <c r="BJ363" s="18" t="s">
        <v>89</v>
      </c>
      <c r="BK363" s="157">
        <f>ROUND(I363*H363,2)</f>
        <v>0</v>
      </c>
      <c r="BL363" s="18" t="s">
        <v>136</v>
      </c>
      <c r="BM363" s="156" t="s">
        <v>666</v>
      </c>
    </row>
    <row r="364" spans="2:51" s="11" customFormat="1" ht="12">
      <c r="B364" s="158"/>
      <c r="D364" s="159" t="s">
        <v>145</v>
      </c>
      <c r="E364" s="160" t="s">
        <v>1</v>
      </c>
      <c r="F364" s="161" t="s">
        <v>667</v>
      </c>
      <c r="H364" s="162">
        <v>12.2</v>
      </c>
      <c r="I364" s="163"/>
      <c r="L364" s="158"/>
      <c r="M364" s="164"/>
      <c r="N364" s="165"/>
      <c r="O364" s="165"/>
      <c r="P364" s="165"/>
      <c r="Q364" s="165"/>
      <c r="R364" s="165"/>
      <c r="S364" s="165"/>
      <c r="T364" s="166"/>
      <c r="AT364" s="160" t="s">
        <v>145</v>
      </c>
      <c r="AU364" s="160" t="s">
        <v>91</v>
      </c>
      <c r="AV364" s="11" t="s">
        <v>91</v>
      </c>
      <c r="AW364" s="11" t="s">
        <v>36</v>
      </c>
      <c r="AX364" s="11" t="s">
        <v>89</v>
      </c>
      <c r="AY364" s="160" t="s">
        <v>137</v>
      </c>
    </row>
    <row r="365" spans="2:65" s="1" customFormat="1" ht="16.5" customHeight="1">
      <c r="B365" s="144"/>
      <c r="C365" s="145" t="s">
        <v>668</v>
      </c>
      <c r="D365" s="145" t="s">
        <v>138</v>
      </c>
      <c r="E365" s="146" t="s">
        <v>669</v>
      </c>
      <c r="F365" s="147" t="s">
        <v>670</v>
      </c>
      <c r="G365" s="148" t="s">
        <v>274</v>
      </c>
      <c r="H365" s="149">
        <v>7.2</v>
      </c>
      <c r="I365" s="150"/>
      <c r="J365" s="151">
        <f>ROUND(I365*H365,2)</f>
        <v>0</v>
      </c>
      <c r="K365" s="147" t="s">
        <v>150</v>
      </c>
      <c r="L365" s="33"/>
      <c r="M365" s="152" t="s">
        <v>1</v>
      </c>
      <c r="N365" s="153" t="s">
        <v>46</v>
      </c>
      <c r="O365" s="56"/>
      <c r="P365" s="154">
        <f>O365*H365</f>
        <v>0</v>
      </c>
      <c r="Q365" s="154">
        <v>0</v>
      </c>
      <c r="R365" s="154">
        <f>Q365*H365</f>
        <v>0</v>
      </c>
      <c r="S365" s="154">
        <v>0</v>
      </c>
      <c r="T365" s="155">
        <f>S365*H365</f>
        <v>0</v>
      </c>
      <c r="AR365" s="156" t="s">
        <v>136</v>
      </c>
      <c r="AT365" s="156" t="s">
        <v>138</v>
      </c>
      <c r="AU365" s="156" t="s">
        <v>91</v>
      </c>
      <c r="AY365" s="18" t="s">
        <v>137</v>
      </c>
      <c r="BE365" s="157">
        <f>IF(N365="základní",J365,0)</f>
        <v>0</v>
      </c>
      <c r="BF365" s="157">
        <f>IF(N365="snížená",J365,0)</f>
        <v>0</v>
      </c>
      <c r="BG365" s="157">
        <f>IF(N365="zákl. přenesená",J365,0)</f>
        <v>0</v>
      </c>
      <c r="BH365" s="157">
        <f>IF(N365="sníž. přenesená",J365,0)</f>
        <v>0</v>
      </c>
      <c r="BI365" s="157">
        <f>IF(N365="nulová",J365,0)</f>
        <v>0</v>
      </c>
      <c r="BJ365" s="18" t="s">
        <v>89</v>
      </c>
      <c r="BK365" s="157">
        <f>ROUND(I365*H365,2)</f>
        <v>0</v>
      </c>
      <c r="BL365" s="18" t="s">
        <v>136</v>
      </c>
      <c r="BM365" s="156" t="s">
        <v>671</v>
      </c>
    </row>
    <row r="366" spans="2:51" s="11" customFormat="1" ht="12">
      <c r="B366" s="158"/>
      <c r="D366" s="159" t="s">
        <v>145</v>
      </c>
      <c r="E366" s="160" t="s">
        <v>1</v>
      </c>
      <c r="F366" s="161" t="s">
        <v>672</v>
      </c>
      <c r="H366" s="162">
        <v>7.2</v>
      </c>
      <c r="I366" s="163"/>
      <c r="L366" s="158"/>
      <c r="M366" s="164"/>
      <c r="N366" s="165"/>
      <c r="O366" s="165"/>
      <c r="P366" s="165"/>
      <c r="Q366" s="165"/>
      <c r="R366" s="165"/>
      <c r="S366" s="165"/>
      <c r="T366" s="166"/>
      <c r="AT366" s="160" t="s">
        <v>145</v>
      </c>
      <c r="AU366" s="160" t="s">
        <v>91</v>
      </c>
      <c r="AV366" s="11" t="s">
        <v>91</v>
      </c>
      <c r="AW366" s="11" t="s">
        <v>36</v>
      </c>
      <c r="AX366" s="11" t="s">
        <v>89</v>
      </c>
      <c r="AY366" s="160" t="s">
        <v>137</v>
      </c>
    </row>
    <row r="367" spans="2:65" s="1" customFormat="1" ht="24" customHeight="1">
      <c r="B367" s="144"/>
      <c r="C367" s="145" t="s">
        <v>673</v>
      </c>
      <c r="D367" s="145" t="s">
        <v>138</v>
      </c>
      <c r="E367" s="146" t="s">
        <v>674</v>
      </c>
      <c r="F367" s="147" t="s">
        <v>675</v>
      </c>
      <c r="G367" s="148" t="s">
        <v>274</v>
      </c>
      <c r="H367" s="149">
        <v>7.2</v>
      </c>
      <c r="I367" s="150"/>
      <c r="J367" s="151">
        <f>ROUND(I367*H367,2)</f>
        <v>0</v>
      </c>
      <c r="K367" s="147" t="s">
        <v>150</v>
      </c>
      <c r="L367" s="33"/>
      <c r="M367" s="152" t="s">
        <v>1</v>
      </c>
      <c r="N367" s="153" t="s">
        <v>46</v>
      </c>
      <c r="O367" s="56"/>
      <c r="P367" s="154">
        <f>O367*H367</f>
        <v>0</v>
      </c>
      <c r="Q367" s="154">
        <v>0.00028</v>
      </c>
      <c r="R367" s="154">
        <f>Q367*H367</f>
        <v>0.002016</v>
      </c>
      <c r="S367" s="154">
        <v>0</v>
      </c>
      <c r="T367" s="155">
        <f>S367*H367</f>
        <v>0</v>
      </c>
      <c r="AR367" s="156" t="s">
        <v>136</v>
      </c>
      <c r="AT367" s="156" t="s">
        <v>138</v>
      </c>
      <c r="AU367" s="156" t="s">
        <v>91</v>
      </c>
      <c r="AY367" s="18" t="s">
        <v>137</v>
      </c>
      <c r="BE367" s="157">
        <f>IF(N367="základní",J367,0)</f>
        <v>0</v>
      </c>
      <c r="BF367" s="157">
        <f>IF(N367="snížená",J367,0)</f>
        <v>0</v>
      </c>
      <c r="BG367" s="157">
        <f>IF(N367="zákl. přenesená",J367,0)</f>
        <v>0</v>
      </c>
      <c r="BH367" s="157">
        <f>IF(N367="sníž. přenesená",J367,0)</f>
        <v>0</v>
      </c>
      <c r="BI367" s="157">
        <f>IF(N367="nulová",J367,0)</f>
        <v>0</v>
      </c>
      <c r="BJ367" s="18" t="s">
        <v>89</v>
      </c>
      <c r="BK367" s="157">
        <f>ROUND(I367*H367,2)</f>
        <v>0</v>
      </c>
      <c r="BL367" s="18" t="s">
        <v>136</v>
      </c>
      <c r="BM367" s="156" t="s">
        <v>676</v>
      </c>
    </row>
    <row r="368" spans="2:51" s="11" customFormat="1" ht="12">
      <c r="B368" s="158"/>
      <c r="D368" s="159" t="s">
        <v>145</v>
      </c>
      <c r="E368" s="160" t="s">
        <v>1</v>
      </c>
      <c r="F368" s="161" t="s">
        <v>677</v>
      </c>
      <c r="H368" s="162">
        <v>7.2</v>
      </c>
      <c r="I368" s="163"/>
      <c r="L368" s="158"/>
      <c r="M368" s="164"/>
      <c r="N368" s="165"/>
      <c r="O368" s="165"/>
      <c r="P368" s="165"/>
      <c r="Q368" s="165"/>
      <c r="R368" s="165"/>
      <c r="S368" s="165"/>
      <c r="T368" s="166"/>
      <c r="AT368" s="160" t="s">
        <v>145</v>
      </c>
      <c r="AU368" s="160" t="s">
        <v>91</v>
      </c>
      <c r="AV368" s="11" t="s">
        <v>91</v>
      </c>
      <c r="AW368" s="11" t="s">
        <v>36</v>
      </c>
      <c r="AX368" s="11" t="s">
        <v>89</v>
      </c>
      <c r="AY368" s="160" t="s">
        <v>137</v>
      </c>
    </row>
    <row r="369" spans="2:65" s="1" customFormat="1" ht="16.5" customHeight="1">
      <c r="B369" s="144"/>
      <c r="C369" s="145" t="s">
        <v>678</v>
      </c>
      <c r="D369" s="145" t="s">
        <v>138</v>
      </c>
      <c r="E369" s="146" t="s">
        <v>679</v>
      </c>
      <c r="F369" s="147" t="s">
        <v>680</v>
      </c>
      <c r="G369" s="148" t="s">
        <v>231</v>
      </c>
      <c r="H369" s="149">
        <v>1014.132</v>
      </c>
      <c r="I369" s="150"/>
      <c r="J369" s="151">
        <f>ROUND(I369*H369,2)</f>
        <v>0</v>
      </c>
      <c r="K369" s="147" t="s">
        <v>150</v>
      </c>
      <c r="L369" s="33"/>
      <c r="M369" s="152" t="s">
        <v>1</v>
      </c>
      <c r="N369" s="153" t="s">
        <v>46</v>
      </c>
      <c r="O369" s="56"/>
      <c r="P369" s="154">
        <f>O369*H369</f>
        <v>0</v>
      </c>
      <c r="Q369" s="154">
        <v>0.00025</v>
      </c>
      <c r="R369" s="154">
        <f>Q369*H369</f>
        <v>0.253533</v>
      </c>
      <c r="S369" s="154">
        <v>0</v>
      </c>
      <c r="T369" s="155">
        <f>S369*H369</f>
        <v>0</v>
      </c>
      <c r="AR369" s="156" t="s">
        <v>136</v>
      </c>
      <c r="AT369" s="156" t="s">
        <v>138</v>
      </c>
      <c r="AU369" s="156" t="s">
        <v>91</v>
      </c>
      <c r="AY369" s="18" t="s">
        <v>137</v>
      </c>
      <c r="BE369" s="157">
        <f>IF(N369="základní",J369,0)</f>
        <v>0</v>
      </c>
      <c r="BF369" s="157">
        <f>IF(N369="snížená",J369,0)</f>
        <v>0</v>
      </c>
      <c r="BG369" s="157">
        <f>IF(N369="zákl. přenesená",J369,0)</f>
        <v>0</v>
      </c>
      <c r="BH369" s="157">
        <f>IF(N369="sníž. přenesená",J369,0)</f>
        <v>0</v>
      </c>
      <c r="BI369" s="157">
        <f>IF(N369="nulová",J369,0)</f>
        <v>0</v>
      </c>
      <c r="BJ369" s="18" t="s">
        <v>89</v>
      </c>
      <c r="BK369" s="157">
        <f>ROUND(I369*H369,2)</f>
        <v>0</v>
      </c>
      <c r="BL369" s="18" t="s">
        <v>136</v>
      </c>
      <c r="BM369" s="156" t="s">
        <v>681</v>
      </c>
    </row>
    <row r="370" spans="2:51" s="12" customFormat="1" ht="12">
      <c r="B370" s="167"/>
      <c r="D370" s="159" t="s">
        <v>145</v>
      </c>
      <c r="E370" s="168" t="s">
        <v>1</v>
      </c>
      <c r="F370" s="169" t="s">
        <v>682</v>
      </c>
      <c r="H370" s="168" t="s">
        <v>1</v>
      </c>
      <c r="I370" s="170"/>
      <c r="L370" s="167"/>
      <c r="M370" s="171"/>
      <c r="N370" s="172"/>
      <c r="O370" s="172"/>
      <c r="P370" s="172"/>
      <c r="Q370" s="172"/>
      <c r="R370" s="172"/>
      <c r="S370" s="172"/>
      <c r="T370" s="173"/>
      <c r="AT370" s="168" t="s">
        <v>145</v>
      </c>
      <c r="AU370" s="168" t="s">
        <v>91</v>
      </c>
      <c r="AV370" s="12" t="s">
        <v>89</v>
      </c>
      <c r="AW370" s="12" t="s">
        <v>36</v>
      </c>
      <c r="AX370" s="12" t="s">
        <v>81</v>
      </c>
      <c r="AY370" s="168" t="s">
        <v>137</v>
      </c>
    </row>
    <row r="371" spans="2:51" s="11" customFormat="1" ht="12">
      <c r="B371" s="158"/>
      <c r="D371" s="159" t="s">
        <v>145</v>
      </c>
      <c r="E371" s="160" t="s">
        <v>1</v>
      </c>
      <c r="F371" s="161" t="s">
        <v>683</v>
      </c>
      <c r="H371" s="162">
        <v>696.86</v>
      </c>
      <c r="I371" s="163"/>
      <c r="L371" s="158"/>
      <c r="M371" s="164"/>
      <c r="N371" s="165"/>
      <c r="O371" s="165"/>
      <c r="P371" s="165"/>
      <c r="Q371" s="165"/>
      <c r="R371" s="165"/>
      <c r="S371" s="165"/>
      <c r="T371" s="166"/>
      <c r="AT371" s="160" t="s">
        <v>145</v>
      </c>
      <c r="AU371" s="160" t="s">
        <v>91</v>
      </c>
      <c r="AV371" s="11" t="s">
        <v>91</v>
      </c>
      <c r="AW371" s="11" t="s">
        <v>36</v>
      </c>
      <c r="AX371" s="11" t="s">
        <v>81</v>
      </c>
      <c r="AY371" s="160" t="s">
        <v>137</v>
      </c>
    </row>
    <row r="372" spans="2:51" s="11" customFormat="1" ht="12">
      <c r="B372" s="158"/>
      <c r="D372" s="159" t="s">
        <v>145</v>
      </c>
      <c r="E372" s="160" t="s">
        <v>1</v>
      </c>
      <c r="F372" s="161" t="s">
        <v>684</v>
      </c>
      <c r="H372" s="162">
        <v>216.04</v>
      </c>
      <c r="I372" s="163"/>
      <c r="L372" s="158"/>
      <c r="M372" s="164"/>
      <c r="N372" s="165"/>
      <c r="O372" s="165"/>
      <c r="P372" s="165"/>
      <c r="Q372" s="165"/>
      <c r="R372" s="165"/>
      <c r="S372" s="165"/>
      <c r="T372" s="166"/>
      <c r="AT372" s="160" t="s">
        <v>145</v>
      </c>
      <c r="AU372" s="160" t="s">
        <v>91</v>
      </c>
      <c r="AV372" s="11" t="s">
        <v>91</v>
      </c>
      <c r="AW372" s="11" t="s">
        <v>36</v>
      </c>
      <c r="AX372" s="11" t="s">
        <v>81</v>
      </c>
      <c r="AY372" s="160" t="s">
        <v>137</v>
      </c>
    </row>
    <row r="373" spans="2:51" s="11" customFormat="1" ht="12">
      <c r="B373" s="158"/>
      <c r="D373" s="159" t="s">
        <v>145</v>
      </c>
      <c r="E373" s="160" t="s">
        <v>1</v>
      </c>
      <c r="F373" s="161" t="s">
        <v>685</v>
      </c>
      <c r="H373" s="162">
        <v>9</v>
      </c>
      <c r="I373" s="163"/>
      <c r="L373" s="158"/>
      <c r="M373" s="164"/>
      <c r="N373" s="165"/>
      <c r="O373" s="165"/>
      <c r="P373" s="165"/>
      <c r="Q373" s="165"/>
      <c r="R373" s="165"/>
      <c r="S373" s="165"/>
      <c r="T373" s="166"/>
      <c r="AT373" s="160" t="s">
        <v>145</v>
      </c>
      <c r="AU373" s="160" t="s">
        <v>91</v>
      </c>
      <c r="AV373" s="11" t="s">
        <v>91</v>
      </c>
      <c r="AW373" s="11" t="s">
        <v>36</v>
      </c>
      <c r="AX373" s="11" t="s">
        <v>81</v>
      </c>
      <c r="AY373" s="160" t="s">
        <v>137</v>
      </c>
    </row>
    <row r="374" spans="2:51" s="11" customFormat="1" ht="12">
      <c r="B374" s="158"/>
      <c r="D374" s="159" t="s">
        <v>145</v>
      </c>
      <c r="E374" s="160" t="s">
        <v>1</v>
      </c>
      <c r="F374" s="161" t="s">
        <v>686</v>
      </c>
      <c r="H374" s="162">
        <v>92.232</v>
      </c>
      <c r="I374" s="163"/>
      <c r="L374" s="158"/>
      <c r="M374" s="164"/>
      <c r="N374" s="165"/>
      <c r="O374" s="165"/>
      <c r="P374" s="165"/>
      <c r="Q374" s="165"/>
      <c r="R374" s="165"/>
      <c r="S374" s="165"/>
      <c r="T374" s="166"/>
      <c r="AT374" s="160" t="s">
        <v>145</v>
      </c>
      <c r="AU374" s="160" t="s">
        <v>91</v>
      </c>
      <c r="AV374" s="11" t="s">
        <v>91</v>
      </c>
      <c r="AW374" s="11" t="s">
        <v>36</v>
      </c>
      <c r="AX374" s="11" t="s">
        <v>81</v>
      </c>
      <c r="AY374" s="160" t="s">
        <v>137</v>
      </c>
    </row>
    <row r="375" spans="2:51" s="14" customFormat="1" ht="12">
      <c r="B375" s="184"/>
      <c r="D375" s="159" t="s">
        <v>145</v>
      </c>
      <c r="E375" s="185" t="s">
        <v>1</v>
      </c>
      <c r="F375" s="186" t="s">
        <v>271</v>
      </c>
      <c r="H375" s="187">
        <v>1014.132</v>
      </c>
      <c r="I375" s="188"/>
      <c r="L375" s="184"/>
      <c r="M375" s="189"/>
      <c r="N375" s="190"/>
      <c r="O375" s="190"/>
      <c r="P375" s="190"/>
      <c r="Q375" s="190"/>
      <c r="R375" s="190"/>
      <c r="S375" s="190"/>
      <c r="T375" s="191"/>
      <c r="AT375" s="185" t="s">
        <v>145</v>
      </c>
      <c r="AU375" s="185" t="s">
        <v>91</v>
      </c>
      <c r="AV375" s="14" t="s">
        <v>136</v>
      </c>
      <c r="AW375" s="14" t="s">
        <v>36</v>
      </c>
      <c r="AX375" s="14" t="s">
        <v>89</v>
      </c>
      <c r="AY375" s="185" t="s">
        <v>137</v>
      </c>
    </row>
    <row r="376" spans="2:65" s="1" customFormat="1" ht="16.5" customHeight="1">
      <c r="B376" s="144"/>
      <c r="C376" s="145" t="s">
        <v>687</v>
      </c>
      <c r="D376" s="145" t="s">
        <v>138</v>
      </c>
      <c r="E376" s="146" t="s">
        <v>688</v>
      </c>
      <c r="F376" s="147" t="s">
        <v>689</v>
      </c>
      <c r="G376" s="148" t="s">
        <v>274</v>
      </c>
      <c r="H376" s="149">
        <v>7.2</v>
      </c>
      <c r="I376" s="150"/>
      <c r="J376" s="151">
        <f>ROUND(I376*H376,2)</f>
        <v>0</v>
      </c>
      <c r="K376" s="147" t="s">
        <v>150</v>
      </c>
      <c r="L376" s="33"/>
      <c r="M376" s="152" t="s">
        <v>1</v>
      </c>
      <c r="N376" s="153" t="s">
        <v>46</v>
      </c>
      <c r="O376" s="56"/>
      <c r="P376" s="154">
        <f>O376*H376</f>
        <v>0</v>
      </c>
      <c r="Q376" s="154">
        <v>0</v>
      </c>
      <c r="R376" s="154">
        <f>Q376*H376</f>
        <v>0</v>
      </c>
      <c r="S376" s="154">
        <v>0</v>
      </c>
      <c r="T376" s="155">
        <f>S376*H376</f>
        <v>0</v>
      </c>
      <c r="AR376" s="156" t="s">
        <v>136</v>
      </c>
      <c r="AT376" s="156" t="s">
        <v>138</v>
      </c>
      <c r="AU376" s="156" t="s">
        <v>91</v>
      </c>
      <c r="AY376" s="18" t="s">
        <v>137</v>
      </c>
      <c r="BE376" s="157">
        <f>IF(N376="základní",J376,0)</f>
        <v>0</v>
      </c>
      <c r="BF376" s="157">
        <f>IF(N376="snížená",J376,0)</f>
        <v>0</v>
      </c>
      <c r="BG376" s="157">
        <f>IF(N376="zákl. přenesená",J376,0)</f>
        <v>0</v>
      </c>
      <c r="BH376" s="157">
        <f>IF(N376="sníž. přenesená",J376,0)</f>
        <v>0</v>
      </c>
      <c r="BI376" s="157">
        <f>IF(N376="nulová",J376,0)</f>
        <v>0</v>
      </c>
      <c r="BJ376" s="18" t="s">
        <v>89</v>
      </c>
      <c r="BK376" s="157">
        <f>ROUND(I376*H376,2)</f>
        <v>0</v>
      </c>
      <c r="BL376" s="18" t="s">
        <v>136</v>
      </c>
      <c r="BM376" s="156" t="s">
        <v>690</v>
      </c>
    </row>
    <row r="377" spans="2:51" s="11" customFormat="1" ht="12">
      <c r="B377" s="158"/>
      <c r="D377" s="159" t="s">
        <v>145</v>
      </c>
      <c r="E377" s="160" t="s">
        <v>1</v>
      </c>
      <c r="F377" s="161" t="s">
        <v>691</v>
      </c>
      <c r="H377" s="162">
        <v>7.2</v>
      </c>
      <c r="I377" s="163"/>
      <c r="L377" s="158"/>
      <c r="M377" s="164"/>
      <c r="N377" s="165"/>
      <c r="O377" s="165"/>
      <c r="P377" s="165"/>
      <c r="Q377" s="165"/>
      <c r="R377" s="165"/>
      <c r="S377" s="165"/>
      <c r="T377" s="166"/>
      <c r="AT377" s="160" t="s">
        <v>145</v>
      </c>
      <c r="AU377" s="160" t="s">
        <v>91</v>
      </c>
      <c r="AV377" s="11" t="s">
        <v>91</v>
      </c>
      <c r="AW377" s="11" t="s">
        <v>36</v>
      </c>
      <c r="AX377" s="11" t="s">
        <v>89</v>
      </c>
      <c r="AY377" s="160" t="s">
        <v>137</v>
      </c>
    </row>
    <row r="378" spans="2:65" s="1" customFormat="1" ht="16.5" customHeight="1">
      <c r="B378" s="144"/>
      <c r="C378" s="145" t="s">
        <v>692</v>
      </c>
      <c r="D378" s="145" t="s">
        <v>138</v>
      </c>
      <c r="E378" s="146" t="s">
        <v>693</v>
      </c>
      <c r="F378" s="147" t="s">
        <v>694</v>
      </c>
      <c r="G378" s="148" t="s">
        <v>274</v>
      </c>
      <c r="H378" s="149">
        <v>13</v>
      </c>
      <c r="I378" s="150"/>
      <c r="J378" s="151">
        <f>ROUND(I378*H378,2)</f>
        <v>0</v>
      </c>
      <c r="K378" s="147" t="s">
        <v>150</v>
      </c>
      <c r="L378" s="33"/>
      <c r="M378" s="152" t="s">
        <v>1</v>
      </c>
      <c r="N378" s="153" t="s">
        <v>46</v>
      </c>
      <c r="O378" s="56"/>
      <c r="P378" s="154">
        <f>O378*H378</f>
        <v>0</v>
      </c>
      <c r="Q378" s="154">
        <v>0.35593</v>
      </c>
      <c r="R378" s="154">
        <f>Q378*H378</f>
        <v>4.62709</v>
      </c>
      <c r="S378" s="154">
        <v>0</v>
      </c>
      <c r="T378" s="155">
        <f>S378*H378</f>
        <v>0</v>
      </c>
      <c r="AR378" s="156" t="s">
        <v>136</v>
      </c>
      <c r="AT378" s="156" t="s">
        <v>138</v>
      </c>
      <c r="AU378" s="156" t="s">
        <v>91</v>
      </c>
      <c r="AY378" s="18" t="s">
        <v>137</v>
      </c>
      <c r="BE378" s="157">
        <f>IF(N378="základní",J378,0)</f>
        <v>0</v>
      </c>
      <c r="BF378" s="157">
        <f>IF(N378="snížená",J378,0)</f>
        <v>0</v>
      </c>
      <c r="BG378" s="157">
        <f>IF(N378="zákl. přenesená",J378,0)</f>
        <v>0</v>
      </c>
      <c r="BH378" s="157">
        <f>IF(N378="sníž. přenesená",J378,0)</f>
        <v>0</v>
      </c>
      <c r="BI378" s="157">
        <f>IF(N378="nulová",J378,0)</f>
        <v>0</v>
      </c>
      <c r="BJ378" s="18" t="s">
        <v>89</v>
      </c>
      <c r="BK378" s="157">
        <f>ROUND(I378*H378,2)</f>
        <v>0</v>
      </c>
      <c r="BL378" s="18" t="s">
        <v>136</v>
      </c>
      <c r="BM378" s="156" t="s">
        <v>695</v>
      </c>
    </row>
    <row r="379" spans="2:51" s="11" customFormat="1" ht="12">
      <c r="B379" s="158"/>
      <c r="D379" s="159" t="s">
        <v>145</v>
      </c>
      <c r="E379" s="160" t="s">
        <v>1</v>
      </c>
      <c r="F379" s="161" t="s">
        <v>696</v>
      </c>
      <c r="H379" s="162">
        <v>13</v>
      </c>
      <c r="I379" s="163"/>
      <c r="L379" s="158"/>
      <c r="M379" s="164"/>
      <c r="N379" s="165"/>
      <c r="O379" s="165"/>
      <c r="P379" s="165"/>
      <c r="Q379" s="165"/>
      <c r="R379" s="165"/>
      <c r="S379" s="165"/>
      <c r="T379" s="166"/>
      <c r="AT379" s="160" t="s">
        <v>145</v>
      </c>
      <c r="AU379" s="160" t="s">
        <v>91</v>
      </c>
      <c r="AV379" s="11" t="s">
        <v>91</v>
      </c>
      <c r="AW379" s="11" t="s">
        <v>36</v>
      </c>
      <c r="AX379" s="11" t="s">
        <v>89</v>
      </c>
      <c r="AY379" s="160" t="s">
        <v>137</v>
      </c>
    </row>
    <row r="380" spans="2:65" s="1" customFormat="1" ht="16.5" customHeight="1">
      <c r="B380" s="144"/>
      <c r="C380" s="145" t="s">
        <v>697</v>
      </c>
      <c r="D380" s="145" t="s">
        <v>138</v>
      </c>
      <c r="E380" s="146" t="s">
        <v>698</v>
      </c>
      <c r="F380" s="147" t="s">
        <v>699</v>
      </c>
      <c r="G380" s="148" t="s">
        <v>274</v>
      </c>
      <c r="H380" s="149">
        <v>12</v>
      </c>
      <c r="I380" s="150"/>
      <c r="J380" s="151">
        <f>ROUND(I380*H380,2)</f>
        <v>0</v>
      </c>
      <c r="K380" s="147" t="s">
        <v>150</v>
      </c>
      <c r="L380" s="33"/>
      <c r="M380" s="152" t="s">
        <v>1</v>
      </c>
      <c r="N380" s="153" t="s">
        <v>46</v>
      </c>
      <c r="O380" s="56"/>
      <c r="P380" s="154">
        <f>O380*H380</f>
        <v>0</v>
      </c>
      <c r="Q380" s="154">
        <v>0.51915</v>
      </c>
      <c r="R380" s="154">
        <f>Q380*H380</f>
        <v>6.2298</v>
      </c>
      <c r="S380" s="154">
        <v>0</v>
      </c>
      <c r="T380" s="155">
        <f>S380*H380</f>
        <v>0</v>
      </c>
      <c r="AR380" s="156" t="s">
        <v>136</v>
      </c>
      <c r="AT380" s="156" t="s">
        <v>138</v>
      </c>
      <c r="AU380" s="156" t="s">
        <v>91</v>
      </c>
      <c r="AY380" s="18" t="s">
        <v>137</v>
      </c>
      <c r="BE380" s="157">
        <f>IF(N380="základní",J380,0)</f>
        <v>0</v>
      </c>
      <c r="BF380" s="157">
        <f>IF(N380="snížená",J380,0)</f>
        <v>0</v>
      </c>
      <c r="BG380" s="157">
        <f>IF(N380="zákl. přenesená",J380,0)</f>
        <v>0</v>
      </c>
      <c r="BH380" s="157">
        <f>IF(N380="sníž. přenesená",J380,0)</f>
        <v>0</v>
      </c>
      <c r="BI380" s="157">
        <f>IF(N380="nulová",J380,0)</f>
        <v>0</v>
      </c>
      <c r="BJ380" s="18" t="s">
        <v>89</v>
      </c>
      <c r="BK380" s="157">
        <f>ROUND(I380*H380,2)</f>
        <v>0</v>
      </c>
      <c r="BL380" s="18" t="s">
        <v>136</v>
      </c>
      <c r="BM380" s="156" t="s">
        <v>700</v>
      </c>
    </row>
    <row r="381" spans="2:51" s="11" customFormat="1" ht="12">
      <c r="B381" s="158"/>
      <c r="D381" s="159" t="s">
        <v>145</v>
      </c>
      <c r="E381" s="160" t="s">
        <v>1</v>
      </c>
      <c r="F381" s="161" t="s">
        <v>701</v>
      </c>
      <c r="H381" s="162">
        <v>12</v>
      </c>
      <c r="I381" s="163"/>
      <c r="L381" s="158"/>
      <c r="M381" s="164"/>
      <c r="N381" s="165"/>
      <c r="O381" s="165"/>
      <c r="P381" s="165"/>
      <c r="Q381" s="165"/>
      <c r="R381" s="165"/>
      <c r="S381" s="165"/>
      <c r="T381" s="166"/>
      <c r="AT381" s="160" t="s">
        <v>145</v>
      </c>
      <c r="AU381" s="160" t="s">
        <v>91</v>
      </c>
      <c r="AV381" s="11" t="s">
        <v>91</v>
      </c>
      <c r="AW381" s="11" t="s">
        <v>36</v>
      </c>
      <c r="AX381" s="11" t="s">
        <v>89</v>
      </c>
      <c r="AY381" s="160" t="s">
        <v>137</v>
      </c>
    </row>
    <row r="382" spans="2:51" s="12" customFormat="1" ht="12">
      <c r="B382" s="167"/>
      <c r="D382" s="159" t="s">
        <v>145</v>
      </c>
      <c r="E382" s="168" t="s">
        <v>1</v>
      </c>
      <c r="F382" s="169" t="s">
        <v>702</v>
      </c>
      <c r="H382" s="168" t="s">
        <v>1</v>
      </c>
      <c r="I382" s="170"/>
      <c r="L382" s="167"/>
      <c r="M382" s="171"/>
      <c r="N382" s="172"/>
      <c r="O382" s="172"/>
      <c r="P382" s="172"/>
      <c r="Q382" s="172"/>
      <c r="R382" s="172"/>
      <c r="S382" s="172"/>
      <c r="T382" s="173"/>
      <c r="AT382" s="168" t="s">
        <v>145</v>
      </c>
      <c r="AU382" s="168" t="s">
        <v>91</v>
      </c>
      <c r="AV382" s="12" t="s">
        <v>89</v>
      </c>
      <c r="AW382" s="12" t="s">
        <v>36</v>
      </c>
      <c r="AX382" s="12" t="s">
        <v>81</v>
      </c>
      <c r="AY382" s="168" t="s">
        <v>137</v>
      </c>
    </row>
    <row r="383" spans="2:65" s="1" customFormat="1" ht="16.5" customHeight="1">
      <c r="B383" s="144"/>
      <c r="C383" s="145" t="s">
        <v>703</v>
      </c>
      <c r="D383" s="145" t="s">
        <v>138</v>
      </c>
      <c r="E383" s="146" t="s">
        <v>704</v>
      </c>
      <c r="F383" s="147" t="s">
        <v>705</v>
      </c>
      <c r="G383" s="148" t="s">
        <v>472</v>
      </c>
      <c r="H383" s="149">
        <v>3</v>
      </c>
      <c r="I383" s="150"/>
      <c r="J383" s="151">
        <f>ROUND(I383*H383,2)</f>
        <v>0</v>
      </c>
      <c r="K383" s="147" t="s">
        <v>150</v>
      </c>
      <c r="L383" s="33"/>
      <c r="M383" s="152" t="s">
        <v>1</v>
      </c>
      <c r="N383" s="153" t="s">
        <v>46</v>
      </c>
      <c r="O383" s="56"/>
      <c r="P383" s="154">
        <f>O383*H383</f>
        <v>0</v>
      </c>
      <c r="Q383" s="154">
        <v>0.2767</v>
      </c>
      <c r="R383" s="154">
        <f>Q383*H383</f>
        <v>0.8301000000000001</v>
      </c>
      <c r="S383" s="154">
        <v>0</v>
      </c>
      <c r="T383" s="155">
        <f>S383*H383</f>
        <v>0</v>
      </c>
      <c r="AR383" s="156" t="s">
        <v>136</v>
      </c>
      <c r="AT383" s="156" t="s">
        <v>138</v>
      </c>
      <c r="AU383" s="156" t="s">
        <v>91</v>
      </c>
      <c r="AY383" s="18" t="s">
        <v>137</v>
      </c>
      <c r="BE383" s="157">
        <f>IF(N383="základní",J383,0)</f>
        <v>0</v>
      </c>
      <c r="BF383" s="157">
        <f>IF(N383="snížená",J383,0)</f>
        <v>0</v>
      </c>
      <c r="BG383" s="157">
        <f>IF(N383="zákl. přenesená",J383,0)</f>
        <v>0</v>
      </c>
      <c r="BH383" s="157">
        <f>IF(N383="sníž. přenesená",J383,0)</f>
        <v>0</v>
      </c>
      <c r="BI383" s="157">
        <f>IF(N383="nulová",J383,0)</f>
        <v>0</v>
      </c>
      <c r="BJ383" s="18" t="s">
        <v>89</v>
      </c>
      <c r="BK383" s="157">
        <f>ROUND(I383*H383,2)</f>
        <v>0</v>
      </c>
      <c r="BL383" s="18" t="s">
        <v>136</v>
      </c>
      <c r="BM383" s="156" t="s">
        <v>706</v>
      </c>
    </row>
    <row r="384" spans="2:51" s="11" customFormat="1" ht="12">
      <c r="B384" s="158"/>
      <c r="D384" s="159" t="s">
        <v>145</v>
      </c>
      <c r="E384" s="160" t="s">
        <v>1</v>
      </c>
      <c r="F384" s="161" t="s">
        <v>707</v>
      </c>
      <c r="H384" s="162">
        <v>3</v>
      </c>
      <c r="I384" s="163"/>
      <c r="L384" s="158"/>
      <c r="M384" s="164"/>
      <c r="N384" s="165"/>
      <c r="O384" s="165"/>
      <c r="P384" s="165"/>
      <c r="Q384" s="165"/>
      <c r="R384" s="165"/>
      <c r="S384" s="165"/>
      <c r="T384" s="166"/>
      <c r="AT384" s="160" t="s">
        <v>145</v>
      </c>
      <c r="AU384" s="160" t="s">
        <v>91</v>
      </c>
      <c r="AV384" s="11" t="s">
        <v>91</v>
      </c>
      <c r="AW384" s="11" t="s">
        <v>36</v>
      </c>
      <c r="AX384" s="11" t="s">
        <v>89</v>
      </c>
      <c r="AY384" s="160" t="s">
        <v>137</v>
      </c>
    </row>
    <row r="385" spans="2:63" s="10" customFormat="1" ht="22.9" customHeight="1">
      <c r="B385" s="133"/>
      <c r="D385" s="134" t="s">
        <v>80</v>
      </c>
      <c r="E385" s="182" t="s">
        <v>708</v>
      </c>
      <c r="F385" s="182" t="s">
        <v>709</v>
      </c>
      <c r="I385" s="136"/>
      <c r="J385" s="183">
        <f>BK385</f>
        <v>0</v>
      </c>
      <c r="L385" s="133"/>
      <c r="M385" s="138"/>
      <c r="N385" s="139"/>
      <c r="O385" s="139"/>
      <c r="P385" s="140">
        <f>SUM(P386:P429)</f>
        <v>0</v>
      </c>
      <c r="Q385" s="139"/>
      <c r="R385" s="140">
        <f>SUM(R386:R429)</f>
        <v>0</v>
      </c>
      <c r="S385" s="139"/>
      <c r="T385" s="141">
        <f>SUM(T386:T429)</f>
        <v>0</v>
      </c>
      <c r="AR385" s="134" t="s">
        <v>89</v>
      </c>
      <c r="AT385" s="142" t="s">
        <v>80</v>
      </c>
      <c r="AU385" s="142" t="s">
        <v>89</v>
      </c>
      <c r="AY385" s="134" t="s">
        <v>137</v>
      </c>
      <c r="BK385" s="143">
        <f>SUM(BK386:BK429)</f>
        <v>0</v>
      </c>
    </row>
    <row r="386" spans="2:65" s="1" customFormat="1" ht="24" customHeight="1">
      <c r="B386" s="144"/>
      <c r="C386" s="145" t="s">
        <v>710</v>
      </c>
      <c r="D386" s="145" t="s">
        <v>138</v>
      </c>
      <c r="E386" s="146" t="s">
        <v>711</v>
      </c>
      <c r="F386" s="147" t="s">
        <v>712</v>
      </c>
      <c r="G386" s="148" t="s">
        <v>362</v>
      </c>
      <c r="H386" s="149">
        <v>331.593</v>
      </c>
      <c r="I386" s="150"/>
      <c r="J386" s="151">
        <f>ROUND(I386*H386,2)</f>
        <v>0</v>
      </c>
      <c r="K386" s="147" t="s">
        <v>150</v>
      </c>
      <c r="L386" s="33"/>
      <c r="M386" s="152" t="s">
        <v>1</v>
      </c>
      <c r="N386" s="153" t="s">
        <v>46</v>
      </c>
      <c r="O386" s="56"/>
      <c r="P386" s="154">
        <f>O386*H386</f>
        <v>0</v>
      </c>
      <c r="Q386" s="154">
        <v>0</v>
      </c>
      <c r="R386" s="154">
        <f>Q386*H386</f>
        <v>0</v>
      </c>
      <c r="S386" s="154">
        <v>0</v>
      </c>
      <c r="T386" s="155">
        <f>S386*H386</f>
        <v>0</v>
      </c>
      <c r="AR386" s="156" t="s">
        <v>136</v>
      </c>
      <c r="AT386" s="156" t="s">
        <v>138</v>
      </c>
      <c r="AU386" s="156" t="s">
        <v>91</v>
      </c>
      <c r="AY386" s="18" t="s">
        <v>137</v>
      </c>
      <c r="BE386" s="157">
        <f>IF(N386="základní",J386,0)</f>
        <v>0</v>
      </c>
      <c r="BF386" s="157">
        <f>IF(N386="snížená",J386,0)</f>
        <v>0</v>
      </c>
      <c r="BG386" s="157">
        <f>IF(N386="zákl. přenesená",J386,0)</f>
        <v>0</v>
      </c>
      <c r="BH386" s="157">
        <f>IF(N386="sníž. přenesená",J386,0)</f>
        <v>0</v>
      </c>
      <c r="BI386" s="157">
        <f>IF(N386="nulová",J386,0)</f>
        <v>0</v>
      </c>
      <c r="BJ386" s="18" t="s">
        <v>89</v>
      </c>
      <c r="BK386" s="157">
        <f>ROUND(I386*H386,2)</f>
        <v>0</v>
      </c>
      <c r="BL386" s="18" t="s">
        <v>136</v>
      </c>
      <c r="BM386" s="156" t="s">
        <v>713</v>
      </c>
    </row>
    <row r="387" spans="2:51" s="12" customFormat="1" ht="12">
      <c r="B387" s="167"/>
      <c r="D387" s="159" t="s">
        <v>145</v>
      </c>
      <c r="E387" s="168" t="s">
        <v>1</v>
      </c>
      <c r="F387" s="169" t="s">
        <v>714</v>
      </c>
      <c r="H387" s="168" t="s">
        <v>1</v>
      </c>
      <c r="I387" s="170"/>
      <c r="L387" s="167"/>
      <c r="M387" s="171"/>
      <c r="N387" s="172"/>
      <c r="O387" s="172"/>
      <c r="P387" s="172"/>
      <c r="Q387" s="172"/>
      <c r="R387" s="172"/>
      <c r="S387" s="172"/>
      <c r="T387" s="173"/>
      <c r="AT387" s="168" t="s">
        <v>145</v>
      </c>
      <c r="AU387" s="168" t="s">
        <v>91</v>
      </c>
      <c r="AV387" s="12" t="s">
        <v>89</v>
      </c>
      <c r="AW387" s="12" t="s">
        <v>36</v>
      </c>
      <c r="AX387" s="12" t="s">
        <v>81</v>
      </c>
      <c r="AY387" s="168" t="s">
        <v>137</v>
      </c>
    </row>
    <row r="388" spans="2:51" s="11" customFormat="1" ht="12">
      <c r="B388" s="158"/>
      <c r="D388" s="159" t="s">
        <v>145</v>
      </c>
      <c r="E388" s="160" t="s">
        <v>1</v>
      </c>
      <c r="F388" s="161" t="s">
        <v>715</v>
      </c>
      <c r="H388" s="162">
        <v>24.548</v>
      </c>
      <c r="I388" s="163"/>
      <c r="L388" s="158"/>
      <c r="M388" s="164"/>
      <c r="N388" s="165"/>
      <c r="O388" s="165"/>
      <c r="P388" s="165"/>
      <c r="Q388" s="165"/>
      <c r="R388" s="165"/>
      <c r="S388" s="165"/>
      <c r="T388" s="166"/>
      <c r="AT388" s="160" t="s">
        <v>145</v>
      </c>
      <c r="AU388" s="160" t="s">
        <v>91</v>
      </c>
      <c r="AV388" s="11" t="s">
        <v>91</v>
      </c>
      <c r="AW388" s="11" t="s">
        <v>36</v>
      </c>
      <c r="AX388" s="11" t="s">
        <v>81</v>
      </c>
      <c r="AY388" s="160" t="s">
        <v>137</v>
      </c>
    </row>
    <row r="389" spans="2:51" s="11" customFormat="1" ht="12">
      <c r="B389" s="158"/>
      <c r="D389" s="159" t="s">
        <v>145</v>
      </c>
      <c r="E389" s="160" t="s">
        <v>1</v>
      </c>
      <c r="F389" s="161" t="s">
        <v>716</v>
      </c>
      <c r="H389" s="162">
        <v>241.341</v>
      </c>
      <c r="I389" s="163"/>
      <c r="L389" s="158"/>
      <c r="M389" s="164"/>
      <c r="N389" s="165"/>
      <c r="O389" s="165"/>
      <c r="P389" s="165"/>
      <c r="Q389" s="165"/>
      <c r="R389" s="165"/>
      <c r="S389" s="165"/>
      <c r="T389" s="166"/>
      <c r="AT389" s="160" t="s">
        <v>145</v>
      </c>
      <c r="AU389" s="160" t="s">
        <v>91</v>
      </c>
      <c r="AV389" s="11" t="s">
        <v>91</v>
      </c>
      <c r="AW389" s="11" t="s">
        <v>36</v>
      </c>
      <c r="AX389" s="11" t="s">
        <v>81</v>
      </c>
      <c r="AY389" s="160" t="s">
        <v>137</v>
      </c>
    </row>
    <row r="390" spans="2:51" s="12" customFormat="1" ht="12">
      <c r="B390" s="167"/>
      <c r="D390" s="159" t="s">
        <v>145</v>
      </c>
      <c r="E390" s="168" t="s">
        <v>1</v>
      </c>
      <c r="F390" s="169" t="s">
        <v>717</v>
      </c>
      <c r="H390" s="168" t="s">
        <v>1</v>
      </c>
      <c r="I390" s="170"/>
      <c r="L390" s="167"/>
      <c r="M390" s="171"/>
      <c r="N390" s="172"/>
      <c r="O390" s="172"/>
      <c r="P390" s="172"/>
      <c r="Q390" s="172"/>
      <c r="R390" s="172"/>
      <c r="S390" s="172"/>
      <c r="T390" s="173"/>
      <c r="AT390" s="168" t="s">
        <v>145</v>
      </c>
      <c r="AU390" s="168" t="s">
        <v>91</v>
      </c>
      <c r="AV390" s="12" t="s">
        <v>89</v>
      </c>
      <c r="AW390" s="12" t="s">
        <v>36</v>
      </c>
      <c r="AX390" s="12" t="s">
        <v>81</v>
      </c>
      <c r="AY390" s="168" t="s">
        <v>137</v>
      </c>
    </row>
    <row r="391" spans="2:51" s="11" customFormat="1" ht="12">
      <c r="B391" s="158"/>
      <c r="D391" s="159" t="s">
        <v>145</v>
      </c>
      <c r="E391" s="160" t="s">
        <v>1</v>
      </c>
      <c r="F391" s="161" t="s">
        <v>718</v>
      </c>
      <c r="H391" s="162">
        <v>65.704</v>
      </c>
      <c r="I391" s="163"/>
      <c r="L391" s="158"/>
      <c r="M391" s="164"/>
      <c r="N391" s="165"/>
      <c r="O391" s="165"/>
      <c r="P391" s="165"/>
      <c r="Q391" s="165"/>
      <c r="R391" s="165"/>
      <c r="S391" s="165"/>
      <c r="T391" s="166"/>
      <c r="AT391" s="160" t="s">
        <v>145</v>
      </c>
      <c r="AU391" s="160" t="s">
        <v>91</v>
      </c>
      <c r="AV391" s="11" t="s">
        <v>91</v>
      </c>
      <c r="AW391" s="11" t="s">
        <v>36</v>
      </c>
      <c r="AX391" s="11" t="s">
        <v>81</v>
      </c>
      <c r="AY391" s="160" t="s">
        <v>137</v>
      </c>
    </row>
    <row r="392" spans="2:51" s="14" customFormat="1" ht="12">
      <c r="B392" s="184"/>
      <c r="D392" s="159" t="s">
        <v>145</v>
      </c>
      <c r="E392" s="185" t="s">
        <v>1</v>
      </c>
      <c r="F392" s="186" t="s">
        <v>271</v>
      </c>
      <c r="H392" s="187">
        <v>331.593</v>
      </c>
      <c r="I392" s="188"/>
      <c r="L392" s="184"/>
      <c r="M392" s="189"/>
      <c r="N392" s="190"/>
      <c r="O392" s="190"/>
      <c r="P392" s="190"/>
      <c r="Q392" s="190"/>
      <c r="R392" s="190"/>
      <c r="S392" s="190"/>
      <c r="T392" s="191"/>
      <c r="AT392" s="185" t="s">
        <v>145</v>
      </c>
      <c r="AU392" s="185" t="s">
        <v>91</v>
      </c>
      <c r="AV392" s="14" t="s">
        <v>136</v>
      </c>
      <c r="AW392" s="14" t="s">
        <v>36</v>
      </c>
      <c r="AX392" s="14" t="s">
        <v>89</v>
      </c>
      <c r="AY392" s="185" t="s">
        <v>137</v>
      </c>
    </row>
    <row r="393" spans="2:65" s="1" customFormat="1" ht="24" customHeight="1">
      <c r="B393" s="144"/>
      <c r="C393" s="145" t="s">
        <v>719</v>
      </c>
      <c r="D393" s="145" t="s">
        <v>138</v>
      </c>
      <c r="E393" s="146" t="s">
        <v>720</v>
      </c>
      <c r="F393" s="147" t="s">
        <v>721</v>
      </c>
      <c r="G393" s="148" t="s">
        <v>362</v>
      </c>
      <c r="H393" s="149">
        <v>4119.743</v>
      </c>
      <c r="I393" s="150"/>
      <c r="J393" s="151">
        <f>ROUND(I393*H393,2)</f>
        <v>0</v>
      </c>
      <c r="K393" s="147" t="s">
        <v>150</v>
      </c>
      <c r="L393" s="33"/>
      <c r="M393" s="152" t="s">
        <v>1</v>
      </c>
      <c r="N393" s="153" t="s">
        <v>46</v>
      </c>
      <c r="O393" s="56"/>
      <c r="P393" s="154">
        <f>O393*H393</f>
        <v>0</v>
      </c>
      <c r="Q393" s="154">
        <v>0</v>
      </c>
      <c r="R393" s="154">
        <f>Q393*H393</f>
        <v>0</v>
      </c>
      <c r="S393" s="154">
        <v>0</v>
      </c>
      <c r="T393" s="155">
        <f>S393*H393</f>
        <v>0</v>
      </c>
      <c r="AR393" s="156" t="s">
        <v>136</v>
      </c>
      <c r="AT393" s="156" t="s">
        <v>138</v>
      </c>
      <c r="AU393" s="156" t="s">
        <v>91</v>
      </c>
      <c r="AY393" s="18" t="s">
        <v>137</v>
      </c>
      <c r="BE393" s="157">
        <f>IF(N393="základní",J393,0)</f>
        <v>0</v>
      </c>
      <c r="BF393" s="157">
        <f>IF(N393="snížená",J393,0)</f>
        <v>0</v>
      </c>
      <c r="BG393" s="157">
        <f>IF(N393="zákl. přenesená",J393,0)</f>
        <v>0</v>
      </c>
      <c r="BH393" s="157">
        <f>IF(N393="sníž. přenesená",J393,0)</f>
        <v>0</v>
      </c>
      <c r="BI393" s="157">
        <f>IF(N393="nulová",J393,0)</f>
        <v>0</v>
      </c>
      <c r="BJ393" s="18" t="s">
        <v>89</v>
      </c>
      <c r="BK393" s="157">
        <f>ROUND(I393*H393,2)</f>
        <v>0</v>
      </c>
      <c r="BL393" s="18" t="s">
        <v>136</v>
      </c>
      <c r="BM393" s="156" t="s">
        <v>722</v>
      </c>
    </row>
    <row r="394" spans="2:51" s="12" customFormat="1" ht="12">
      <c r="B394" s="167"/>
      <c r="D394" s="159" t="s">
        <v>145</v>
      </c>
      <c r="E394" s="168" t="s">
        <v>1</v>
      </c>
      <c r="F394" s="169" t="s">
        <v>723</v>
      </c>
      <c r="H394" s="168" t="s">
        <v>1</v>
      </c>
      <c r="I394" s="170"/>
      <c r="L394" s="167"/>
      <c r="M394" s="171"/>
      <c r="N394" s="172"/>
      <c r="O394" s="172"/>
      <c r="P394" s="172"/>
      <c r="Q394" s="172"/>
      <c r="R394" s="172"/>
      <c r="S394" s="172"/>
      <c r="T394" s="173"/>
      <c r="AT394" s="168" t="s">
        <v>145</v>
      </c>
      <c r="AU394" s="168" t="s">
        <v>91</v>
      </c>
      <c r="AV394" s="12" t="s">
        <v>89</v>
      </c>
      <c r="AW394" s="12" t="s">
        <v>36</v>
      </c>
      <c r="AX394" s="12" t="s">
        <v>81</v>
      </c>
      <c r="AY394" s="168" t="s">
        <v>137</v>
      </c>
    </row>
    <row r="395" spans="2:51" s="11" customFormat="1" ht="12">
      <c r="B395" s="158"/>
      <c r="D395" s="159" t="s">
        <v>145</v>
      </c>
      <c r="E395" s="160" t="s">
        <v>1</v>
      </c>
      <c r="F395" s="161" t="s">
        <v>724</v>
      </c>
      <c r="H395" s="162">
        <v>368.22</v>
      </c>
      <c r="I395" s="163"/>
      <c r="L395" s="158"/>
      <c r="M395" s="164"/>
      <c r="N395" s="165"/>
      <c r="O395" s="165"/>
      <c r="P395" s="165"/>
      <c r="Q395" s="165"/>
      <c r="R395" s="165"/>
      <c r="S395" s="165"/>
      <c r="T395" s="166"/>
      <c r="AT395" s="160" t="s">
        <v>145</v>
      </c>
      <c r="AU395" s="160" t="s">
        <v>91</v>
      </c>
      <c r="AV395" s="11" t="s">
        <v>91</v>
      </c>
      <c r="AW395" s="11" t="s">
        <v>36</v>
      </c>
      <c r="AX395" s="11" t="s">
        <v>81</v>
      </c>
      <c r="AY395" s="160" t="s">
        <v>137</v>
      </c>
    </row>
    <row r="396" spans="2:51" s="11" customFormat="1" ht="12">
      <c r="B396" s="158"/>
      <c r="D396" s="159" t="s">
        <v>145</v>
      </c>
      <c r="E396" s="160" t="s">
        <v>1</v>
      </c>
      <c r="F396" s="161" t="s">
        <v>725</v>
      </c>
      <c r="H396" s="162">
        <v>3620.115</v>
      </c>
      <c r="I396" s="163"/>
      <c r="L396" s="158"/>
      <c r="M396" s="164"/>
      <c r="N396" s="165"/>
      <c r="O396" s="165"/>
      <c r="P396" s="165"/>
      <c r="Q396" s="165"/>
      <c r="R396" s="165"/>
      <c r="S396" s="165"/>
      <c r="T396" s="166"/>
      <c r="AT396" s="160" t="s">
        <v>145</v>
      </c>
      <c r="AU396" s="160" t="s">
        <v>91</v>
      </c>
      <c r="AV396" s="11" t="s">
        <v>91</v>
      </c>
      <c r="AW396" s="11" t="s">
        <v>36</v>
      </c>
      <c r="AX396" s="11" t="s">
        <v>81</v>
      </c>
      <c r="AY396" s="160" t="s">
        <v>137</v>
      </c>
    </row>
    <row r="397" spans="2:51" s="12" customFormat="1" ht="12">
      <c r="B397" s="167"/>
      <c r="D397" s="159" t="s">
        <v>145</v>
      </c>
      <c r="E397" s="168" t="s">
        <v>1</v>
      </c>
      <c r="F397" s="169" t="s">
        <v>726</v>
      </c>
      <c r="H397" s="168" t="s">
        <v>1</v>
      </c>
      <c r="I397" s="170"/>
      <c r="L397" s="167"/>
      <c r="M397" s="171"/>
      <c r="N397" s="172"/>
      <c r="O397" s="172"/>
      <c r="P397" s="172"/>
      <c r="Q397" s="172"/>
      <c r="R397" s="172"/>
      <c r="S397" s="172"/>
      <c r="T397" s="173"/>
      <c r="AT397" s="168" t="s">
        <v>145</v>
      </c>
      <c r="AU397" s="168" t="s">
        <v>91</v>
      </c>
      <c r="AV397" s="12" t="s">
        <v>89</v>
      </c>
      <c r="AW397" s="12" t="s">
        <v>36</v>
      </c>
      <c r="AX397" s="12" t="s">
        <v>81</v>
      </c>
      <c r="AY397" s="168" t="s">
        <v>137</v>
      </c>
    </row>
    <row r="398" spans="2:51" s="11" customFormat="1" ht="12">
      <c r="B398" s="158"/>
      <c r="D398" s="159" t="s">
        <v>145</v>
      </c>
      <c r="E398" s="160" t="s">
        <v>1</v>
      </c>
      <c r="F398" s="161" t="s">
        <v>727</v>
      </c>
      <c r="H398" s="162">
        <v>131.408</v>
      </c>
      <c r="I398" s="163"/>
      <c r="L398" s="158"/>
      <c r="M398" s="164"/>
      <c r="N398" s="165"/>
      <c r="O398" s="165"/>
      <c r="P398" s="165"/>
      <c r="Q398" s="165"/>
      <c r="R398" s="165"/>
      <c r="S398" s="165"/>
      <c r="T398" s="166"/>
      <c r="AT398" s="160" t="s">
        <v>145</v>
      </c>
      <c r="AU398" s="160" t="s">
        <v>91</v>
      </c>
      <c r="AV398" s="11" t="s">
        <v>91</v>
      </c>
      <c r="AW398" s="11" t="s">
        <v>36</v>
      </c>
      <c r="AX398" s="11" t="s">
        <v>81</v>
      </c>
      <c r="AY398" s="160" t="s">
        <v>137</v>
      </c>
    </row>
    <row r="399" spans="2:51" s="14" customFormat="1" ht="12">
      <c r="B399" s="184"/>
      <c r="D399" s="159" t="s">
        <v>145</v>
      </c>
      <c r="E399" s="185" t="s">
        <v>1</v>
      </c>
      <c r="F399" s="186" t="s">
        <v>271</v>
      </c>
      <c r="H399" s="187">
        <v>4119.743</v>
      </c>
      <c r="I399" s="188"/>
      <c r="L399" s="184"/>
      <c r="M399" s="189"/>
      <c r="N399" s="190"/>
      <c r="O399" s="190"/>
      <c r="P399" s="190"/>
      <c r="Q399" s="190"/>
      <c r="R399" s="190"/>
      <c r="S399" s="190"/>
      <c r="T399" s="191"/>
      <c r="AT399" s="185" t="s">
        <v>145</v>
      </c>
      <c r="AU399" s="185" t="s">
        <v>91</v>
      </c>
      <c r="AV399" s="14" t="s">
        <v>136</v>
      </c>
      <c r="AW399" s="14" t="s">
        <v>36</v>
      </c>
      <c r="AX399" s="14" t="s">
        <v>89</v>
      </c>
      <c r="AY399" s="185" t="s">
        <v>137</v>
      </c>
    </row>
    <row r="400" spans="2:65" s="1" customFormat="1" ht="24" customHeight="1">
      <c r="B400" s="144"/>
      <c r="C400" s="145" t="s">
        <v>728</v>
      </c>
      <c r="D400" s="145" t="s">
        <v>138</v>
      </c>
      <c r="E400" s="146" t="s">
        <v>729</v>
      </c>
      <c r="F400" s="147" t="s">
        <v>730</v>
      </c>
      <c r="G400" s="148" t="s">
        <v>362</v>
      </c>
      <c r="H400" s="149">
        <v>1.19</v>
      </c>
      <c r="I400" s="150"/>
      <c r="J400" s="151">
        <f>ROUND(I400*H400,2)</f>
        <v>0</v>
      </c>
      <c r="K400" s="147" t="s">
        <v>150</v>
      </c>
      <c r="L400" s="33"/>
      <c r="M400" s="152" t="s">
        <v>1</v>
      </c>
      <c r="N400" s="153" t="s">
        <v>46</v>
      </c>
      <c r="O400" s="56"/>
      <c r="P400" s="154">
        <f>O400*H400</f>
        <v>0</v>
      </c>
      <c r="Q400" s="154">
        <v>0</v>
      </c>
      <c r="R400" s="154">
        <f>Q400*H400</f>
        <v>0</v>
      </c>
      <c r="S400" s="154">
        <v>0</v>
      </c>
      <c r="T400" s="155">
        <f>S400*H400</f>
        <v>0</v>
      </c>
      <c r="AR400" s="156" t="s">
        <v>136</v>
      </c>
      <c r="AT400" s="156" t="s">
        <v>138</v>
      </c>
      <c r="AU400" s="156" t="s">
        <v>91</v>
      </c>
      <c r="AY400" s="18" t="s">
        <v>137</v>
      </c>
      <c r="BE400" s="157">
        <f>IF(N400="základní",J400,0)</f>
        <v>0</v>
      </c>
      <c r="BF400" s="157">
        <f>IF(N400="snížená",J400,0)</f>
        <v>0</v>
      </c>
      <c r="BG400" s="157">
        <f>IF(N400="zákl. přenesená",J400,0)</f>
        <v>0</v>
      </c>
      <c r="BH400" s="157">
        <f>IF(N400="sníž. přenesená",J400,0)</f>
        <v>0</v>
      </c>
      <c r="BI400" s="157">
        <f>IF(N400="nulová",J400,0)</f>
        <v>0</v>
      </c>
      <c r="BJ400" s="18" t="s">
        <v>89</v>
      </c>
      <c r="BK400" s="157">
        <f>ROUND(I400*H400,2)</f>
        <v>0</v>
      </c>
      <c r="BL400" s="18" t="s">
        <v>136</v>
      </c>
      <c r="BM400" s="156" t="s">
        <v>731</v>
      </c>
    </row>
    <row r="401" spans="2:51" s="12" customFormat="1" ht="12">
      <c r="B401" s="167"/>
      <c r="D401" s="159" t="s">
        <v>145</v>
      </c>
      <c r="E401" s="168" t="s">
        <v>1</v>
      </c>
      <c r="F401" s="169" t="s">
        <v>732</v>
      </c>
      <c r="H401" s="168" t="s">
        <v>1</v>
      </c>
      <c r="I401" s="170"/>
      <c r="L401" s="167"/>
      <c r="M401" s="171"/>
      <c r="N401" s="172"/>
      <c r="O401" s="172"/>
      <c r="P401" s="172"/>
      <c r="Q401" s="172"/>
      <c r="R401" s="172"/>
      <c r="S401" s="172"/>
      <c r="T401" s="173"/>
      <c r="AT401" s="168" t="s">
        <v>145</v>
      </c>
      <c r="AU401" s="168" t="s">
        <v>91</v>
      </c>
      <c r="AV401" s="12" t="s">
        <v>89</v>
      </c>
      <c r="AW401" s="12" t="s">
        <v>36</v>
      </c>
      <c r="AX401" s="12" t="s">
        <v>81</v>
      </c>
      <c r="AY401" s="168" t="s">
        <v>137</v>
      </c>
    </row>
    <row r="402" spans="2:51" s="11" customFormat="1" ht="12">
      <c r="B402" s="158"/>
      <c r="D402" s="159" t="s">
        <v>145</v>
      </c>
      <c r="E402" s="160" t="s">
        <v>1</v>
      </c>
      <c r="F402" s="161" t="s">
        <v>733</v>
      </c>
      <c r="H402" s="162">
        <v>1.19</v>
      </c>
      <c r="I402" s="163"/>
      <c r="L402" s="158"/>
      <c r="M402" s="164"/>
      <c r="N402" s="165"/>
      <c r="O402" s="165"/>
      <c r="P402" s="165"/>
      <c r="Q402" s="165"/>
      <c r="R402" s="165"/>
      <c r="S402" s="165"/>
      <c r="T402" s="166"/>
      <c r="AT402" s="160" t="s">
        <v>145</v>
      </c>
      <c r="AU402" s="160" t="s">
        <v>91</v>
      </c>
      <c r="AV402" s="11" t="s">
        <v>91</v>
      </c>
      <c r="AW402" s="11" t="s">
        <v>36</v>
      </c>
      <c r="AX402" s="11" t="s">
        <v>89</v>
      </c>
      <c r="AY402" s="160" t="s">
        <v>137</v>
      </c>
    </row>
    <row r="403" spans="2:65" s="1" customFormat="1" ht="24" customHeight="1">
      <c r="B403" s="144"/>
      <c r="C403" s="145" t="s">
        <v>734</v>
      </c>
      <c r="D403" s="145" t="s">
        <v>138</v>
      </c>
      <c r="E403" s="146" t="s">
        <v>735</v>
      </c>
      <c r="F403" s="147" t="s">
        <v>721</v>
      </c>
      <c r="G403" s="148" t="s">
        <v>362</v>
      </c>
      <c r="H403" s="149">
        <v>17.85</v>
      </c>
      <c r="I403" s="150"/>
      <c r="J403" s="151">
        <f>ROUND(I403*H403,2)</f>
        <v>0</v>
      </c>
      <c r="K403" s="147" t="s">
        <v>150</v>
      </c>
      <c r="L403" s="33"/>
      <c r="M403" s="152" t="s">
        <v>1</v>
      </c>
      <c r="N403" s="153" t="s">
        <v>46</v>
      </c>
      <c r="O403" s="56"/>
      <c r="P403" s="154">
        <f>O403*H403</f>
        <v>0</v>
      </c>
      <c r="Q403" s="154">
        <v>0</v>
      </c>
      <c r="R403" s="154">
        <f>Q403*H403</f>
        <v>0</v>
      </c>
      <c r="S403" s="154">
        <v>0</v>
      </c>
      <c r="T403" s="155">
        <f>S403*H403</f>
        <v>0</v>
      </c>
      <c r="AR403" s="156" t="s">
        <v>136</v>
      </c>
      <c r="AT403" s="156" t="s">
        <v>138</v>
      </c>
      <c r="AU403" s="156" t="s">
        <v>91</v>
      </c>
      <c r="AY403" s="18" t="s">
        <v>137</v>
      </c>
      <c r="BE403" s="157">
        <f>IF(N403="základní",J403,0)</f>
        <v>0</v>
      </c>
      <c r="BF403" s="157">
        <f>IF(N403="snížená",J403,0)</f>
        <v>0</v>
      </c>
      <c r="BG403" s="157">
        <f>IF(N403="zákl. přenesená",J403,0)</f>
        <v>0</v>
      </c>
      <c r="BH403" s="157">
        <f>IF(N403="sníž. přenesená",J403,0)</f>
        <v>0</v>
      </c>
      <c r="BI403" s="157">
        <f>IF(N403="nulová",J403,0)</f>
        <v>0</v>
      </c>
      <c r="BJ403" s="18" t="s">
        <v>89</v>
      </c>
      <c r="BK403" s="157">
        <f>ROUND(I403*H403,2)</f>
        <v>0</v>
      </c>
      <c r="BL403" s="18" t="s">
        <v>136</v>
      </c>
      <c r="BM403" s="156" t="s">
        <v>736</v>
      </c>
    </row>
    <row r="404" spans="2:51" s="12" customFormat="1" ht="12">
      <c r="B404" s="167"/>
      <c r="D404" s="159" t="s">
        <v>145</v>
      </c>
      <c r="E404" s="168" t="s">
        <v>1</v>
      </c>
      <c r="F404" s="169" t="s">
        <v>732</v>
      </c>
      <c r="H404" s="168" t="s">
        <v>1</v>
      </c>
      <c r="I404" s="170"/>
      <c r="L404" s="167"/>
      <c r="M404" s="171"/>
      <c r="N404" s="172"/>
      <c r="O404" s="172"/>
      <c r="P404" s="172"/>
      <c r="Q404" s="172"/>
      <c r="R404" s="172"/>
      <c r="S404" s="172"/>
      <c r="T404" s="173"/>
      <c r="AT404" s="168" t="s">
        <v>145</v>
      </c>
      <c r="AU404" s="168" t="s">
        <v>91</v>
      </c>
      <c r="AV404" s="12" t="s">
        <v>89</v>
      </c>
      <c r="AW404" s="12" t="s">
        <v>36</v>
      </c>
      <c r="AX404" s="12" t="s">
        <v>81</v>
      </c>
      <c r="AY404" s="168" t="s">
        <v>137</v>
      </c>
    </row>
    <row r="405" spans="2:51" s="11" customFormat="1" ht="12">
      <c r="B405" s="158"/>
      <c r="D405" s="159" t="s">
        <v>145</v>
      </c>
      <c r="E405" s="160" t="s">
        <v>1</v>
      </c>
      <c r="F405" s="161" t="s">
        <v>737</v>
      </c>
      <c r="H405" s="162">
        <v>17.85</v>
      </c>
      <c r="I405" s="163"/>
      <c r="L405" s="158"/>
      <c r="M405" s="164"/>
      <c r="N405" s="165"/>
      <c r="O405" s="165"/>
      <c r="P405" s="165"/>
      <c r="Q405" s="165"/>
      <c r="R405" s="165"/>
      <c r="S405" s="165"/>
      <c r="T405" s="166"/>
      <c r="AT405" s="160" t="s">
        <v>145</v>
      </c>
      <c r="AU405" s="160" t="s">
        <v>91</v>
      </c>
      <c r="AV405" s="11" t="s">
        <v>91</v>
      </c>
      <c r="AW405" s="11" t="s">
        <v>36</v>
      </c>
      <c r="AX405" s="11" t="s">
        <v>89</v>
      </c>
      <c r="AY405" s="160" t="s">
        <v>137</v>
      </c>
    </row>
    <row r="406" spans="2:65" s="1" customFormat="1" ht="24" customHeight="1">
      <c r="B406" s="144"/>
      <c r="C406" s="145" t="s">
        <v>738</v>
      </c>
      <c r="D406" s="145" t="s">
        <v>138</v>
      </c>
      <c r="E406" s="146" t="s">
        <v>739</v>
      </c>
      <c r="F406" s="147" t="s">
        <v>740</v>
      </c>
      <c r="G406" s="148" t="s">
        <v>362</v>
      </c>
      <c r="H406" s="149">
        <v>15.035</v>
      </c>
      <c r="I406" s="150"/>
      <c r="J406" s="151">
        <f>ROUND(I406*H406,2)</f>
        <v>0</v>
      </c>
      <c r="K406" s="147" t="s">
        <v>150</v>
      </c>
      <c r="L406" s="33"/>
      <c r="M406" s="152" t="s">
        <v>1</v>
      </c>
      <c r="N406" s="153" t="s">
        <v>46</v>
      </c>
      <c r="O406" s="56"/>
      <c r="P406" s="154">
        <f>O406*H406</f>
        <v>0</v>
      </c>
      <c r="Q406" s="154">
        <v>0</v>
      </c>
      <c r="R406" s="154">
        <f>Q406*H406</f>
        <v>0</v>
      </c>
      <c r="S406" s="154">
        <v>0</v>
      </c>
      <c r="T406" s="155">
        <f>S406*H406</f>
        <v>0</v>
      </c>
      <c r="AR406" s="156" t="s">
        <v>136</v>
      </c>
      <c r="AT406" s="156" t="s">
        <v>138</v>
      </c>
      <c r="AU406" s="156" t="s">
        <v>91</v>
      </c>
      <c r="AY406" s="18" t="s">
        <v>137</v>
      </c>
      <c r="BE406" s="157">
        <f>IF(N406="základní",J406,0)</f>
        <v>0</v>
      </c>
      <c r="BF406" s="157">
        <f>IF(N406="snížená",J406,0)</f>
        <v>0</v>
      </c>
      <c r="BG406" s="157">
        <f>IF(N406="zákl. přenesená",J406,0)</f>
        <v>0</v>
      </c>
      <c r="BH406" s="157">
        <f>IF(N406="sníž. přenesená",J406,0)</f>
        <v>0</v>
      </c>
      <c r="BI406" s="157">
        <f>IF(N406="nulová",J406,0)</f>
        <v>0</v>
      </c>
      <c r="BJ406" s="18" t="s">
        <v>89</v>
      </c>
      <c r="BK406" s="157">
        <f>ROUND(I406*H406,2)</f>
        <v>0</v>
      </c>
      <c r="BL406" s="18" t="s">
        <v>136</v>
      </c>
      <c r="BM406" s="156" t="s">
        <v>741</v>
      </c>
    </row>
    <row r="407" spans="2:51" s="12" customFormat="1" ht="12">
      <c r="B407" s="167"/>
      <c r="D407" s="159" t="s">
        <v>145</v>
      </c>
      <c r="E407" s="168" t="s">
        <v>1</v>
      </c>
      <c r="F407" s="169" t="s">
        <v>732</v>
      </c>
      <c r="H407" s="168" t="s">
        <v>1</v>
      </c>
      <c r="I407" s="170"/>
      <c r="L407" s="167"/>
      <c r="M407" s="171"/>
      <c r="N407" s="172"/>
      <c r="O407" s="172"/>
      <c r="P407" s="172"/>
      <c r="Q407" s="172"/>
      <c r="R407" s="172"/>
      <c r="S407" s="172"/>
      <c r="T407" s="173"/>
      <c r="AT407" s="168" t="s">
        <v>145</v>
      </c>
      <c r="AU407" s="168" t="s">
        <v>91</v>
      </c>
      <c r="AV407" s="12" t="s">
        <v>89</v>
      </c>
      <c r="AW407" s="12" t="s">
        <v>36</v>
      </c>
      <c r="AX407" s="12" t="s">
        <v>81</v>
      </c>
      <c r="AY407" s="168" t="s">
        <v>137</v>
      </c>
    </row>
    <row r="408" spans="2:51" s="11" customFormat="1" ht="12">
      <c r="B408" s="158"/>
      <c r="D408" s="159" t="s">
        <v>145</v>
      </c>
      <c r="E408" s="160" t="s">
        <v>1</v>
      </c>
      <c r="F408" s="161" t="s">
        <v>742</v>
      </c>
      <c r="H408" s="162">
        <v>14.735</v>
      </c>
      <c r="I408" s="163"/>
      <c r="L408" s="158"/>
      <c r="M408" s="164"/>
      <c r="N408" s="165"/>
      <c r="O408" s="165"/>
      <c r="P408" s="165"/>
      <c r="Q408" s="165"/>
      <c r="R408" s="165"/>
      <c r="S408" s="165"/>
      <c r="T408" s="166"/>
      <c r="AT408" s="160" t="s">
        <v>145</v>
      </c>
      <c r="AU408" s="160" t="s">
        <v>91</v>
      </c>
      <c r="AV408" s="11" t="s">
        <v>91</v>
      </c>
      <c r="AW408" s="11" t="s">
        <v>36</v>
      </c>
      <c r="AX408" s="11" t="s">
        <v>81</v>
      </c>
      <c r="AY408" s="160" t="s">
        <v>137</v>
      </c>
    </row>
    <row r="409" spans="2:51" s="12" customFormat="1" ht="12">
      <c r="B409" s="167"/>
      <c r="D409" s="159" t="s">
        <v>145</v>
      </c>
      <c r="E409" s="168" t="s">
        <v>1</v>
      </c>
      <c r="F409" s="169" t="s">
        <v>726</v>
      </c>
      <c r="H409" s="168" t="s">
        <v>1</v>
      </c>
      <c r="I409" s="170"/>
      <c r="L409" s="167"/>
      <c r="M409" s="171"/>
      <c r="N409" s="172"/>
      <c r="O409" s="172"/>
      <c r="P409" s="172"/>
      <c r="Q409" s="172"/>
      <c r="R409" s="172"/>
      <c r="S409" s="172"/>
      <c r="T409" s="173"/>
      <c r="AT409" s="168" t="s">
        <v>145</v>
      </c>
      <c r="AU409" s="168" t="s">
        <v>91</v>
      </c>
      <c r="AV409" s="12" t="s">
        <v>89</v>
      </c>
      <c r="AW409" s="12" t="s">
        <v>36</v>
      </c>
      <c r="AX409" s="12" t="s">
        <v>81</v>
      </c>
      <c r="AY409" s="168" t="s">
        <v>137</v>
      </c>
    </row>
    <row r="410" spans="2:51" s="11" customFormat="1" ht="12">
      <c r="B410" s="158"/>
      <c r="D410" s="159" t="s">
        <v>145</v>
      </c>
      <c r="E410" s="160" t="s">
        <v>1</v>
      </c>
      <c r="F410" s="161" t="s">
        <v>743</v>
      </c>
      <c r="H410" s="162">
        <v>0.3</v>
      </c>
      <c r="I410" s="163"/>
      <c r="L410" s="158"/>
      <c r="M410" s="164"/>
      <c r="N410" s="165"/>
      <c r="O410" s="165"/>
      <c r="P410" s="165"/>
      <c r="Q410" s="165"/>
      <c r="R410" s="165"/>
      <c r="S410" s="165"/>
      <c r="T410" s="166"/>
      <c r="AT410" s="160" t="s">
        <v>145</v>
      </c>
      <c r="AU410" s="160" t="s">
        <v>91</v>
      </c>
      <c r="AV410" s="11" t="s">
        <v>91</v>
      </c>
      <c r="AW410" s="11" t="s">
        <v>36</v>
      </c>
      <c r="AX410" s="11" t="s">
        <v>81</v>
      </c>
      <c r="AY410" s="160" t="s">
        <v>137</v>
      </c>
    </row>
    <row r="411" spans="2:51" s="14" customFormat="1" ht="12">
      <c r="B411" s="184"/>
      <c r="D411" s="159" t="s">
        <v>145</v>
      </c>
      <c r="E411" s="185" t="s">
        <v>1</v>
      </c>
      <c r="F411" s="186" t="s">
        <v>271</v>
      </c>
      <c r="H411" s="187">
        <v>15.035</v>
      </c>
      <c r="I411" s="188"/>
      <c r="L411" s="184"/>
      <c r="M411" s="189"/>
      <c r="N411" s="190"/>
      <c r="O411" s="190"/>
      <c r="P411" s="190"/>
      <c r="Q411" s="190"/>
      <c r="R411" s="190"/>
      <c r="S411" s="190"/>
      <c r="T411" s="191"/>
      <c r="AT411" s="185" t="s">
        <v>145</v>
      </c>
      <c r="AU411" s="185" t="s">
        <v>91</v>
      </c>
      <c r="AV411" s="14" t="s">
        <v>136</v>
      </c>
      <c r="AW411" s="14" t="s">
        <v>36</v>
      </c>
      <c r="AX411" s="14" t="s">
        <v>89</v>
      </c>
      <c r="AY411" s="185" t="s">
        <v>137</v>
      </c>
    </row>
    <row r="412" spans="2:65" s="1" customFormat="1" ht="24" customHeight="1">
      <c r="B412" s="144"/>
      <c r="C412" s="145" t="s">
        <v>744</v>
      </c>
      <c r="D412" s="145" t="s">
        <v>138</v>
      </c>
      <c r="E412" s="146" t="s">
        <v>745</v>
      </c>
      <c r="F412" s="147" t="s">
        <v>746</v>
      </c>
      <c r="G412" s="148" t="s">
        <v>362</v>
      </c>
      <c r="H412" s="149">
        <v>221.925</v>
      </c>
      <c r="I412" s="150"/>
      <c r="J412" s="151">
        <f>ROUND(I412*H412,2)</f>
        <v>0</v>
      </c>
      <c r="K412" s="147" t="s">
        <v>150</v>
      </c>
      <c r="L412" s="33"/>
      <c r="M412" s="152" t="s">
        <v>1</v>
      </c>
      <c r="N412" s="153" t="s">
        <v>46</v>
      </c>
      <c r="O412" s="56"/>
      <c r="P412" s="154">
        <f>O412*H412</f>
        <v>0</v>
      </c>
      <c r="Q412" s="154">
        <v>0</v>
      </c>
      <c r="R412" s="154">
        <f>Q412*H412</f>
        <v>0</v>
      </c>
      <c r="S412" s="154">
        <v>0</v>
      </c>
      <c r="T412" s="155">
        <f>S412*H412</f>
        <v>0</v>
      </c>
      <c r="AR412" s="156" t="s">
        <v>136</v>
      </c>
      <c r="AT412" s="156" t="s">
        <v>138</v>
      </c>
      <c r="AU412" s="156" t="s">
        <v>91</v>
      </c>
      <c r="AY412" s="18" t="s">
        <v>137</v>
      </c>
      <c r="BE412" s="157">
        <f>IF(N412="základní",J412,0)</f>
        <v>0</v>
      </c>
      <c r="BF412" s="157">
        <f>IF(N412="snížená",J412,0)</f>
        <v>0</v>
      </c>
      <c r="BG412" s="157">
        <f>IF(N412="zákl. přenesená",J412,0)</f>
        <v>0</v>
      </c>
      <c r="BH412" s="157">
        <f>IF(N412="sníž. přenesená",J412,0)</f>
        <v>0</v>
      </c>
      <c r="BI412" s="157">
        <f>IF(N412="nulová",J412,0)</f>
        <v>0</v>
      </c>
      <c r="BJ412" s="18" t="s">
        <v>89</v>
      </c>
      <c r="BK412" s="157">
        <f>ROUND(I412*H412,2)</f>
        <v>0</v>
      </c>
      <c r="BL412" s="18" t="s">
        <v>136</v>
      </c>
      <c r="BM412" s="156" t="s">
        <v>747</v>
      </c>
    </row>
    <row r="413" spans="2:51" s="12" customFormat="1" ht="12">
      <c r="B413" s="167"/>
      <c r="D413" s="159" t="s">
        <v>145</v>
      </c>
      <c r="E413" s="168" t="s">
        <v>1</v>
      </c>
      <c r="F413" s="169" t="s">
        <v>732</v>
      </c>
      <c r="H413" s="168" t="s">
        <v>1</v>
      </c>
      <c r="I413" s="170"/>
      <c r="L413" s="167"/>
      <c r="M413" s="171"/>
      <c r="N413" s="172"/>
      <c r="O413" s="172"/>
      <c r="P413" s="172"/>
      <c r="Q413" s="172"/>
      <c r="R413" s="172"/>
      <c r="S413" s="172"/>
      <c r="T413" s="173"/>
      <c r="AT413" s="168" t="s">
        <v>145</v>
      </c>
      <c r="AU413" s="168" t="s">
        <v>91</v>
      </c>
      <c r="AV413" s="12" t="s">
        <v>89</v>
      </c>
      <c r="AW413" s="12" t="s">
        <v>36</v>
      </c>
      <c r="AX413" s="12" t="s">
        <v>81</v>
      </c>
      <c r="AY413" s="168" t="s">
        <v>137</v>
      </c>
    </row>
    <row r="414" spans="2:51" s="11" customFormat="1" ht="12">
      <c r="B414" s="158"/>
      <c r="D414" s="159" t="s">
        <v>145</v>
      </c>
      <c r="E414" s="160" t="s">
        <v>1</v>
      </c>
      <c r="F414" s="161" t="s">
        <v>748</v>
      </c>
      <c r="H414" s="162">
        <v>221.025</v>
      </c>
      <c r="I414" s="163"/>
      <c r="L414" s="158"/>
      <c r="M414" s="164"/>
      <c r="N414" s="165"/>
      <c r="O414" s="165"/>
      <c r="P414" s="165"/>
      <c r="Q414" s="165"/>
      <c r="R414" s="165"/>
      <c r="S414" s="165"/>
      <c r="T414" s="166"/>
      <c r="AT414" s="160" t="s">
        <v>145</v>
      </c>
      <c r="AU414" s="160" t="s">
        <v>91</v>
      </c>
      <c r="AV414" s="11" t="s">
        <v>91</v>
      </c>
      <c r="AW414" s="11" t="s">
        <v>36</v>
      </c>
      <c r="AX414" s="11" t="s">
        <v>81</v>
      </c>
      <c r="AY414" s="160" t="s">
        <v>137</v>
      </c>
    </row>
    <row r="415" spans="2:51" s="12" customFormat="1" ht="12">
      <c r="B415" s="167"/>
      <c r="D415" s="159" t="s">
        <v>145</v>
      </c>
      <c r="E415" s="168" t="s">
        <v>1</v>
      </c>
      <c r="F415" s="169" t="s">
        <v>726</v>
      </c>
      <c r="H415" s="168" t="s">
        <v>1</v>
      </c>
      <c r="I415" s="170"/>
      <c r="L415" s="167"/>
      <c r="M415" s="171"/>
      <c r="N415" s="172"/>
      <c r="O415" s="172"/>
      <c r="P415" s="172"/>
      <c r="Q415" s="172"/>
      <c r="R415" s="172"/>
      <c r="S415" s="172"/>
      <c r="T415" s="173"/>
      <c r="AT415" s="168" t="s">
        <v>145</v>
      </c>
      <c r="AU415" s="168" t="s">
        <v>91</v>
      </c>
      <c r="AV415" s="12" t="s">
        <v>89</v>
      </c>
      <c r="AW415" s="12" t="s">
        <v>36</v>
      </c>
      <c r="AX415" s="12" t="s">
        <v>81</v>
      </c>
      <c r="AY415" s="168" t="s">
        <v>137</v>
      </c>
    </row>
    <row r="416" spans="2:51" s="11" customFormat="1" ht="12">
      <c r="B416" s="158"/>
      <c r="D416" s="159" t="s">
        <v>145</v>
      </c>
      <c r="E416" s="160" t="s">
        <v>1</v>
      </c>
      <c r="F416" s="161" t="s">
        <v>749</v>
      </c>
      <c r="H416" s="162">
        <v>0.9</v>
      </c>
      <c r="I416" s="163"/>
      <c r="L416" s="158"/>
      <c r="M416" s="164"/>
      <c r="N416" s="165"/>
      <c r="O416" s="165"/>
      <c r="P416" s="165"/>
      <c r="Q416" s="165"/>
      <c r="R416" s="165"/>
      <c r="S416" s="165"/>
      <c r="T416" s="166"/>
      <c r="AT416" s="160" t="s">
        <v>145</v>
      </c>
      <c r="AU416" s="160" t="s">
        <v>91</v>
      </c>
      <c r="AV416" s="11" t="s">
        <v>91</v>
      </c>
      <c r="AW416" s="11" t="s">
        <v>36</v>
      </c>
      <c r="AX416" s="11" t="s">
        <v>81</v>
      </c>
      <c r="AY416" s="160" t="s">
        <v>137</v>
      </c>
    </row>
    <row r="417" spans="2:51" s="14" customFormat="1" ht="12">
      <c r="B417" s="184"/>
      <c r="D417" s="159" t="s">
        <v>145</v>
      </c>
      <c r="E417" s="185" t="s">
        <v>1</v>
      </c>
      <c r="F417" s="186" t="s">
        <v>271</v>
      </c>
      <c r="H417" s="187">
        <v>221.925</v>
      </c>
      <c r="I417" s="188"/>
      <c r="L417" s="184"/>
      <c r="M417" s="189"/>
      <c r="N417" s="190"/>
      <c r="O417" s="190"/>
      <c r="P417" s="190"/>
      <c r="Q417" s="190"/>
      <c r="R417" s="190"/>
      <c r="S417" s="190"/>
      <c r="T417" s="191"/>
      <c r="AT417" s="185" t="s">
        <v>145</v>
      </c>
      <c r="AU417" s="185" t="s">
        <v>91</v>
      </c>
      <c r="AV417" s="14" t="s">
        <v>136</v>
      </c>
      <c r="AW417" s="14" t="s">
        <v>36</v>
      </c>
      <c r="AX417" s="14" t="s">
        <v>89</v>
      </c>
      <c r="AY417" s="185" t="s">
        <v>137</v>
      </c>
    </row>
    <row r="418" spans="2:65" s="1" customFormat="1" ht="24" customHeight="1">
      <c r="B418" s="144"/>
      <c r="C418" s="145" t="s">
        <v>750</v>
      </c>
      <c r="D418" s="145" t="s">
        <v>138</v>
      </c>
      <c r="E418" s="146" t="s">
        <v>751</v>
      </c>
      <c r="F418" s="147" t="s">
        <v>752</v>
      </c>
      <c r="G418" s="148" t="s">
        <v>362</v>
      </c>
      <c r="H418" s="149">
        <v>17.245</v>
      </c>
      <c r="I418" s="150"/>
      <c r="J418" s="151">
        <f>ROUND(I418*H418,2)</f>
        <v>0</v>
      </c>
      <c r="K418" s="147" t="s">
        <v>150</v>
      </c>
      <c r="L418" s="33"/>
      <c r="M418" s="152" t="s">
        <v>1</v>
      </c>
      <c r="N418" s="153" t="s">
        <v>46</v>
      </c>
      <c r="O418" s="56"/>
      <c r="P418" s="154">
        <f>O418*H418</f>
        <v>0</v>
      </c>
      <c r="Q418" s="154">
        <v>0</v>
      </c>
      <c r="R418" s="154">
        <f>Q418*H418</f>
        <v>0</v>
      </c>
      <c r="S418" s="154">
        <v>0</v>
      </c>
      <c r="T418" s="155">
        <f>S418*H418</f>
        <v>0</v>
      </c>
      <c r="AR418" s="156" t="s">
        <v>136</v>
      </c>
      <c r="AT418" s="156" t="s">
        <v>138</v>
      </c>
      <c r="AU418" s="156" t="s">
        <v>91</v>
      </c>
      <c r="AY418" s="18" t="s">
        <v>137</v>
      </c>
      <c r="BE418" s="157">
        <f>IF(N418="základní",J418,0)</f>
        <v>0</v>
      </c>
      <c r="BF418" s="157">
        <f>IF(N418="snížená",J418,0)</f>
        <v>0</v>
      </c>
      <c r="BG418" s="157">
        <f>IF(N418="zákl. přenesená",J418,0)</f>
        <v>0</v>
      </c>
      <c r="BH418" s="157">
        <f>IF(N418="sníž. přenesená",J418,0)</f>
        <v>0</v>
      </c>
      <c r="BI418" s="157">
        <f>IF(N418="nulová",J418,0)</f>
        <v>0</v>
      </c>
      <c r="BJ418" s="18" t="s">
        <v>89</v>
      </c>
      <c r="BK418" s="157">
        <f>ROUND(I418*H418,2)</f>
        <v>0</v>
      </c>
      <c r="BL418" s="18" t="s">
        <v>136</v>
      </c>
      <c r="BM418" s="156" t="s">
        <v>753</v>
      </c>
    </row>
    <row r="419" spans="2:51" s="11" customFormat="1" ht="12">
      <c r="B419" s="158"/>
      <c r="D419" s="159" t="s">
        <v>145</v>
      </c>
      <c r="E419" s="160" t="s">
        <v>1</v>
      </c>
      <c r="F419" s="161" t="s">
        <v>733</v>
      </c>
      <c r="H419" s="162">
        <v>1.19</v>
      </c>
      <c r="I419" s="163"/>
      <c r="L419" s="158"/>
      <c r="M419" s="164"/>
      <c r="N419" s="165"/>
      <c r="O419" s="165"/>
      <c r="P419" s="165"/>
      <c r="Q419" s="165"/>
      <c r="R419" s="165"/>
      <c r="S419" s="165"/>
      <c r="T419" s="166"/>
      <c r="AT419" s="160" t="s">
        <v>145</v>
      </c>
      <c r="AU419" s="160" t="s">
        <v>91</v>
      </c>
      <c r="AV419" s="11" t="s">
        <v>91</v>
      </c>
      <c r="AW419" s="11" t="s">
        <v>36</v>
      </c>
      <c r="AX419" s="11" t="s">
        <v>81</v>
      </c>
      <c r="AY419" s="160" t="s">
        <v>137</v>
      </c>
    </row>
    <row r="420" spans="2:51" s="11" customFormat="1" ht="12">
      <c r="B420" s="158"/>
      <c r="D420" s="159" t="s">
        <v>145</v>
      </c>
      <c r="E420" s="160" t="s">
        <v>1</v>
      </c>
      <c r="F420" s="161" t="s">
        <v>742</v>
      </c>
      <c r="H420" s="162">
        <v>14.735</v>
      </c>
      <c r="I420" s="163"/>
      <c r="L420" s="158"/>
      <c r="M420" s="164"/>
      <c r="N420" s="165"/>
      <c r="O420" s="165"/>
      <c r="P420" s="165"/>
      <c r="Q420" s="165"/>
      <c r="R420" s="165"/>
      <c r="S420" s="165"/>
      <c r="T420" s="166"/>
      <c r="AT420" s="160" t="s">
        <v>145</v>
      </c>
      <c r="AU420" s="160" t="s">
        <v>91</v>
      </c>
      <c r="AV420" s="11" t="s">
        <v>91</v>
      </c>
      <c r="AW420" s="11" t="s">
        <v>36</v>
      </c>
      <c r="AX420" s="11" t="s">
        <v>81</v>
      </c>
      <c r="AY420" s="160" t="s">
        <v>137</v>
      </c>
    </row>
    <row r="421" spans="2:51" s="11" customFormat="1" ht="12">
      <c r="B421" s="158"/>
      <c r="D421" s="159" t="s">
        <v>145</v>
      </c>
      <c r="E421" s="160" t="s">
        <v>1</v>
      </c>
      <c r="F421" s="161" t="s">
        <v>754</v>
      </c>
      <c r="H421" s="162">
        <v>1.32</v>
      </c>
      <c r="I421" s="163"/>
      <c r="L421" s="158"/>
      <c r="M421" s="164"/>
      <c r="N421" s="165"/>
      <c r="O421" s="165"/>
      <c r="P421" s="165"/>
      <c r="Q421" s="165"/>
      <c r="R421" s="165"/>
      <c r="S421" s="165"/>
      <c r="T421" s="166"/>
      <c r="AT421" s="160" t="s">
        <v>145</v>
      </c>
      <c r="AU421" s="160" t="s">
        <v>91</v>
      </c>
      <c r="AV421" s="11" t="s">
        <v>91</v>
      </c>
      <c r="AW421" s="11" t="s">
        <v>36</v>
      </c>
      <c r="AX421" s="11" t="s">
        <v>81</v>
      </c>
      <c r="AY421" s="160" t="s">
        <v>137</v>
      </c>
    </row>
    <row r="422" spans="2:51" s="14" customFormat="1" ht="12">
      <c r="B422" s="184"/>
      <c r="D422" s="159" t="s">
        <v>145</v>
      </c>
      <c r="E422" s="185" t="s">
        <v>1</v>
      </c>
      <c r="F422" s="186" t="s">
        <v>271</v>
      </c>
      <c r="H422" s="187">
        <v>17.245</v>
      </c>
      <c r="I422" s="188"/>
      <c r="L422" s="184"/>
      <c r="M422" s="189"/>
      <c r="N422" s="190"/>
      <c r="O422" s="190"/>
      <c r="P422" s="190"/>
      <c r="Q422" s="190"/>
      <c r="R422" s="190"/>
      <c r="S422" s="190"/>
      <c r="T422" s="191"/>
      <c r="AT422" s="185" t="s">
        <v>145</v>
      </c>
      <c r="AU422" s="185" t="s">
        <v>91</v>
      </c>
      <c r="AV422" s="14" t="s">
        <v>136</v>
      </c>
      <c r="AW422" s="14" t="s">
        <v>36</v>
      </c>
      <c r="AX422" s="14" t="s">
        <v>89</v>
      </c>
      <c r="AY422" s="185" t="s">
        <v>137</v>
      </c>
    </row>
    <row r="423" spans="2:65" s="1" customFormat="1" ht="24" customHeight="1">
      <c r="B423" s="144"/>
      <c r="C423" s="145" t="s">
        <v>755</v>
      </c>
      <c r="D423" s="145" t="s">
        <v>138</v>
      </c>
      <c r="E423" s="146" t="s">
        <v>756</v>
      </c>
      <c r="F423" s="147" t="s">
        <v>757</v>
      </c>
      <c r="G423" s="148" t="s">
        <v>362</v>
      </c>
      <c r="H423" s="149">
        <v>65.704</v>
      </c>
      <c r="I423" s="150"/>
      <c r="J423" s="151">
        <f>ROUND(I423*H423,2)</f>
        <v>0</v>
      </c>
      <c r="K423" s="147" t="s">
        <v>150</v>
      </c>
      <c r="L423" s="33"/>
      <c r="M423" s="152" t="s">
        <v>1</v>
      </c>
      <c r="N423" s="153" t="s">
        <v>46</v>
      </c>
      <c r="O423" s="56"/>
      <c r="P423" s="154">
        <f>O423*H423</f>
        <v>0</v>
      </c>
      <c r="Q423" s="154">
        <v>0</v>
      </c>
      <c r="R423" s="154">
        <f>Q423*H423</f>
        <v>0</v>
      </c>
      <c r="S423" s="154">
        <v>0</v>
      </c>
      <c r="T423" s="155">
        <f>S423*H423</f>
        <v>0</v>
      </c>
      <c r="AR423" s="156" t="s">
        <v>136</v>
      </c>
      <c r="AT423" s="156" t="s">
        <v>138</v>
      </c>
      <c r="AU423" s="156" t="s">
        <v>91</v>
      </c>
      <c r="AY423" s="18" t="s">
        <v>137</v>
      </c>
      <c r="BE423" s="157">
        <f>IF(N423="základní",J423,0)</f>
        <v>0</v>
      </c>
      <c r="BF423" s="157">
        <f>IF(N423="snížená",J423,0)</f>
        <v>0</v>
      </c>
      <c r="BG423" s="157">
        <f>IF(N423="zákl. přenesená",J423,0)</f>
        <v>0</v>
      </c>
      <c r="BH423" s="157">
        <f>IF(N423="sníž. přenesená",J423,0)</f>
        <v>0</v>
      </c>
      <c r="BI423" s="157">
        <f>IF(N423="nulová",J423,0)</f>
        <v>0</v>
      </c>
      <c r="BJ423" s="18" t="s">
        <v>89</v>
      </c>
      <c r="BK423" s="157">
        <f>ROUND(I423*H423,2)</f>
        <v>0</v>
      </c>
      <c r="BL423" s="18" t="s">
        <v>136</v>
      </c>
      <c r="BM423" s="156" t="s">
        <v>758</v>
      </c>
    </row>
    <row r="424" spans="2:51" s="12" customFormat="1" ht="22.5">
      <c r="B424" s="167"/>
      <c r="D424" s="159" t="s">
        <v>145</v>
      </c>
      <c r="E424" s="168" t="s">
        <v>1</v>
      </c>
      <c r="F424" s="169" t="s">
        <v>759</v>
      </c>
      <c r="H424" s="168" t="s">
        <v>1</v>
      </c>
      <c r="I424" s="170"/>
      <c r="L424" s="167"/>
      <c r="M424" s="171"/>
      <c r="N424" s="172"/>
      <c r="O424" s="172"/>
      <c r="P424" s="172"/>
      <c r="Q424" s="172"/>
      <c r="R424" s="172"/>
      <c r="S424" s="172"/>
      <c r="T424" s="173"/>
      <c r="AT424" s="168" t="s">
        <v>145</v>
      </c>
      <c r="AU424" s="168" t="s">
        <v>91</v>
      </c>
      <c r="AV424" s="12" t="s">
        <v>89</v>
      </c>
      <c r="AW424" s="12" t="s">
        <v>36</v>
      </c>
      <c r="AX424" s="12" t="s">
        <v>81</v>
      </c>
      <c r="AY424" s="168" t="s">
        <v>137</v>
      </c>
    </row>
    <row r="425" spans="2:51" s="11" customFormat="1" ht="12">
      <c r="B425" s="158"/>
      <c r="D425" s="159" t="s">
        <v>145</v>
      </c>
      <c r="E425" s="160" t="s">
        <v>1</v>
      </c>
      <c r="F425" s="161" t="s">
        <v>718</v>
      </c>
      <c r="H425" s="162">
        <v>65.704</v>
      </c>
      <c r="I425" s="163"/>
      <c r="L425" s="158"/>
      <c r="M425" s="164"/>
      <c r="N425" s="165"/>
      <c r="O425" s="165"/>
      <c r="P425" s="165"/>
      <c r="Q425" s="165"/>
      <c r="R425" s="165"/>
      <c r="S425" s="165"/>
      <c r="T425" s="166"/>
      <c r="AT425" s="160" t="s">
        <v>145</v>
      </c>
      <c r="AU425" s="160" t="s">
        <v>91</v>
      </c>
      <c r="AV425" s="11" t="s">
        <v>91</v>
      </c>
      <c r="AW425" s="11" t="s">
        <v>36</v>
      </c>
      <c r="AX425" s="11" t="s">
        <v>89</v>
      </c>
      <c r="AY425" s="160" t="s">
        <v>137</v>
      </c>
    </row>
    <row r="426" spans="2:65" s="1" customFormat="1" ht="24" customHeight="1">
      <c r="B426" s="144"/>
      <c r="C426" s="145" t="s">
        <v>760</v>
      </c>
      <c r="D426" s="145" t="s">
        <v>138</v>
      </c>
      <c r="E426" s="146" t="s">
        <v>761</v>
      </c>
      <c r="F426" s="147" t="s">
        <v>361</v>
      </c>
      <c r="G426" s="148" t="s">
        <v>362</v>
      </c>
      <c r="H426" s="149">
        <v>265.889</v>
      </c>
      <c r="I426" s="150"/>
      <c r="J426" s="151">
        <f>ROUND(I426*H426,2)</f>
        <v>0</v>
      </c>
      <c r="K426" s="147" t="s">
        <v>150</v>
      </c>
      <c r="L426" s="33"/>
      <c r="M426" s="152" t="s">
        <v>1</v>
      </c>
      <c r="N426" s="153" t="s">
        <v>46</v>
      </c>
      <c r="O426" s="56"/>
      <c r="P426" s="154">
        <f>O426*H426</f>
        <v>0</v>
      </c>
      <c r="Q426" s="154">
        <v>0</v>
      </c>
      <c r="R426" s="154">
        <f>Q426*H426</f>
        <v>0</v>
      </c>
      <c r="S426" s="154">
        <v>0</v>
      </c>
      <c r="T426" s="155">
        <f>S426*H426</f>
        <v>0</v>
      </c>
      <c r="AR426" s="156" t="s">
        <v>136</v>
      </c>
      <c r="AT426" s="156" t="s">
        <v>138</v>
      </c>
      <c r="AU426" s="156" t="s">
        <v>91</v>
      </c>
      <c r="AY426" s="18" t="s">
        <v>137</v>
      </c>
      <c r="BE426" s="157">
        <f>IF(N426="základní",J426,0)</f>
        <v>0</v>
      </c>
      <c r="BF426" s="157">
        <f>IF(N426="snížená",J426,0)</f>
        <v>0</v>
      </c>
      <c r="BG426" s="157">
        <f>IF(N426="zákl. přenesená",J426,0)</f>
        <v>0</v>
      </c>
      <c r="BH426" s="157">
        <f>IF(N426="sníž. přenesená",J426,0)</f>
        <v>0</v>
      </c>
      <c r="BI426" s="157">
        <f>IF(N426="nulová",J426,0)</f>
        <v>0</v>
      </c>
      <c r="BJ426" s="18" t="s">
        <v>89</v>
      </c>
      <c r="BK426" s="157">
        <f>ROUND(I426*H426,2)</f>
        <v>0</v>
      </c>
      <c r="BL426" s="18" t="s">
        <v>136</v>
      </c>
      <c r="BM426" s="156" t="s">
        <v>762</v>
      </c>
    </row>
    <row r="427" spans="2:51" s="11" customFormat="1" ht="12">
      <c r="B427" s="158"/>
      <c r="D427" s="159" t="s">
        <v>145</v>
      </c>
      <c r="E427" s="160" t="s">
        <v>1</v>
      </c>
      <c r="F427" s="161" t="s">
        <v>715</v>
      </c>
      <c r="H427" s="162">
        <v>24.548</v>
      </c>
      <c r="I427" s="163"/>
      <c r="L427" s="158"/>
      <c r="M427" s="164"/>
      <c r="N427" s="165"/>
      <c r="O427" s="165"/>
      <c r="P427" s="165"/>
      <c r="Q427" s="165"/>
      <c r="R427" s="165"/>
      <c r="S427" s="165"/>
      <c r="T427" s="166"/>
      <c r="AT427" s="160" t="s">
        <v>145</v>
      </c>
      <c r="AU427" s="160" t="s">
        <v>91</v>
      </c>
      <c r="AV427" s="11" t="s">
        <v>91</v>
      </c>
      <c r="AW427" s="11" t="s">
        <v>36</v>
      </c>
      <c r="AX427" s="11" t="s">
        <v>81</v>
      </c>
      <c r="AY427" s="160" t="s">
        <v>137</v>
      </c>
    </row>
    <row r="428" spans="2:51" s="11" customFormat="1" ht="12">
      <c r="B428" s="158"/>
      <c r="D428" s="159" t="s">
        <v>145</v>
      </c>
      <c r="E428" s="160" t="s">
        <v>1</v>
      </c>
      <c r="F428" s="161" t="s">
        <v>716</v>
      </c>
      <c r="H428" s="162">
        <v>241.341</v>
      </c>
      <c r="I428" s="163"/>
      <c r="L428" s="158"/>
      <c r="M428" s="164"/>
      <c r="N428" s="165"/>
      <c r="O428" s="165"/>
      <c r="P428" s="165"/>
      <c r="Q428" s="165"/>
      <c r="R428" s="165"/>
      <c r="S428" s="165"/>
      <c r="T428" s="166"/>
      <c r="AT428" s="160" t="s">
        <v>145</v>
      </c>
      <c r="AU428" s="160" t="s">
        <v>91</v>
      </c>
      <c r="AV428" s="11" t="s">
        <v>91</v>
      </c>
      <c r="AW428" s="11" t="s">
        <v>36</v>
      </c>
      <c r="AX428" s="11" t="s">
        <v>81</v>
      </c>
      <c r="AY428" s="160" t="s">
        <v>137</v>
      </c>
    </row>
    <row r="429" spans="2:51" s="14" customFormat="1" ht="12">
      <c r="B429" s="184"/>
      <c r="D429" s="159" t="s">
        <v>145</v>
      </c>
      <c r="E429" s="185" t="s">
        <v>1</v>
      </c>
      <c r="F429" s="186" t="s">
        <v>271</v>
      </c>
      <c r="H429" s="187">
        <v>265.889</v>
      </c>
      <c r="I429" s="188"/>
      <c r="L429" s="184"/>
      <c r="M429" s="189"/>
      <c r="N429" s="190"/>
      <c r="O429" s="190"/>
      <c r="P429" s="190"/>
      <c r="Q429" s="190"/>
      <c r="R429" s="190"/>
      <c r="S429" s="190"/>
      <c r="T429" s="191"/>
      <c r="AT429" s="185" t="s">
        <v>145</v>
      </c>
      <c r="AU429" s="185" t="s">
        <v>91</v>
      </c>
      <c r="AV429" s="14" t="s">
        <v>136</v>
      </c>
      <c r="AW429" s="14" t="s">
        <v>36</v>
      </c>
      <c r="AX429" s="14" t="s">
        <v>89</v>
      </c>
      <c r="AY429" s="185" t="s">
        <v>137</v>
      </c>
    </row>
    <row r="430" spans="2:63" s="10" customFormat="1" ht="22.9" customHeight="1">
      <c r="B430" s="133"/>
      <c r="D430" s="134" t="s">
        <v>80</v>
      </c>
      <c r="E430" s="182" t="s">
        <v>763</v>
      </c>
      <c r="F430" s="182" t="s">
        <v>764</v>
      </c>
      <c r="I430" s="136"/>
      <c r="J430" s="183">
        <f>BK430</f>
        <v>0</v>
      </c>
      <c r="L430" s="133"/>
      <c r="M430" s="138"/>
      <c r="N430" s="139"/>
      <c r="O430" s="139"/>
      <c r="P430" s="140">
        <f>SUM(P431:P434)</f>
        <v>0</v>
      </c>
      <c r="Q430" s="139"/>
      <c r="R430" s="140">
        <f>SUM(R431:R434)</f>
        <v>0</v>
      </c>
      <c r="S430" s="139"/>
      <c r="T430" s="141">
        <f>SUM(T431:T434)</f>
        <v>0</v>
      </c>
      <c r="AR430" s="134" t="s">
        <v>89</v>
      </c>
      <c r="AT430" s="142" t="s">
        <v>80</v>
      </c>
      <c r="AU430" s="142" t="s">
        <v>89</v>
      </c>
      <c r="AY430" s="134" t="s">
        <v>137</v>
      </c>
      <c r="BK430" s="143">
        <f>SUM(BK431:BK434)</f>
        <v>0</v>
      </c>
    </row>
    <row r="431" spans="2:65" s="1" customFormat="1" ht="24" customHeight="1">
      <c r="B431" s="144"/>
      <c r="C431" s="145" t="s">
        <v>765</v>
      </c>
      <c r="D431" s="145" t="s">
        <v>138</v>
      </c>
      <c r="E431" s="146" t="s">
        <v>766</v>
      </c>
      <c r="F431" s="147" t="s">
        <v>767</v>
      </c>
      <c r="G431" s="148" t="s">
        <v>362</v>
      </c>
      <c r="H431" s="149">
        <v>559.274</v>
      </c>
      <c r="I431" s="150"/>
      <c r="J431" s="151">
        <f>ROUND(I431*H431,2)</f>
        <v>0</v>
      </c>
      <c r="K431" s="147" t="s">
        <v>150</v>
      </c>
      <c r="L431" s="33"/>
      <c r="M431" s="152" t="s">
        <v>1</v>
      </c>
      <c r="N431" s="153" t="s">
        <v>46</v>
      </c>
      <c r="O431" s="56"/>
      <c r="P431" s="154">
        <f>O431*H431</f>
        <v>0</v>
      </c>
      <c r="Q431" s="154">
        <v>0</v>
      </c>
      <c r="R431" s="154">
        <f>Q431*H431</f>
        <v>0</v>
      </c>
      <c r="S431" s="154">
        <v>0</v>
      </c>
      <c r="T431" s="155">
        <f>S431*H431</f>
        <v>0</v>
      </c>
      <c r="AR431" s="156" t="s">
        <v>136</v>
      </c>
      <c r="AT431" s="156" t="s">
        <v>138</v>
      </c>
      <c r="AU431" s="156" t="s">
        <v>91</v>
      </c>
      <c r="AY431" s="18" t="s">
        <v>137</v>
      </c>
      <c r="BE431" s="157">
        <f>IF(N431="základní",J431,0)</f>
        <v>0</v>
      </c>
      <c r="BF431" s="157">
        <f>IF(N431="snížená",J431,0)</f>
        <v>0</v>
      </c>
      <c r="BG431" s="157">
        <f>IF(N431="zákl. přenesená",J431,0)</f>
        <v>0</v>
      </c>
      <c r="BH431" s="157">
        <f>IF(N431="sníž. přenesená",J431,0)</f>
        <v>0</v>
      </c>
      <c r="BI431" s="157">
        <f>IF(N431="nulová",J431,0)</f>
        <v>0</v>
      </c>
      <c r="BJ431" s="18" t="s">
        <v>89</v>
      </c>
      <c r="BK431" s="157">
        <f>ROUND(I431*H431,2)</f>
        <v>0</v>
      </c>
      <c r="BL431" s="18" t="s">
        <v>136</v>
      </c>
      <c r="BM431" s="156" t="s">
        <v>768</v>
      </c>
    </row>
    <row r="432" spans="2:65" s="1" customFormat="1" ht="16.5" customHeight="1">
      <c r="B432" s="144"/>
      <c r="C432" s="192" t="s">
        <v>769</v>
      </c>
      <c r="D432" s="192" t="s">
        <v>387</v>
      </c>
      <c r="E432" s="193" t="s">
        <v>770</v>
      </c>
      <c r="F432" s="194" t="s">
        <v>771</v>
      </c>
      <c r="G432" s="195" t="s">
        <v>274</v>
      </c>
      <c r="H432" s="196">
        <v>78.5</v>
      </c>
      <c r="I432" s="197"/>
      <c r="J432" s="198">
        <f>ROUND(I432*H432,2)</f>
        <v>0</v>
      </c>
      <c r="K432" s="194" t="s">
        <v>1</v>
      </c>
      <c r="L432" s="199"/>
      <c r="M432" s="200" t="s">
        <v>1</v>
      </c>
      <c r="N432" s="201" t="s">
        <v>46</v>
      </c>
      <c r="O432" s="56"/>
      <c r="P432" s="154">
        <f>O432*H432</f>
        <v>0</v>
      </c>
      <c r="Q432" s="154">
        <v>0</v>
      </c>
      <c r="R432" s="154">
        <f>Q432*H432</f>
        <v>0</v>
      </c>
      <c r="S432" s="154">
        <v>0</v>
      </c>
      <c r="T432" s="155">
        <f>S432*H432</f>
        <v>0</v>
      </c>
      <c r="AR432" s="156" t="s">
        <v>380</v>
      </c>
      <c r="AT432" s="156" t="s">
        <v>387</v>
      </c>
      <c r="AU432" s="156" t="s">
        <v>91</v>
      </c>
      <c r="AY432" s="18" t="s">
        <v>137</v>
      </c>
      <c r="BE432" s="157">
        <f>IF(N432="základní",J432,0)</f>
        <v>0</v>
      </c>
      <c r="BF432" s="157">
        <f>IF(N432="snížená",J432,0)</f>
        <v>0</v>
      </c>
      <c r="BG432" s="157">
        <f>IF(N432="zákl. přenesená",J432,0)</f>
        <v>0</v>
      </c>
      <c r="BH432" s="157">
        <f>IF(N432="sníž. přenesená",J432,0)</f>
        <v>0</v>
      </c>
      <c r="BI432" s="157">
        <f>IF(N432="nulová",J432,0)</f>
        <v>0</v>
      </c>
      <c r="BJ432" s="18" t="s">
        <v>89</v>
      </c>
      <c r="BK432" s="157">
        <f>ROUND(I432*H432,2)</f>
        <v>0</v>
      </c>
      <c r="BL432" s="18" t="s">
        <v>296</v>
      </c>
      <c r="BM432" s="156" t="s">
        <v>772</v>
      </c>
    </row>
    <row r="433" spans="2:51" s="12" customFormat="1" ht="12">
      <c r="B433" s="167"/>
      <c r="D433" s="159" t="s">
        <v>145</v>
      </c>
      <c r="E433" s="168" t="s">
        <v>1</v>
      </c>
      <c r="F433" s="169" t="s">
        <v>773</v>
      </c>
      <c r="H433" s="168" t="s">
        <v>1</v>
      </c>
      <c r="I433" s="170"/>
      <c r="L433" s="167"/>
      <c r="M433" s="171"/>
      <c r="N433" s="172"/>
      <c r="O433" s="172"/>
      <c r="P433" s="172"/>
      <c r="Q433" s="172"/>
      <c r="R433" s="172"/>
      <c r="S433" s="172"/>
      <c r="T433" s="173"/>
      <c r="AT433" s="168" t="s">
        <v>145</v>
      </c>
      <c r="AU433" s="168" t="s">
        <v>91</v>
      </c>
      <c r="AV433" s="12" t="s">
        <v>89</v>
      </c>
      <c r="AW433" s="12" t="s">
        <v>36</v>
      </c>
      <c r="AX433" s="12" t="s">
        <v>81</v>
      </c>
      <c r="AY433" s="168" t="s">
        <v>137</v>
      </c>
    </row>
    <row r="434" spans="2:51" s="11" customFormat="1" ht="12">
      <c r="B434" s="158"/>
      <c r="D434" s="159" t="s">
        <v>145</v>
      </c>
      <c r="E434" s="160" t="s">
        <v>1</v>
      </c>
      <c r="F434" s="161" t="s">
        <v>774</v>
      </c>
      <c r="H434" s="162">
        <v>78.5</v>
      </c>
      <c r="I434" s="163"/>
      <c r="L434" s="158"/>
      <c r="M434" s="174"/>
      <c r="N434" s="175"/>
      <c r="O434" s="175"/>
      <c r="P434" s="175"/>
      <c r="Q434" s="175"/>
      <c r="R434" s="175"/>
      <c r="S434" s="175"/>
      <c r="T434" s="176"/>
      <c r="AT434" s="160" t="s">
        <v>145</v>
      </c>
      <c r="AU434" s="160" t="s">
        <v>91</v>
      </c>
      <c r="AV434" s="11" t="s">
        <v>91</v>
      </c>
      <c r="AW434" s="11" t="s">
        <v>36</v>
      </c>
      <c r="AX434" s="11" t="s">
        <v>89</v>
      </c>
      <c r="AY434" s="160" t="s">
        <v>137</v>
      </c>
    </row>
    <row r="435" spans="2:12" s="1" customFormat="1" ht="6.95" customHeight="1">
      <c r="B435" s="45"/>
      <c r="C435" s="46"/>
      <c r="D435" s="46"/>
      <c r="E435" s="46"/>
      <c r="F435" s="46"/>
      <c r="G435" s="46"/>
      <c r="H435" s="46"/>
      <c r="I435" s="113"/>
      <c r="J435" s="46"/>
      <c r="K435" s="46"/>
      <c r="L435" s="33"/>
    </row>
  </sheetData>
  <autoFilter ref="C124:K43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39"/>
  <sheetViews>
    <sheetView showGridLines="0" workbookViewId="0" topLeftCell="A9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7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8" t="s">
        <v>97</v>
      </c>
    </row>
    <row r="3" spans="2:46" ht="6.95" customHeight="1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91</v>
      </c>
    </row>
    <row r="4" spans="2:46" ht="24.95" customHeight="1">
      <c r="B4" s="21"/>
      <c r="D4" s="22" t="s">
        <v>112</v>
      </c>
      <c r="L4" s="21"/>
      <c r="M4" s="91" t="s">
        <v>10</v>
      </c>
      <c r="AT4" s="18" t="s">
        <v>3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1" t="str">
        <f>'Rekapitulace stavby'!K6</f>
        <v>Stavební úpravy MK v ulici Potoční, Břilice - II. etapa</v>
      </c>
      <c r="F7" s="332"/>
      <c r="G7" s="332"/>
      <c r="H7" s="332"/>
      <c r="L7" s="21"/>
    </row>
    <row r="8" spans="2:12" s="1" customFormat="1" ht="12" customHeight="1">
      <c r="B8" s="33"/>
      <c r="D8" s="28" t="s">
        <v>113</v>
      </c>
      <c r="I8" s="92"/>
      <c r="L8" s="33"/>
    </row>
    <row r="9" spans="2:12" s="1" customFormat="1" ht="36.95" customHeight="1">
      <c r="B9" s="33"/>
      <c r="E9" s="315" t="s">
        <v>775</v>
      </c>
      <c r="F9" s="330"/>
      <c r="G9" s="330"/>
      <c r="H9" s="330"/>
      <c r="I9" s="92"/>
      <c r="L9" s="33"/>
    </row>
    <row r="10" spans="2:12" s="1" customFormat="1" ht="12">
      <c r="B10" s="33"/>
      <c r="I10" s="92"/>
      <c r="L10" s="33"/>
    </row>
    <row r="11" spans="2:12" s="1" customFormat="1" ht="12" customHeight="1">
      <c r="B11" s="33"/>
      <c r="D11" s="28" t="s">
        <v>18</v>
      </c>
      <c r="F11" s="26" t="s">
        <v>98</v>
      </c>
      <c r="I11" s="93" t="s">
        <v>19</v>
      </c>
      <c r="J11" s="26" t="s">
        <v>1</v>
      </c>
      <c r="L11" s="33"/>
    </row>
    <row r="12" spans="2:12" s="1" customFormat="1" ht="12" customHeight="1">
      <c r="B12" s="33"/>
      <c r="D12" s="28" t="s">
        <v>20</v>
      </c>
      <c r="F12" s="26" t="s">
        <v>21</v>
      </c>
      <c r="I12" s="93" t="s">
        <v>22</v>
      </c>
      <c r="J12" s="53" t="str">
        <f>'Rekapitulace stavby'!AN8</f>
        <v>25. 6. 2019</v>
      </c>
      <c r="L12" s="33"/>
    </row>
    <row r="13" spans="2:12" s="1" customFormat="1" ht="10.9" customHeight="1">
      <c r="B13" s="33"/>
      <c r="I13" s="92"/>
      <c r="L13" s="33"/>
    </row>
    <row r="14" spans="2:12" s="1" customFormat="1" ht="12" customHeight="1">
      <c r="B14" s="33"/>
      <c r="D14" s="28" t="s">
        <v>24</v>
      </c>
      <c r="I14" s="93" t="s">
        <v>25</v>
      </c>
      <c r="J14" s="26" t="s">
        <v>26</v>
      </c>
      <c r="L14" s="33"/>
    </row>
    <row r="15" spans="2:12" s="1" customFormat="1" ht="18" customHeight="1">
      <c r="B15" s="33"/>
      <c r="E15" s="26" t="s">
        <v>27</v>
      </c>
      <c r="I15" s="93" t="s">
        <v>28</v>
      </c>
      <c r="J15" s="26" t="s">
        <v>29</v>
      </c>
      <c r="L15" s="33"/>
    </row>
    <row r="16" spans="2:12" s="1" customFormat="1" ht="6.95" customHeight="1">
      <c r="B16" s="33"/>
      <c r="I16" s="92"/>
      <c r="L16" s="33"/>
    </row>
    <row r="17" spans="2:12" s="1" customFormat="1" ht="12" customHeight="1">
      <c r="B17" s="33"/>
      <c r="D17" s="28" t="s">
        <v>30</v>
      </c>
      <c r="I17" s="93" t="s">
        <v>25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33" t="str">
        <f>'Rekapitulace stavby'!E14</f>
        <v>Vyplň údaj</v>
      </c>
      <c r="F18" s="318"/>
      <c r="G18" s="318"/>
      <c r="H18" s="318"/>
      <c r="I18" s="93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I19" s="92"/>
      <c r="L19" s="33"/>
    </row>
    <row r="20" spans="2:12" s="1" customFormat="1" ht="12" customHeight="1">
      <c r="B20" s="33"/>
      <c r="D20" s="28" t="s">
        <v>32</v>
      </c>
      <c r="I20" s="93" t="s">
        <v>25</v>
      </c>
      <c r="J20" s="26" t="s">
        <v>33</v>
      </c>
      <c r="L20" s="33"/>
    </row>
    <row r="21" spans="2:12" s="1" customFormat="1" ht="18" customHeight="1">
      <c r="B21" s="33"/>
      <c r="E21" s="26" t="s">
        <v>34</v>
      </c>
      <c r="I21" s="93" t="s">
        <v>28</v>
      </c>
      <c r="J21" s="26" t="s">
        <v>35</v>
      </c>
      <c r="L21" s="33"/>
    </row>
    <row r="22" spans="2:12" s="1" customFormat="1" ht="6.95" customHeight="1">
      <c r="B22" s="33"/>
      <c r="I22" s="92"/>
      <c r="L22" s="33"/>
    </row>
    <row r="23" spans="2:12" s="1" customFormat="1" ht="12" customHeight="1">
      <c r="B23" s="33"/>
      <c r="D23" s="28" t="s">
        <v>37</v>
      </c>
      <c r="I23" s="93" t="s">
        <v>25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93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I25" s="92"/>
      <c r="L25" s="33"/>
    </row>
    <row r="26" spans="2:12" s="1" customFormat="1" ht="12" customHeight="1">
      <c r="B26" s="33"/>
      <c r="D26" s="28" t="s">
        <v>39</v>
      </c>
      <c r="I26" s="92"/>
      <c r="L26" s="33"/>
    </row>
    <row r="27" spans="2:12" s="7" customFormat="1" ht="16.5" customHeight="1">
      <c r="B27" s="94"/>
      <c r="E27" s="322" t="s">
        <v>1</v>
      </c>
      <c r="F27" s="322"/>
      <c r="G27" s="322"/>
      <c r="H27" s="322"/>
      <c r="I27" s="95"/>
      <c r="L27" s="94"/>
    </row>
    <row r="28" spans="2:12" s="1" customFormat="1" ht="6.95" customHeight="1">
      <c r="B28" s="33"/>
      <c r="I28" s="92"/>
      <c r="L28" s="33"/>
    </row>
    <row r="29" spans="2:12" s="1" customFormat="1" ht="6.95" customHeight="1">
      <c r="B29" s="33"/>
      <c r="D29" s="54"/>
      <c r="E29" s="54"/>
      <c r="F29" s="54"/>
      <c r="G29" s="54"/>
      <c r="H29" s="54"/>
      <c r="I29" s="96"/>
      <c r="J29" s="54"/>
      <c r="K29" s="54"/>
      <c r="L29" s="33"/>
    </row>
    <row r="30" spans="2:12" s="1" customFormat="1" ht="25.35" customHeight="1">
      <c r="B30" s="33"/>
      <c r="D30" s="97" t="s">
        <v>41</v>
      </c>
      <c r="I30" s="92"/>
      <c r="J30" s="67">
        <f>ROUND(J124,2)</f>
        <v>0</v>
      </c>
      <c r="L30" s="33"/>
    </row>
    <row r="31" spans="2:12" s="1" customFormat="1" ht="6.95" customHeight="1">
      <c r="B31" s="33"/>
      <c r="D31" s="54"/>
      <c r="E31" s="54"/>
      <c r="F31" s="54"/>
      <c r="G31" s="54"/>
      <c r="H31" s="54"/>
      <c r="I31" s="96"/>
      <c r="J31" s="54"/>
      <c r="K31" s="54"/>
      <c r="L31" s="33"/>
    </row>
    <row r="32" spans="2:12" s="1" customFormat="1" ht="14.45" customHeight="1">
      <c r="B32" s="33"/>
      <c r="F32" s="36" t="s">
        <v>43</v>
      </c>
      <c r="I32" s="98" t="s">
        <v>42</v>
      </c>
      <c r="J32" s="36" t="s">
        <v>44</v>
      </c>
      <c r="L32" s="33"/>
    </row>
    <row r="33" spans="2:12" s="1" customFormat="1" ht="14.45" customHeight="1">
      <c r="B33" s="33"/>
      <c r="D33" s="99" t="s">
        <v>45</v>
      </c>
      <c r="E33" s="28" t="s">
        <v>46</v>
      </c>
      <c r="F33" s="100">
        <f>ROUND((SUM(BE124:BE438)),2)</f>
        <v>0</v>
      </c>
      <c r="I33" s="101">
        <v>0.21</v>
      </c>
      <c r="J33" s="100">
        <f>ROUND(((SUM(BE124:BE438))*I33),2)</f>
        <v>0</v>
      </c>
      <c r="L33" s="33"/>
    </row>
    <row r="34" spans="2:12" s="1" customFormat="1" ht="14.45" customHeight="1">
      <c r="B34" s="33"/>
      <c r="E34" s="28" t="s">
        <v>47</v>
      </c>
      <c r="F34" s="100">
        <f>ROUND((SUM(BF124:BF438)),2)</f>
        <v>0</v>
      </c>
      <c r="I34" s="101">
        <v>0.15</v>
      </c>
      <c r="J34" s="100">
        <f>ROUND(((SUM(BF124:BF438))*I34),2)</f>
        <v>0</v>
      </c>
      <c r="L34" s="33"/>
    </row>
    <row r="35" spans="2:12" s="1" customFormat="1" ht="14.45" customHeight="1" hidden="1">
      <c r="B35" s="33"/>
      <c r="E35" s="28" t="s">
        <v>48</v>
      </c>
      <c r="F35" s="100">
        <f>ROUND((SUM(BG124:BG438)),2)</f>
        <v>0</v>
      </c>
      <c r="I35" s="101">
        <v>0.21</v>
      </c>
      <c r="J35" s="10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100">
        <f>ROUND((SUM(BH124:BH438)),2)</f>
        <v>0</v>
      </c>
      <c r="I36" s="101">
        <v>0.15</v>
      </c>
      <c r="J36" s="10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100">
        <f>ROUND((SUM(BI124:BI438)),2)</f>
        <v>0</v>
      </c>
      <c r="I37" s="101">
        <v>0</v>
      </c>
      <c r="J37" s="100">
        <f>0</f>
        <v>0</v>
      </c>
      <c r="L37" s="33"/>
    </row>
    <row r="38" spans="2:12" s="1" customFormat="1" ht="6.95" customHeight="1">
      <c r="B38" s="33"/>
      <c r="I38" s="92"/>
      <c r="L38" s="33"/>
    </row>
    <row r="39" spans="2:12" s="1" customFormat="1" ht="25.35" customHeight="1">
      <c r="B39" s="33"/>
      <c r="C39" s="102"/>
      <c r="D39" s="103" t="s">
        <v>51</v>
      </c>
      <c r="E39" s="58"/>
      <c r="F39" s="58"/>
      <c r="G39" s="104" t="s">
        <v>52</v>
      </c>
      <c r="H39" s="105" t="s">
        <v>53</v>
      </c>
      <c r="I39" s="106"/>
      <c r="J39" s="107">
        <f>SUM(J30:J37)</f>
        <v>0</v>
      </c>
      <c r="K39" s="108"/>
      <c r="L39" s="33"/>
    </row>
    <row r="40" spans="2:12" s="1" customFormat="1" ht="14.45" customHeight="1">
      <c r="B40" s="33"/>
      <c r="I40" s="92"/>
      <c r="L40" s="33"/>
    </row>
    <row r="41" spans="2:12" ht="14.45" customHeight="1">
      <c r="B41" s="21"/>
      <c r="L41" s="21"/>
    </row>
    <row r="42" spans="2:12" ht="14.45" customHeight="1">
      <c r="B42" s="21"/>
      <c r="L42" s="21"/>
    </row>
    <row r="43" spans="2:12" ht="14.45" customHeight="1">
      <c r="B43" s="21"/>
      <c r="L43" s="21"/>
    </row>
    <row r="44" spans="2:12" ht="14.45" customHeight="1">
      <c r="B44" s="21"/>
      <c r="L44" s="21"/>
    </row>
    <row r="45" spans="2:12" ht="14.45" customHeight="1">
      <c r="B45" s="21"/>
      <c r="L45" s="21"/>
    </row>
    <row r="46" spans="2:12" ht="14.45" customHeight="1">
      <c r="B46" s="21"/>
      <c r="L46" s="21"/>
    </row>
    <row r="47" spans="2:12" ht="14.45" customHeight="1">
      <c r="B47" s="21"/>
      <c r="L47" s="21"/>
    </row>
    <row r="48" spans="2:12" ht="14.45" customHeight="1">
      <c r="B48" s="21"/>
      <c r="L48" s="21"/>
    </row>
    <row r="49" spans="2:12" ht="14.45" customHeight="1">
      <c r="B49" s="21"/>
      <c r="L49" s="21"/>
    </row>
    <row r="50" spans="2:12" s="1" customFormat="1" ht="14.45" customHeight="1">
      <c r="B50" s="33"/>
      <c r="D50" s="42" t="s">
        <v>54</v>
      </c>
      <c r="E50" s="43"/>
      <c r="F50" s="43"/>
      <c r="G50" s="42" t="s">
        <v>55</v>
      </c>
      <c r="H50" s="43"/>
      <c r="I50" s="109"/>
      <c r="J50" s="43"/>
      <c r="K50" s="43"/>
      <c r="L50" s="3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2:12" s="1" customFormat="1" ht="12.75">
      <c r="B61" s="33"/>
      <c r="D61" s="44" t="s">
        <v>56</v>
      </c>
      <c r="E61" s="35"/>
      <c r="F61" s="110" t="s">
        <v>57</v>
      </c>
      <c r="G61" s="44" t="s">
        <v>56</v>
      </c>
      <c r="H61" s="35"/>
      <c r="I61" s="111"/>
      <c r="J61" s="112" t="s">
        <v>57</v>
      </c>
      <c r="K61" s="35"/>
      <c r="L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2:12" s="1" customFormat="1" ht="12.75">
      <c r="B65" s="33"/>
      <c r="D65" s="42" t="s">
        <v>58</v>
      </c>
      <c r="E65" s="43"/>
      <c r="F65" s="43"/>
      <c r="G65" s="42" t="s">
        <v>59</v>
      </c>
      <c r="H65" s="43"/>
      <c r="I65" s="109"/>
      <c r="J65" s="43"/>
      <c r="K65" s="43"/>
      <c r="L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2:12" s="1" customFormat="1" ht="12.75">
      <c r="B76" s="33"/>
      <c r="D76" s="44" t="s">
        <v>56</v>
      </c>
      <c r="E76" s="35"/>
      <c r="F76" s="110" t="s">
        <v>57</v>
      </c>
      <c r="G76" s="44" t="s">
        <v>56</v>
      </c>
      <c r="H76" s="35"/>
      <c r="I76" s="111"/>
      <c r="J76" s="112" t="s">
        <v>57</v>
      </c>
      <c r="K76" s="35"/>
      <c r="L76" s="33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113"/>
      <c r="J77" s="46"/>
      <c r="K77" s="46"/>
      <c r="L77" s="33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114"/>
      <c r="J81" s="48"/>
      <c r="K81" s="48"/>
      <c r="L81" s="33"/>
    </row>
    <row r="82" spans="2:12" s="1" customFormat="1" ht="24.95" customHeight="1">
      <c r="B82" s="33"/>
      <c r="C82" s="22" t="s">
        <v>115</v>
      </c>
      <c r="I82" s="92"/>
      <c r="L82" s="33"/>
    </row>
    <row r="83" spans="2:12" s="1" customFormat="1" ht="6.95" customHeight="1">
      <c r="B83" s="33"/>
      <c r="I83" s="92"/>
      <c r="L83" s="33"/>
    </row>
    <row r="84" spans="2:12" s="1" customFormat="1" ht="12" customHeight="1">
      <c r="B84" s="33"/>
      <c r="C84" s="28" t="s">
        <v>16</v>
      </c>
      <c r="I84" s="92"/>
      <c r="L84" s="33"/>
    </row>
    <row r="85" spans="2:12" s="1" customFormat="1" ht="16.5" customHeight="1">
      <c r="B85" s="33"/>
      <c r="E85" s="331" t="str">
        <f>E7</f>
        <v>Stavební úpravy MK v ulici Potoční, Břilice - II. etapa</v>
      </c>
      <c r="F85" s="332"/>
      <c r="G85" s="332"/>
      <c r="H85" s="332"/>
      <c r="I85" s="92"/>
      <c r="L85" s="33"/>
    </row>
    <row r="86" spans="2:12" s="1" customFormat="1" ht="12" customHeight="1">
      <c r="B86" s="33"/>
      <c r="C86" s="28" t="s">
        <v>113</v>
      </c>
      <c r="I86" s="92"/>
      <c r="L86" s="33"/>
    </row>
    <row r="87" spans="2:12" s="1" customFormat="1" ht="16.5" customHeight="1">
      <c r="B87" s="33"/>
      <c r="E87" s="315" t="str">
        <f>E9</f>
        <v>301 - Vodovod</v>
      </c>
      <c r="F87" s="330"/>
      <c r="G87" s="330"/>
      <c r="H87" s="330"/>
      <c r="I87" s="92"/>
      <c r="L87" s="33"/>
    </row>
    <row r="88" spans="2:12" s="1" customFormat="1" ht="6.95" customHeight="1">
      <c r="B88" s="33"/>
      <c r="I88" s="92"/>
      <c r="L88" s="33"/>
    </row>
    <row r="89" spans="2:12" s="1" customFormat="1" ht="12" customHeight="1">
      <c r="B89" s="33"/>
      <c r="C89" s="28" t="s">
        <v>20</v>
      </c>
      <c r="F89" s="26" t="str">
        <f>F12</f>
        <v>Třeboň - Břilice</v>
      </c>
      <c r="I89" s="93" t="s">
        <v>22</v>
      </c>
      <c r="J89" s="53" t="str">
        <f>IF(J12="","",J12)</f>
        <v>25. 6. 2019</v>
      </c>
      <c r="L89" s="33"/>
    </row>
    <row r="90" spans="2:12" s="1" customFormat="1" ht="6.95" customHeight="1">
      <c r="B90" s="33"/>
      <c r="I90" s="92"/>
      <c r="L90" s="33"/>
    </row>
    <row r="91" spans="2:12" s="1" customFormat="1" ht="15.2" customHeight="1">
      <c r="B91" s="33"/>
      <c r="C91" s="28" t="s">
        <v>24</v>
      </c>
      <c r="F91" s="26" t="str">
        <f>E15</f>
        <v>Město Třeboň</v>
      </c>
      <c r="I91" s="93" t="s">
        <v>32</v>
      </c>
      <c r="J91" s="31" t="str">
        <f>E21</f>
        <v>WAY project s.r.o.</v>
      </c>
      <c r="L91" s="33"/>
    </row>
    <row r="92" spans="2:12" s="1" customFormat="1" ht="15.2" customHeight="1">
      <c r="B92" s="33"/>
      <c r="C92" s="28" t="s">
        <v>30</v>
      </c>
      <c r="F92" s="26" t="str">
        <f>IF(E18="","",E18)</f>
        <v>Vyplň údaj</v>
      </c>
      <c r="I92" s="93" t="s">
        <v>37</v>
      </c>
      <c r="J92" s="31" t="str">
        <f>E24</f>
        <v xml:space="preserve"> </v>
      </c>
      <c r="L92" s="33"/>
    </row>
    <row r="93" spans="2:12" s="1" customFormat="1" ht="10.35" customHeight="1">
      <c r="B93" s="33"/>
      <c r="I93" s="92"/>
      <c r="L93" s="33"/>
    </row>
    <row r="94" spans="2:12" s="1" customFormat="1" ht="29.25" customHeight="1">
      <c r="B94" s="33"/>
      <c r="C94" s="115" t="s">
        <v>116</v>
      </c>
      <c r="D94" s="102"/>
      <c r="E94" s="102"/>
      <c r="F94" s="102"/>
      <c r="G94" s="102"/>
      <c r="H94" s="102"/>
      <c r="I94" s="116"/>
      <c r="J94" s="117" t="s">
        <v>117</v>
      </c>
      <c r="K94" s="102"/>
      <c r="L94" s="33"/>
    </row>
    <row r="95" spans="2:12" s="1" customFormat="1" ht="10.35" customHeight="1">
      <c r="B95" s="33"/>
      <c r="I95" s="92"/>
      <c r="L95" s="33"/>
    </row>
    <row r="96" spans="2:47" s="1" customFormat="1" ht="22.9" customHeight="1">
      <c r="B96" s="33"/>
      <c r="C96" s="118" t="s">
        <v>118</v>
      </c>
      <c r="I96" s="92"/>
      <c r="J96" s="67">
        <f>J124</f>
        <v>0</v>
      </c>
      <c r="L96" s="33"/>
      <c r="AU96" s="18" t="s">
        <v>119</v>
      </c>
    </row>
    <row r="97" spans="2:12" s="8" customFormat="1" ht="24.95" customHeight="1">
      <c r="B97" s="119"/>
      <c r="D97" s="120" t="s">
        <v>217</v>
      </c>
      <c r="E97" s="121"/>
      <c r="F97" s="121"/>
      <c r="G97" s="121"/>
      <c r="H97" s="121"/>
      <c r="I97" s="122"/>
      <c r="J97" s="123">
        <f>J125</f>
        <v>0</v>
      </c>
      <c r="L97" s="119"/>
    </row>
    <row r="98" spans="2:12" s="13" customFormat="1" ht="19.9" customHeight="1">
      <c r="B98" s="177"/>
      <c r="D98" s="178" t="s">
        <v>218</v>
      </c>
      <c r="E98" s="179"/>
      <c r="F98" s="179"/>
      <c r="G98" s="179"/>
      <c r="H98" s="179"/>
      <c r="I98" s="180"/>
      <c r="J98" s="181">
        <f>J126</f>
        <v>0</v>
      </c>
      <c r="L98" s="177"/>
    </row>
    <row r="99" spans="2:12" s="13" customFormat="1" ht="19.9" customHeight="1">
      <c r="B99" s="177"/>
      <c r="D99" s="178" t="s">
        <v>220</v>
      </c>
      <c r="E99" s="179"/>
      <c r="F99" s="179"/>
      <c r="G99" s="179"/>
      <c r="H99" s="179"/>
      <c r="I99" s="180"/>
      <c r="J99" s="181">
        <f>J203</f>
        <v>0</v>
      </c>
      <c r="L99" s="177"/>
    </row>
    <row r="100" spans="2:12" s="13" customFormat="1" ht="19.9" customHeight="1">
      <c r="B100" s="177"/>
      <c r="D100" s="178" t="s">
        <v>221</v>
      </c>
      <c r="E100" s="179"/>
      <c r="F100" s="179"/>
      <c r="G100" s="179"/>
      <c r="H100" s="179"/>
      <c r="I100" s="180"/>
      <c r="J100" s="181">
        <f>J211</f>
        <v>0</v>
      </c>
      <c r="L100" s="177"/>
    </row>
    <row r="101" spans="2:12" s="13" customFormat="1" ht="19.9" customHeight="1">
      <c r="B101" s="177"/>
      <c r="D101" s="178" t="s">
        <v>222</v>
      </c>
      <c r="E101" s="179"/>
      <c r="F101" s="179"/>
      <c r="G101" s="179"/>
      <c r="H101" s="179"/>
      <c r="I101" s="180"/>
      <c r="J101" s="181">
        <f>J253</f>
        <v>0</v>
      </c>
      <c r="L101" s="177"/>
    </row>
    <row r="102" spans="2:12" s="13" customFormat="1" ht="19.9" customHeight="1">
      <c r="B102" s="177"/>
      <c r="D102" s="178" t="s">
        <v>223</v>
      </c>
      <c r="E102" s="179"/>
      <c r="F102" s="179"/>
      <c r="G102" s="179"/>
      <c r="H102" s="179"/>
      <c r="I102" s="180"/>
      <c r="J102" s="181">
        <f>J383</f>
        <v>0</v>
      </c>
      <c r="L102" s="177"/>
    </row>
    <row r="103" spans="2:12" s="13" customFormat="1" ht="19.9" customHeight="1">
      <c r="B103" s="177"/>
      <c r="D103" s="178" t="s">
        <v>224</v>
      </c>
      <c r="E103" s="179"/>
      <c r="F103" s="179"/>
      <c r="G103" s="179"/>
      <c r="H103" s="179"/>
      <c r="I103" s="180"/>
      <c r="J103" s="181">
        <f>J393</f>
        <v>0</v>
      </c>
      <c r="L103" s="177"/>
    </row>
    <row r="104" spans="2:12" s="13" customFormat="1" ht="19.9" customHeight="1">
      <c r="B104" s="177"/>
      <c r="D104" s="178" t="s">
        <v>225</v>
      </c>
      <c r="E104" s="179"/>
      <c r="F104" s="179"/>
      <c r="G104" s="179"/>
      <c r="H104" s="179"/>
      <c r="I104" s="180"/>
      <c r="J104" s="181">
        <f>J437</f>
        <v>0</v>
      </c>
      <c r="L104" s="177"/>
    </row>
    <row r="105" spans="2:12" s="1" customFormat="1" ht="21.75" customHeight="1">
      <c r="B105" s="33"/>
      <c r="I105" s="92"/>
      <c r="L105" s="33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113"/>
      <c r="J106" s="46"/>
      <c r="K106" s="46"/>
      <c r="L106" s="33"/>
    </row>
    <row r="110" spans="2:12" s="1" customFormat="1" ht="6.95" customHeight="1">
      <c r="B110" s="47"/>
      <c r="C110" s="48"/>
      <c r="D110" s="48"/>
      <c r="E110" s="48"/>
      <c r="F110" s="48"/>
      <c r="G110" s="48"/>
      <c r="H110" s="48"/>
      <c r="I110" s="114"/>
      <c r="J110" s="48"/>
      <c r="K110" s="48"/>
      <c r="L110" s="33"/>
    </row>
    <row r="111" spans="2:12" s="1" customFormat="1" ht="24.95" customHeight="1">
      <c r="B111" s="33"/>
      <c r="C111" s="22" t="s">
        <v>121</v>
      </c>
      <c r="I111" s="92"/>
      <c r="L111" s="33"/>
    </row>
    <row r="112" spans="2:12" s="1" customFormat="1" ht="6.95" customHeight="1">
      <c r="B112" s="33"/>
      <c r="I112" s="92"/>
      <c r="L112" s="33"/>
    </row>
    <row r="113" spans="2:12" s="1" customFormat="1" ht="12" customHeight="1">
      <c r="B113" s="33"/>
      <c r="C113" s="28" t="s">
        <v>16</v>
      </c>
      <c r="I113" s="92"/>
      <c r="L113" s="33"/>
    </row>
    <row r="114" spans="2:12" s="1" customFormat="1" ht="16.5" customHeight="1">
      <c r="B114" s="33"/>
      <c r="E114" s="331" t="str">
        <f>E7</f>
        <v>Stavební úpravy MK v ulici Potoční, Břilice - II. etapa</v>
      </c>
      <c r="F114" s="332"/>
      <c r="G114" s="332"/>
      <c r="H114" s="332"/>
      <c r="I114" s="92"/>
      <c r="L114" s="33"/>
    </row>
    <row r="115" spans="2:12" s="1" customFormat="1" ht="12" customHeight="1">
      <c r="B115" s="33"/>
      <c r="C115" s="28" t="s">
        <v>113</v>
      </c>
      <c r="I115" s="92"/>
      <c r="L115" s="33"/>
    </row>
    <row r="116" spans="2:12" s="1" customFormat="1" ht="16.5" customHeight="1">
      <c r="B116" s="33"/>
      <c r="E116" s="315" t="str">
        <f>E9</f>
        <v>301 - Vodovod</v>
      </c>
      <c r="F116" s="330"/>
      <c r="G116" s="330"/>
      <c r="H116" s="330"/>
      <c r="I116" s="92"/>
      <c r="L116" s="33"/>
    </row>
    <row r="117" spans="2:12" s="1" customFormat="1" ht="6.95" customHeight="1">
      <c r="B117" s="33"/>
      <c r="I117" s="92"/>
      <c r="L117" s="33"/>
    </row>
    <row r="118" spans="2:12" s="1" customFormat="1" ht="12" customHeight="1">
      <c r="B118" s="33"/>
      <c r="C118" s="28" t="s">
        <v>20</v>
      </c>
      <c r="F118" s="26" t="str">
        <f>F12</f>
        <v>Třeboň - Břilice</v>
      </c>
      <c r="I118" s="93" t="s">
        <v>22</v>
      </c>
      <c r="J118" s="53" t="str">
        <f>IF(J12="","",J12)</f>
        <v>25. 6. 2019</v>
      </c>
      <c r="L118" s="33"/>
    </row>
    <row r="119" spans="2:12" s="1" customFormat="1" ht="6.95" customHeight="1">
      <c r="B119" s="33"/>
      <c r="I119" s="92"/>
      <c r="L119" s="33"/>
    </row>
    <row r="120" spans="2:12" s="1" customFormat="1" ht="15.2" customHeight="1">
      <c r="B120" s="33"/>
      <c r="C120" s="28" t="s">
        <v>24</v>
      </c>
      <c r="F120" s="26" t="str">
        <f>E15</f>
        <v>Město Třeboň</v>
      </c>
      <c r="I120" s="93" t="s">
        <v>32</v>
      </c>
      <c r="J120" s="31" t="str">
        <f>E21</f>
        <v>WAY project s.r.o.</v>
      </c>
      <c r="L120" s="33"/>
    </row>
    <row r="121" spans="2:12" s="1" customFormat="1" ht="15.2" customHeight="1">
      <c r="B121" s="33"/>
      <c r="C121" s="28" t="s">
        <v>30</v>
      </c>
      <c r="F121" s="26" t="str">
        <f>IF(E18="","",E18)</f>
        <v>Vyplň údaj</v>
      </c>
      <c r="I121" s="93" t="s">
        <v>37</v>
      </c>
      <c r="J121" s="31" t="str">
        <f>E24</f>
        <v xml:space="preserve"> </v>
      </c>
      <c r="L121" s="33"/>
    </row>
    <row r="122" spans="2:12" s="1" customFormat="1" ht="10.35" customHeight="1">
      <c r="B122" s="33"/>
      <c r="I122" s="92"/>
      <c r="L122" s="33"/>
    </row>
    <row r="123" spans="2:20" s="9" customFormat="1" ht="29.25" customHeight="1">
      <c r="B123" s="124"/>
      <c r="C123" s="125" t="s">
        <v>122</v>
      </c>
      <c r="D123" s="126" t="s">
        <v>66</v>
      </c>
      <c r="E123" s="126" t="s">
        <v>62</v>
      </c>
      <c r="F123" s="126" t="s">
        <v>63</v>
      </c>
      <c r="G123" s="126" t="s">
        <v>123</v>
      </c>
      <c r="H123" s="126" t="s">
        <v>124</v>
      </c>
      <c r="I123" s="127" t="s">
        <v>125</v>
      </c>
      <c r="J123" s="126" t="s">
        <v>117</v>
      </c>
      <c r="K123" s="128" t="s">
        <v>126</v>
      </c>
      <c r="L123" s="124"/>
      <c r="M123" s="60" t="s">
        <v>1</v>
      </c>
      <c r="N123" s="61" t="s">
        <v>45</v>
      </c>
      <c r="O123" s="61" t="s">
        <v>127</v>
      </c>
      <c r="P123" s="61" t="s">
        <v>128</v>
      </c>
      <c r="Q123" s="61" t="s">
        <v>129</v>
      </c>
      <c r="R123" s="61" t="s">
        <v>130</v>
      </c>
      <c r="S123" s="61" t="s">
        <v>131</v>
      </c>
      <c r="T123" s="62" t="s">
        <v>132</v>
      </c>
    </row>
    <row r="124" spans="2:63" s="1" customFormat="1" ht="22.9" customHeight="1">
      <c r="B124" s="33"/>
      <c r="C124" s="65" t="s">
        <v>133</v>
      </c>
      <c r="I124" s="92"/>
      <c r="J124" s="129">
        <f>BK124</f>
        <v>0</v>
      </c>
      <c r="L124" s="33"/>
      <c r="M124" s="63"/>
      <c r="N124" s="54"/>
      <c r="O124" s="54"/>
      <c r="P124" s="130">
        <f>P125</f>
        <v>0</v>
      </c>
      <c r="Q124" s="54"/>
      <c r="R124" s="130">
        <f>R125</f>
        <v>116.00099062000001</v>
      </c>
      <c r="S124" s="54"/>
      <c r="T124" s="131">
        <f>T125</f>
        <v>42.5784</v>
      </c>
      <c r="AT124" s="18" t="s">
        <v>80</v>
      </c>
      <c r="AU124" s="18" t="s">
        <v>119</v>
      </c>
      <c r="BK124" s="132">
        <f>BK125</f>
        <v>0</v>
      </c>
    </row>
    <row r="125" spans="2:63" s="10" customFormat="1" ht="25.9" customHeight="1">
      <c r="B125" s="133"/>
      <c r="D125" s="134" t="s">
        <v>80</v>
      </c>
      <c r="E125" s="135" t="s">
        <v>226</v>
      </c>
      <c r="F125" s="135" t="s">
        <v>227</v>
      </c>
      <c r="I125" s="136"/>
      <c r="J125" s="137">
        <f>BK125</f>
        <v>0</v>
      </c>
      <c r="L125" s="133"/>
      <c r="M125" s="138"/>
      <c r="N125" s="139"/>
      <c r="O125" s="139"/>
      <c r="P125" s="140">
        <f>P126+P203+P211+P253+P383+P393+P437</f>
        <v>0</v>
      </c>
      <c r="Q125" s="139"/>
      <c r="R125" s="140">
        <f>R126+R203+R211+R253+R383+R393+R437</f>
        <v>116.00099062000001</v>
      </c>
      <c r="S125" s="139"/>
      <c r="T125" s="141">
        <f>T126+T203+T211+T253+T383+T393+T437</f>
        <v>42.5784</v>
      </c>
      <c r="AR125" s="134" t="s">
        <v>89</v>
      </c>
      <c r="AT125" s="142" t="s">
        <v>80</v>
      </c>
      <c r="AU125" s="142" t="s">
        <v>81</v>
      </c>
      <c r="AY125" s="134" t="s">
        <v>137</v>
      </c>
      <c r="BK125" s="143">
        <f>BK126+BK203+BK211+BK253+BK383+BK393+BK437</f>
        <v>0</v>
      </c>
    </row>
    <row r="126" spans="2:63" s="10" customFormat="1" ht="22.9" customHeight="1">
      <c r="B126" s="133"/>
      <c r="D126" s="134" t="s">
        <v>80</v>
      </c>
      <c r="E126" s="182" t="s">
        <v>89</v>
      </c>
      <c r="F126" s="182" t="s">
        <v>228</v>
      </c>
      <c r="I126" s="136"/>
      <c r="J126" s="183">
        <f>BK126</f>
        <v>0</v>
      </c>
      <c r="L126" s="133"/>
      <c r="M126" s="138"/>
      <c r="N126" s="139"/>
      <c r="O126" s="139"/>
      <c r="P126" s="140">
        <f>SUM(P127:P202)</f>
        <v>0</v>
      </c>
      <c r="Q126" s="139"/>
      <c r="R126" s="140">
        <f>SUM(R127:R202)</f>
        <v>101.7373329</v>
      </c>
      <c r="S126" s="139"/>
      <c r="T126" s="141">
        <f>SUM(T127:T202)</f>
        <v>42.5092</v>
      </c>
      <c r="AR126" s="134" t="s">
        <v>89</v>
      </c>
      <c r="AT126" s="142" t="s">
        <v>80</v>
      </c>
      <c r="AU126" s="142" t="s">
        <v>89</v>
      </c>
      <c r="AY126" s="134" t="s">
        <v>137</v>
      </c>
      <c r="BK126" s="143">
        <f>SUM(BK127:BK202)</f>
        <v>0</v>
      </c>
    </row>
    <row r="127" spans="2:65" s="1" customFormat="1" ht="36" customHeight="1">
      <c r="B127" s="144"/>
      <c r="C127" s="145" t="s">
        <v>89</v>
      </c>
      <c r="D127" s="145" t="s">
        <v>138</v>
      </c>
      <c r="E127" s="146" t="s">
        <v>776</v>
      </c>
      <c r="F127" s="147" t="s">
        <v>777</v>
      </c>
      <c r="G127" s="148" t="s">
        <v>231</v>
      </c>
      <c r="H127" s="149">
        <v>11.2</v>
      </c>
      <c r="I127" s="150"/>
      <c r="J127" s="151">
        <f>ROUND(I127*H127,2)</f>
        <v>0</v>
      </c>
      <c r="K127" s="147" t="s">
        <v>150</v>
      </c>
      <c r="L127" s="33"/>
      <c r="M127" s="152" t="s">
        <v>1</v>
      </c>
      <c r="N127" s="153" t="s">
        <v>46</v>
      </c>
      <c r="O127" s="56"/>
      <c r="P127" s="154">
        <f>O127*H127</f>
        <v>0</v>
      </c>
      <c r="Q127" s="154">
        <v>0</v>
      </c>
      <c r="R127" s="154">
        <f>Q127*H127</f>
        <v>0</v>
      </c>
      <c r="S127" s="154">
        <v>0.26</v>
      </c>
      <c r="T127" s="155">
        <f>S127*H127</f>
        <v>2.912</v>
      </c>
      <c r="AR127" s="156" t="s">
        <v>136</v>
      </c>
      <c r="AT127" s="156" t="s">
        <v>138</v>
      </c>
      <c r="AU127" s="156" t="s">
        <v>91</v>
      </c>
      <c r="AY127" s="18" t="s">
        <v>137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8" t="s">
        <v>89</v>
      </c>
      <c r="BK127" s="157">
        <f>ROUND(I127*H127,2)</f>
        <v>0</v>
      </c>
      <c r="BL127" s="18" t="s">
        <v>136</v>
      </c>
      <c r="BM127" s="156" t="s">
        <v>778</v>
      </c>
    </row>
    <row r="128" spans="2:51" s="11" customFormat="1" ht="12">
      <c r="B128" s="158"/>
      <c r="D128" s="159" t="s">
        <v>145</v>
      </c>
      <c r="E128" s="160" t="s">
        <v>1</v>
      </c>
      <c r="F128" s="161" t="s">
        <v>779</v>
      </c>
      <c r="H128" s="162">
        <v>11.2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145</v>
      </c>
      <c r="AU128" s="160" t="s">
        <v>91</v>
      </c>
      <c r="AV128" s="11" t="s">
        <v>91</v>
      </c>
      <c r="AW128" s="11" t="s">
        <v>36</v>
      </c>
      <c r="AX128" s="11" t="s">
        <v>89</v>
      </c>
      <c r="AY128" s="160" t="s">
        <v>137</v>
      </c>
    </row>
    <row r="129" spans="2:65" s="1" customFormat="1" ht="36" customHeight="1">
      <c r="B129" s="144"/>
      <c r="C129" s="145" t="s">
        <v>91</v>
      </c>
      <c r="D129" s="145" t="s">
        <v>138</v>
      </c>
      <c r="E129" s="146" t="s">
        <v>780</v>
      </c>
      <c r="F129" s="147" t="s">
        <v>781</v>
      </c>
      <c r="G129" s="148" t="s">
        <v>231</v>
      </c>
      <c r="H129" s="149">
        <v>11.6</v>
      </c>
      <c r="I129" s="150"/>
      <c r="J129" s="151">
        <f>ROUND(I129*H129,2)</f>
        <v>0</v>
      </c>
      <c r="K129" s="147" t="s">
        <v>150</v>
      </c>
      <c r="L129" s="33"/>
      <c r="M129" s="152" t="s">
        <v>1</v>
      </c>
      <c r="N129" s="153" t="s">
        <v>46</v>
      </c>
      <c r="O129" s="56"/>
      <c r="P129" s="154">
        <f>O129*H129</f>
        <v>0</v>
      </c>
      <c r="Q129" s="154">
        <v>0</v>
      </c>
      <c r="R129" s="154">
        <f>Q129*H129</f>
        <v>0</v>
      </c>
      <c r="S129" s="154">
        <v>0.29</v>
      </c>
      <c r="T129" s="155">
        <f>S129*H129</f>
        <v>3.364</v>
      </c>
      <c r="AR129" s="156" t="s">
        <v>136</v>
      </c>
      <c r="AT129" s="156" t="s">
        <v>138</v>
      </c>
      <c r="AU129" s="156" t="s">
        <v>91</v>
      </c>
      <c r="AY129" s="18" t="s">
        <v>137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8" t="s">
        <v>89</v>
      </c>
      <c r="BK129" s="157">
        <f>ROUND(I129*H129,2)</f>
        <v>0</v>
      </c>
      <c r="BL129" s="18" t="s">
        <v>136</v>
      </c>
      <c r="BM129" s="156" t="s">
        <v>782</v>
      </c>
    </row>
    <row r="130" spans="2:51" s="11" customFormat="1" ht="12">
      <c r="B130" s="158"/>
      <c r="D130" s="159" t="s">
        <v>145</v>
      </c>
      <c r="E130" s="160" t="s">
        <v>1</v>
      </c>
      <c r="F130" s="161" t="s">
        <v>783</v>
      </c>
      <c r="H130" s="162">
        <v>11.6</v>
      </c>
      <c r="I130" s="16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145</v>
      </c>
      <c r="AU130" s="160" t="s">
        <v>91</v>
      </c>
      <c r="AV130" s="11" t="s">
        <v>91</v>
      </c>
      <c r="AW130" s="11" t="s">
        <v>36</v>
      </c>
      <c r="AX130" s="11" t="s">
        <v>89</v>
      </c>
      <c r="AY130" s="160" t="s">
        <v>137</v>
      </c>
    </row>
    <row r="131" spans="2:65" s="1" customFormat="1" ht="24" customHeight="1">
      <c r="B131" s="144"/>
      <c r="C131" s="145" t="s">
        <v>154</v>
      </c>
      <c r="D131" s="145" t="s">
        <v>138</v>
      </c>
      <c r="E131" s="146" t="s">
        <v>250</v>
      </c>
      <c r="F131" s="147" t="s">
        <v>251</v>
      </c>
      <c r="G131" s="148" t="s">
        <v>231</v>
      </c>
      <c r="H131" s="149">
        <v>11.6</v>
      </c>
      <c r="I131" s="150"/>
      <c r="J131" s="151">
        <f>ROUND(I131*H131,2)</f>
        <v>0</v>
      </c>
      <c r="K131" s="147" t="s">
        <v>150</v>
      </c>
      <c r="L131" s="33"/>
      <c r="M131" s="152" t="s">
        <v>1</v>
      </c>
      <c r="N131" s="153" t="s">
        <v>46</v>
      </c>
      <c r="O131" s="56"/>
      <c r="P131" s="154">
        <f>O131*H131</f>
        <v>0</v>
      </c>
      <c r="Q131" s="154">
        <v>0</v>
      </c>
      <c r="R131" s="154">
        <f>Q131*H131</f>
        <v>0</v>
      </c>
      <c r="S131" s="154">
        <v>0.098</v>
      </c>
      <c r="T131" s="155">
        <f>S131*H131</f>
        <v>1.1368</v>
      </c>
      <c r="AR131" s="156" t="s">
        <v>136</v>
      </c>
      <c r="AT131" s="156" t="s">
        <v>138</v>
      </c>
      <c r="AU131" s="156" t="s">
        <v>91</v>
      </c>
      <c r="AY131" s="18" t="s">
        <v>137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8" t="s">
        <v>89</v>
      </c>
      <c r="BK131" s="157">
        <f>ROUND(I131*H131,2)</f>
        <v>0</v>
      </c>
      <c r="BL131" s="18" t="s">
        <v>136</v>
      </c>
      <c r="BM131" s="156" t="s">
        <v>784</v>
      </c>
    </row>
    <row r="132" spans="2:51" s="11" customFormat="1" ht="12">
      <c r="B132" s="158"/>
      <c r="D132" s="159" t="s">
        <v>145</v>
      </c>
      <c r="E132" s="160" t="s">
        <v>1</v>
      </c>
      <c r="F132" s="161" t="s">
        <v>783</v>
      </c>
      <c r="H132" s="162">
        <v>11.6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145</v>
      </c>
      <c r="AU132" s="160" t="s">
        <v>91</v>
      </c>
      <c r="AV132" s="11" t="s">
        <v>91</v>
      </c>
      <c r="AW132" s="11" t="s">
        <v>36</v>
      </c>
      <c r="AX132" s="11" t="s">
        <v>89</v>
      </c>
      <c r="AY132" s="160" t="s">
        <v>137</v>
      </c>
    </row>
    <row r="133" spans="2:51" s="12" customFormat="1" ht="12">
      <c r="B133" s="167"/>
      <c r="D133" s="159" t="s">
        <v>145</v>
      </c>
      <c r="E133" s="168" t="s">
        <v>1</v>
      </c>
      <c r="F133" s="169" t="s">
        <v>785</v>
      </c>
      <c r="H133" s="168" t="s">
        <v>1</v>
      </c>
      <c r="I133" s="170"/>
      <c r="L133" s="167"/>
      <c r="M133" s="171"/>
      <c r="N133" s="172"/>
      <c r="O133" s="172"/>
      <c r="P133" s="172"/>
      <c r="Q133" s="172"/>
      <c r="R133" s="172"/>
      <c r="S133" s="172"/>
      <c r="T133" s="173"/>
      <c r="AT133" s="168" t="s">
        <v>145</v>
      </c>
      <c r="AU133" s="168" t="s">
        <v>91</v>
      </c>
      <c r="AV133" s="12" t="s">
        <v>89</v>
      </c>
      <c r="AW133" s="12" t="s">
        <v>36</v>
      </c>
      <c r="AX133" s="12" t="s">
        <v>81</v>
      </c>
      <c r="AY133" s="168" t="s">
        <v>137</v>
      </c>
    </row>
    <row r="134" spans="2:51" s="12" customFormat="1" ht="12">
      <c r="B134" s="167"/>
      <c r="D134" s="159" t="s">
        <v>145</v>
      </c>
      <c r="E134" s="168" t="s">
        <v>1</v>
      </c>
      <c r="F134" s="169" t="s">
        <v>786</v>
      </c>
      <c r="H134" s="168" t="s">
        <v>1</v>
      </c>
      <c r="I134" s="170"/>
      <c r="L134" s="167"/>
      <c r="M134" s="171"/>
      <c r="N134" s="172"/>
      <c r="O134" s="172"/>
      <c r="P134" s="172"/>
      <c r="Q134" s="172"/>
      <c r="R134" s="172"/>
      <c r="S134" s="172"/>
      <c r="T134" s="173"/>
      <c r="AT134" s="168" t="s">
        <v>145</v>
      </c>
      <c r="AU134" s="168" t="s">
        <v>91</v>
      </c>
      <c r="AV134" s="12" t="s">
        <v>89</v>
      </c>
      <c r="AW134" s="12" t="s">
        <v>36</v>
      </c>
      <c r="AX134" s="12" t="s">
        <v>81</v>
      </c>
      <c r="AY134" s="168" t="s">
        <v>137</v>
      </c>
    </row>
    <row r="135" spans="2:65" s="1" customFormat="1" ht="24" customHeight="1">
      <c r="B135" s="144"/>
      <c r="C135" s="145" t="s">
        <v>136</v>
      </c>
      <c r="D135" s="145" t="s">
        <v>138</v>
      </c>
      <c r="E135" s="146" t="s">
        <v>787</v>
      </c>
      <c r="F135" s="147" t="s">
        <v>788</v>
      </c>
      <c r="G135" s="148" t="s">
        <v>231</v>
      </c>
      <c r="H135" s="149">
        <v>39</v>
      </c>
      <c r="I135" s="150"/>
      <c r="J135" s="151">
        <f>ROUND(I135*H135,2)</f>
        <v>0</v>
      </c>
      <c r="K135" s="147" t="s">
        <v>150</v>
      </c>
      <c r="L135" s="33"/>
      <c r="M135" s="152" t="s">
        <v>1</v>
      </c>
      <c r="N135" s="153" t="s">
        <v>46</v>
      </c>
      <c r="O135" s="56"/>
      <c r="P135" s="154">
        <f>O135*H135</f>
        <v>0</v>
      </c>
      <c r="Q135" s="154">
        <v>0</v>
      </c>
      <c r="R135" s="154">
        <f>Q135*H135</f>
        <v>0</v>
      </c>
      <c r="S135" s="154">
        <v>0.22</v>
      </c>
      <c r="T135" s="155">
        <f>S135*H135</f>
        <v>8.58</v>
      </c>
      <c r="AR135" s="156" t="s">
        <v>136</v>
      </c>
      <c r="AT135" s="156" t="s">
        <v>138</v>
      </c>
      <c r="AU135" s="156" t="s">
        <v>91</v>
      </c>
      <c r="AY135" s="18" t="s">
        <v>137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8" t="s">
        <v>89</v>
      </c>
      <c r="BK135" s="157">
        <f>ROUND(I135*H135,2)</f>
        <v>0</v>
      </c>
      <c r="BL135" s="18" t="s">
        <v>136</v>
      </c>
      <c r="BM135" s="156" t="s">
        <v>789</v>
      </c>
    </row>
    <row r="136" spans="2:51" s="11" customFormat="1" ht="12">
      <c r="B136" s="158"/>
      <c r="D136" s="159" t="s">
        <v>145</v>
      </c>
      <c r="E136" s="160" t="s">
        <v>1</v>
      </c>
      <c r="F136" s="161" t="s">
        <v>790</v>
      </c>
      <c r="H136" s="162">
        <v>39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145</v>
      </c>
      <c r="AU136" s="160" t="s">
        <v>91</v>
      </c>
      <c r="AV136" s="11" t="s">
        <v>91</v>
      </c>
      <c r="AW136" s="11" t="s">
        <v>36</v>
      </c>
      <c r="AX136" s="11" t="s">
        <v>89</v>
      </c>
      <c r="AY136" s="160" t="s">
        <v>137</v>
      </c>
    </row>
    <row r="137" spans="2:51" s="12" customFormat="1" ht="12">
      <c r="B137" s="167"/>
      <c r="D137" s="159" t="s">
        <v>145</v>
      </c>
      <c r="E137" s="168" t="s">
        <v>1</v>
      </c>
      <c r="F137" s="169" t="s">
        <v>785</v>
      </c>
      <c r="H137" s="168" t="s">
        <v>1</v>
      </c>
      <c r="I137" s="170"/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145</v>
      </c>
      <c r="AU137" s="168" t="s">
        <v>91</v>
      </c>
      <c r="AV137" s="12" t="s">
        <v>89</v>
      </c>
      <c r="AW137" s="12" t="s">
        <v>36</v>
      </c>
      <c r="AX137" s="12" t="s">
        <v>81</v>
      </c>
      <c r="AY137" s="168" t="s">
        <v>137</v>
      </c>
    </row>
    <row r="138" spans="2:51" s="12" customFormat="1" ht="12">
      <c r="B138" s="167"/>
      <c r="D138" s="159" t="s">
        <v>145</v>
      </c>
      <c r="E138" s="168" t="s">
        <v>1</v>
      </c>
      <c r="F138" s="169" t="s">
        <v>786</v>
      </c>
      <c r="H138" s="168" t="s">
        <v>1</v>
      </c>
      <c r="I138" s="170"/>
      <c r="L138" s="167"/>
      <c r="M138" s="171"/>
      <c r="N138" s="172"/>
      <c r="O138" s="172"/>
      <c r="P138" s="172"/>
      <c r="Q138" s="172"/>
      <c r="R138" s="172"/>
      <c r="S138" s="172"/>
      <c r="T138" s="173"/>
      <c r="AT138" s="168" t="s">
        <v>145</v>
      </c>
      <c r="AU138" s="168" t="s">
        <v>91</v>
      </c>
      <c r="AV138" s="12" t="s">
        <v>89</v>
      </c>
      <c r="AW138" s="12" t="s">
        <v>36</v>
      </c>
      <c r="AX138" s="12" t="s">
        <v>81</v>
      </c>
      <c r="AY138" s="168" t="s">
        <v>137</v>
      </c>
    </row>
    <row r="139" spans="2:65" s="1" customFormat="1" ht="36" customHeight="1">
      <c r="B139" s="144"/>
      <c r="C139" s="145" t="s">
        <v>165</v>
      </c>
      <c r="D139" s="145" t="s">
        <v>138</v>
      </c>
      <c r="E139" s="146" t="s">
        <v>791</v>
      </c>
      <c r="F139" s="147" t="s">
        <v>792</v>
      </c>
      <c r="G139" s="148" t="s">
        <v>231</v>
      </c>
      <c r="H139" s="149">
        <v>50.2</v>
      </c>
      <c r="I139" s="150"/>
      <c r="J139" s="151">
        <f>ROUND(I139*H139,2)</f>
        <v>0</v>
      </c>
      <c r="K139" s="147" t="s">
        <v>150</v>
      </c>
      <c r="L139" s="33"/>
      <c r="M139" s="152" t="s">
        <v>1</v>
      </c>
      <c r="N139" s="153" t="s">
        <v>46</v>
      </c>
      <c r="O139" s="56"/>
      <c r="P139" s="154">
        <f>O139*H139</f>
        <v>0</v>
      </c>
      <c r="Q139" s="154">
        <v>0</v>
      </c>
      <c r="R139" s="154">
        <f>Q139*H139</f>
        <v>0</v>
      </c>
      <c r="S139" s="154">
        <v>0.17</v>
      </c>
      <c r="T139" s="155">
        <f>S139*H139</f>
        <v>8.534</v>
      </c>
      <c r="AR139" s="156" t="s">
        <v>136</v>
      </c>
      <c r="AT139" s="156" t="s">
        <v>138</v>
      </c>
      <c r="AU139" s="156" t="s">
        <v>91</v>
      </c>
      <c r="AY139" s="18" t="s">
        <v>137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8" t="s">
        <v>89</v>
      </c>
      <c r="BK139" s="157">
        <f>ROUND(I139*H139,2)</f>
        <v>0</v>
      </c>
      <c r="BL139" s="18" t="s">
        <v>136</v>
      </c>
      <c r="BM139" s="156" t="s">
        <v>793</v>
      </c>
    </row>
    <row r="140" spans="2:51" s="11" customFormat="1" ht="12">
      <c r="B140" s="158"/>
      <c r="D140" s="159" t="s">
        <v>145</v>
      </c>
      <c r="E140" s="160" t="s">
        <v>1</v>
      </c>
      <c r="F140" s="161" t="s">
        <v>794</v>
      </c>
      <c r="H140" s="162">
        <v>39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145</v>
      </c>
      <c r="AU140" s="160" t="s">
        <v>91</v>
      </c>
      <c r="AV140" s="11" t="s">
        <v>91</v>
      </c>
      <c r="AW140" s="11" t="s">
        <v>36</v>
      </c>
      <c r="AX140" s="11" t="s">
        <v>81</v>
      </c>
      <c r="AY140" s="160" t="s">
        <v>137</v>
      </c>
    </row>
    <row r="141" spans="2:51" s="11" customFormat="1" ht="12">
      <c r="B141" s="158"/>
      <c r="D141" s="159" t="s">
        <v>145</v>
      </c>
      <c r="E141" s="160" t="s">
        <v>1</v>
      </c>
      <c r="F141" s="161" t="s">
        <v>779</v>
      </c>
      <c r="H141" s="162">
        <v>11.2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145</v>
      </c>
      <c r="AU141" s="160" t="s">
        <v>91</v>
      </c>
      <c r="AV141" s="11" t="s">
        <v>91</v>
      </c>
      <c r="AW141" s="11" t="s">
        <v>36</v>
      </c>
      <c r="AX141" s="11" t="s">
        <v>81</v>
      </c>
      <c r="AY141" s="160" t="s">
        <v>137</v>
      </c>
    </row>
    <row r="142" spans="2:51" s="14" customFormat="1" ht="12">
      <c r="B142" s="184"/>
      <c r="D142" s="159" t="s">
        <v>145</v>
      </c>
      <c r="E142" s="185" t="s">
        <v>1</v>
      </c>
      <c r="F142" s="186" t="s">
        <v>271</v>
      </c>
      <c r="H142" s="187">
        <v>50.2</v>
      </c>
      <c r="I142" s="188"/>
      <c r="L142" s="184"/>
      <c r="M142" s="189"/>
      <c r="N142" s="190"/>
      <c r="O142" s="190"/>
      <c r="P142" s="190"/>
      <c r="Q142" s="190"/>
      <c r="R142" s="190"/>
      <c r="S142" s="190"/>
      <c r="T142" s="191"/>
      <c r="AT142" s="185" t="s">
        <v>145</v>
      </c>
      <c r="AU142" s="185" t="s">
        <v>91</v>
      </c>
      <c r="AV142" s="14" t="s">
        <v>136</v>
      </c>
      <c r="AW142" s="14" t="s">
        <v>36</v>
      </c>
      <c r="AX142" s="14" t="s">
        <v>89</v>
      </c>
      <c r="AY142" s="185" t="s">
        <v>137</v>
      </c>
    </row>
    <row r="143" spans="2:65" s="1" customFormat="1" ht="24" customHeight="1">
      <c r="B143" s="144"/>
      <c r="C143" s="145" t="s">
        <v>168</v>
      </c>
      <c r="D143" s="145" t="s">
        <v>138</v>
      </c>
      <c r="E143" s="146" t="s">
        <v>795</v>
      </c>
      <c r="F143" s="147" t="s">
        <v>796</v>
      </c>
      <c r="G143" s="148" t="s">
        <v>231</v>
      </c>
      <c r="H143" s="149">
        <v>130.8</v>
      </c>
      <c r="I143" s="150"/>
      <c r="J143" s="151">
        <f>ROUND(I143*H143,2)</f>
        <v>0</v>
      </c>
      <c r="K143" s="147" t="s">
        <v>150</v>
      </c>
      <c r="L143" s="33"/>
      <c r="M143" s="152" t="s">
        <v>1</v>
      </c>
      <c r="N143" s="153" t="s">
        <v>46</v>
      </c>
      <c r="O143" s="56"/>
      <c r="P143" s="154">
        <f>O143*H143</f>
        <v>0</v>
      </c>
      <c r="Q143" s="154">
        <v>3E-05</v>
      </c>
      <c r="R143" s="154">
        <f>Q143*H143</f>
        <v>0.003924</v>
      </c>
      <c r="S143" s="154">
        <v>0.103</v>
      </c>
      <c r="T143" s="155">
        <f>S143*H143</f>
        <v>13.4724</v>
      </c>
      <c r="AR143" s="156" t="s">
        <v>136</v>
      </c>
      <c r="AT143" s="156" t="s">
        <v>138</v>
      </c>
      <c r="AU143" s="156" t="s">
        <v>91</v>
      </c>
      <c r="AY143" s="18" t="s">
        <v>137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8" t="s">
        <v>89</v>
      </c>
      <c r="BK143" s="157">
        <f>ROUND(I143*H143,2)</f>
        <v>0</v>
      </c>
      <c r="BL143" s="18" t="s">
        <v>136</v>
      </c>
      <c r="BM143" s="156" t="s">
        <v>797</v>
      </c>
    </row>
    <row r="144" spans="2:51" s="11" customFormat="1" ht="12">
      <c r="B144" s="158"/>
      <c r="D144" s="159" t="s">
        <v>145</v>
      </c>
      <c r="E144" s="160" t="s">
        <v>1</v>
      </c>
      <c r="F144" s="161" t="s">
        <v>798</v>
      </c>
      <c r="H144" s="162">
        <v>130.8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145</v>
      </c>
      <c r="AU144" s="160" t="s">
        <v>91</v>
      </c>
      <c r="AV144" s="11" t="s">
        <v>91</v>
      </c>
      <c r="AW144" s="11" t="s">
        <v>36</v>
      </c>
      <c r="AX144" s="11" t="s">
        <v>89</v>
      </c>
      <c r="AY144" s="160" t="s">
        <v>137</v>
      </c>
    </row>
    <row r="145" spans="2:51" s="12" customFormat="1" ht="12">
      <c r="B145" s="167"/>
      <c r="D145" s="159" t="s">
        <v>145</v>
      </c>
      <c r="E145" s="168" t="s">
        <v>1</v>
      </c>
      <c r="F145" s="169" t="s">
        <v>785</v>
      </c>
      <c r="H145" s="168" t="s">
        <v>1</v>
      </c>
      <c r="I145" s="170"/>
      <c r="L145" s="167"/>
      <c r="M145" s="171"/>
      <c r="N145" s="172"/>
      <c r="O145" s="172"/>
      <c r="P145" s="172"/>
      <c r="Q145" s="172"/>
      <c r="R145" s="172"/>
      <c r="S145" s="172"/>
      <c r="T145" s="173"/>
      <c r="AT145" s="168" t="s">
        <v>145</v>
      </c>
      <c r="AU145" s="168" t="s">
        <v>91</v>
      </c>
      <c r="AV145" s="12" t="s">
        <v>89</v>
      </c>
      <c r="AW145" s="12" t="s">
        <v>36</v>
      </c>
      <c r="AX145" s="12" t="s">
        <v>81</v>
      </c>
      <c r="AY145" s="168" t="s">
        <v>137</v>
      </c>
    </row>
    <row r="146" spans="2:51" s="12" customFormat="1" ht="12">
      <c r="B146" s="167"/>
      <c r="D146" s="159" t="s">
        <v>145</v>
      </c>
      <c r="E146" s="168" t="s">
        <v>1</v>
      </c>
      <c r="F146" s="169" t="s">
        <v>786</v>
      </c>
      <c r="H146" s="168" t="s">
        <v>1</v>
      </c>
      <c r="I146" s="170"/>
      <c r="L146" s="167"/>
      <c r="M146" s="171"/>
      <c r="N146" s="172"/>
      <c r="O146" s="172"/>
      <c r="P146" s="172"/>
      <c r="Q146" s="172"/>
      <c r="R146" s="172"/>
      <c r="S146" s="172"/>
      <c r="T146" s="173"/>
      <c r="AT146" s="168" t="s">
        <v>145</v>
      </c>
      <c r="AU146" s="168" t="s">
        <v>91</v>
      </c>
      <c r="AV146" s="12" t="s">
        <v>89</v>
      </c>
      <c r="AW146" s="12" t="s">
        <v>36</v>
      </c>
      <c r="AX146" s="12" t="s">
        <v>81</v>
      </c>
      <c r="AY146" s="168" t="s">
        <v>137</v>
      </c>
    </row>
    <row r="147" spans="2:65" s="1" customFormat="1" ht="24" customHeight="1">
      <c r="B147" s="144"/>
      <c r="C147" s="145" t="s">
        <v>175</v>
      </c>
      <c r="D147" s="145" t="s">
        <v>138</v>
      </c>
      <c r="E147" s="146" t="s">
        <v>272</v>
      </c>
      <c r="F147" s="147" t="s">
        <v>273</v>
      </c>
      <c r="G147" s="148" t="s">
        <v>274</v>
      </c>
      <c r="H147" s="149">
        <v>22</v>
      </c>
      <c r="I147" s="150"/>
      <c r="J147" s="151">
        <f>ROUND(I147*H147,2)</f>
        <v>0</v>
      </c>
      <c r="K147" s="147" t="s">
        <v>150</v>
      </c>
      <c r="L147" s="33"/>
      <c r="M147" s="152" t="s">
        <v>1</v>
      </c>
      <c r="N147" s="153" t="s">
        <v>46</v>
      </c>
      <c r="O147" s="56"/>
      <c r="P147" s="154">
        <f>O147*H147</f>
        <v>0</v>
      </c>
      <c r="Q147" s="154">
        <v>0</v>
      </c>
      <c r="R147" s="154">
        <f>Q147*H147</f>
        <v>0</v>
      </c>
      <c r="S147" s="154">
        <v>0.205</v>
      </c>
      <c r="T147" s="155">
        <f>S147*H147</f>
        <v>4.51</v>
      </c>
      <c r="AR147" s="156" t="s">
        <v>136</v>
      </c>
      <c r="AT147" s="156" t="s">
        <v>138</v>
      </c>
      <c r="AU147" s="156" t="s">
        <v>91</v>
      </c>
      <c r="AY147" s="18" t="s">
        <v>137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8" t="s">
        <v>89</v>
      </c>
      <c r="BK147" s="157">
        <f>ROUND(I147*H147,2)</f>
        <v>0</v>
      </c>
      <c r="BL147" s="18" t="s">
        <v>136</v>
      </c>
      <c r="BM147" s="156" t="s">
        <v>799</v>
      </c>
    </row>
    <row r="148" spans="2:51" s="11" customFormat="1" ht="12">
      <c r="B148" s="158"/>
      <c r="D148" s="159" t="s">
        <v>145</v>
      </c>
      <c r="E148" s="160" t="s">
        <v>1</v>
      </c>
      <c r="F148" s="161" t="s">
        <v>800</v>
      </c>
      <c r="H148" s="162">
        <v>22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145</v>
      </c>
      <c r="AU148" s="160" t="s">
        <v>91</v>
      </c>
      <c r="AV148" s="11" t="s">
        <v>91</v>
      </c>
      <c r="AW148" s="11" t="s">
        <v>36</v>
      </c>
      <c r="AX148" s="11" t="s">
        <v>89</v>
      </c>
      <c r="AY148" s="160" t="s">
        <v>137</v>
      </c>
    </row>
    <row r="149" spans="2:65" s="1" customFormat="1" ht="16.5" customHeight="1">
      <c r="B149" s="144"/>
      <c r="C149" s="145" t="s">
        <v>182</v>
      </c>
      <c r="D149" s="145" t="s">
        <v>138</v>
      </c>
      <c r="E149" s="146" t="s">
        <v>801</v>
      </c>
      <c r="F149" s="147" t="s">
        <v>802</v>
      </c>
      <c r="G149" s="148" t="s">
        <v>803</v>
      </c>
      <c r="H149" s="149">
        <v>56</v>
      </c>
      <c r="I149" s="150"/>
      <c r="J149" s="151">
        <f>ROUND(I149*H149,2)</f>
        <v>0</v>
      </c>
      <c r="K149" s="147" t="s">
        <v>150</v>
      </c>
      <c r="L149" s="33"/>
      <c r="M149" s="152" t="s">
        <v>1</v>
      </c>
      <c r="N149" s="153" t="s">
        <v>46</v>
      </c>
      <c r="O149" s="56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AR149" s="156" t="s">
        <v>136</v>
      </c>
      <c r="AT149" s="156" t="s">
        <v>138</v>
      </c>
      <c r="AU149" s="156" t="s">
        <v>91</v>
      </c>
      <c r="AY149" s="18" t="s">
        <v>137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8" t="s">
        <v>89</v>
      </c>
      <c r="BK149" s="157">
        <f>ROUND(I149*H149,2)</f>
        <v>0</v>
      </c>
      <c r="BL149" s="18" t="s">
        <v>136</v>
      </c>
      <c r="BM149" s="156" t="s">
        <v>804</v>
      </c>
    </row>
    <row r="150" spans="2:51" s="12" customFormat="1" ht="12">
      <c r="B150" s="167"/>
      <c r="D150" s="159" t="s">
        <v>145</v>
      </c>
      <c r="E150" s="168" t="s">
        <v>1</v>
      </c>
      <c r="F150" s="169" t="s">
        <v>805</v>
      </c>
      <c r="H150" s="168" t="s">
        <v>1</v>
      </c>
      <c r="I150" s="170"/>
      <c r="L150" s="167"/>
      <c r="M150" s="171"/>
      <c r="N150" s="172"/>
      <c r="O150" s="172"/>
      <c r="P150" s="172"/>
      <c r="Q150" s="172"/>
      <c r="R150" s="172"/>
      <c r="S150" s="172"/>
      <c r="T150" s="173"/>
      <c r="AT150" s="168" t="s">
        <v>145</v>
      </c>
      <c r="AU150" s="168" t="s">
        <v>91</v>
      </c>
      <c r="AV150" s="12" t="s">
        <v>89</v>
      </c>
      <c r="AW150" s="12" t="s">
        <v>36</v>
      </c>
      <c r="AX150" s="12" t="s">
        <v>81</v>
      </c>
      <c r="AY150" s="168" t="s">
        <v>137</v>
      </c>
    </row>
    <row r="151" spans="2:51" s="11" customFormat="1" ht="12">
      <c r="B151" s="158"/>
      <c r="D151" s="159" t="s">
        <v>145</v>
      </c>
      <c r="E151" s="160" t="s">
        <v>1</v>
      </c>
      <c r="F151" s="161" t="s">
        <v>806</v>
      </c>
      <c r="H151" s="162">
        <v>56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145</v>
      </c>
      <c r="AU151" s="160" t="s">
        <v>91</v>
      </c>
      <c r="AV151" s="11" t="s">
        <v>91</v>
      </c>
      <c r="AW151" s="11" t="s">
        <v>36</v>
      </c>
      <c r="AX151" s="11" t="s">
        <v>89</v>
      </c>
      <c r="AY151" s="160" t="s">
        <v>137</v>
      </c>
    </row>
    <row r="152" spans="2:65" s="1" customFormat="1" ht="24" customHeight="1">
      <c r="B152" s="144"/>
      <c r="C152" s="145" t="s">
        <v>188</v>
      </c>
      <c r="D152" s="145" t="s">
        <v>138</v>
      </c>
      <c r="E152" s="146" t="s">
        <v>277</v>
      </c>
      <c r="F152" s="147" t="s">
        <v>278</v>
      </c>
      <c r="G152" s="148" t="s">
        <v>279</v>
      </c>
      <c r="H152" s="149">
        <v>14.784</v>
      </c>
      <c r="I152" s="150"/>
      <c r="J152" s="151">
        <f>ROUND(I152*H152,2)</f>
        <v>0</v>
      </c>
      <c r="K152" s="147" t="s">
        <v>150</v>
      </c>
      <c r="L152" s="33"/>
      <c r="M152" s="152" t="s">
        <v>1</v>
      </c>
      <c r="N152" s="153" t="s">
        <v>46</v>
      </c>
      <c r="O152" s="56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AR152" s="156" t="s">
        <v>136</v>
      </c>
      <c r="AT152" s="156" t="s">
        <v>138</v>
      </c>
      <c r="AU152" s="156" t="s">
        <v>91</v>
      </c>
      <c r="AY152" s="18" t="s">
        <v>137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8" t="s">
        <v>89</v>
      </c>
      <c r="BK152" s="157">
        <f>ROUND(I152*H152,2)</f>
        <v>0</v>
      </c>
      <c r="BL152" s="18" t="s">
        <v>136</v>
      </c>
      <c r="BM152" s="156" t="s">
        <v>807</v>
      </c>
    </row>
    <row r="153" spans="2:51" s="12" customFormat="1" ht="12">
      <c r="B153" s="167"/>
      <c r="D153" s="159" t="s">
        <v>145</v>
      </c>
      <c r="E153" s="168" t="s">
        <v>1</v>
      </c>
      <c r="F153" s="169" t="s">
        <v>808</v>
      </c>
      <c r="H153" s="168" t="s">
        <v>1</v>
      </c>
      <c r="I153" s="170"/>
      <c r="L153" s="167"/>
      <c r="M153" s="171"/>
      <c r="N153" s="172"/>
      <c r="O153" s="172"/>
      <c r="P153" s="172"/>
      <c r="Q153" s="172"/>
      <c r="R153" s="172"/>
      <c r="S153" s="172"/>
      <c r="T153" s="173"/>
      <c r="AT153" s="168" t="s">
        <v>145</v>
      </c>
      <c r="AU153" s="168" t="s">
        <v>91</v>
      </c>
      <c r="AV153" s="12" t="s">
        <v>89</v>
      </c>
      <c r="AW153" s="12" t="s">
        <v>36</v>
      </c>
      <c r="AX153" s="12" t="s">
        <v>81</v>
      </c>
      <c r="AY153" s="168" t="s">
        <v>137</v>
      </c>
    </row>
    <row r="154" spans="2:51" s="11" customFormat="1" ht="12">
      <c r="B154" s="158"/>
      <c r="D154" s="159" t="s">
        <v>145</v>
      </c>
      <c r="E154" s="160" t="s">
        <v>1</v>
      </c>
      <c r="F154" s="161" t="s">
        <v>809</v>
      </c>
      <c r="H154" s="162">
        <v>14.784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145</v>
      </c>
      <c r="AU154" s="160" t="s">
        <v>91</v>
      </c>
      <c r="AV154" s="11" t="s">
        <v>91</v>
      </c>
      <c r="AW154" s="11" t="s">
        <v>36</v>
      </c>
      <c r="AX154" s="11" t="s">
        <v>89</v>
      </c>
      <c r="AY154" s="160" t="s">
        <v>137</v>
      </c>
    </row>
    <row r="155" spans="2:65" s="1" customFormat="1" ht="24" customHeight="1">
      <c r="B155" s="144"/>
      <c r="C155" s="145" t="s">
        <v>193</v>
      </c>
      <c r="D155" s="145" t="s">
        <v>138</v>
      </c>
      <c r="E155" s="146" t="s">
        <v>810</v>
      </c>
      <c r="F155" s="147" t="s">
        <v>811</v>
      </c>
      <c r="G155" s="148" t="s">
        <v>279</v>
      </c>
      <c r="H155" s="149">
        <v>147.84</v>
      </c>
      <c r="I155" s="150"/>
      <c r="J155" s="151">
        <f>ROUND(I155*H155,2)</f>
        <v>0</v>
      </c>
      <c r="K155" s="147" t="s">
        <v>150</v>
      </c>
      <c r="L155" s="33"/>
      <c r="M155" s="152" t="s">
        <v>1</v>
      </c>
      <c r="N155" s="153" t="s">
        <v>46</v>
      </c>
      <c r="O155" s="56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AR155" s="156" t="s">
        <v>136</v>
      </c>
      <c r="AT155" s="156" t="s">
        <v>138</v>
      </c>
      <c r="AU155" s="156" t="s">
        <v>91</v>
      </c>
      <c r="AY155" s="18" t="s">
        <v>137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8" t="s">
        <v>89</v>
      </c>
      <c r="BK155" s="157">
        <f>ROUND(I155*H155,2)</f>
        <v>0</v>
      </c>
      <c r="BL155" s="18" t="s">
        <v>136</v>
      </c>
      <c r="BM155" s="156" t="s">
        <v>812</v>
      </c>
    </row>
    <row r="156" spans="2:51" s="11" customFormat="1" ht="12">
      <c r="B156" s="158"/>
      <c r="D156" s="159" t="s">
        <v>145</v>
      </c>
      <c r="E156" s="160" t="s">
        <v>1</v>
      </c>
      <c r="F156" s="161" t="s">
        <v>813</v>
      </c>
      <c r="H156" s="162">
        <v>147.84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145</v>
      </c>
      <c r="AU156" s="160" t="s">
        <v>91</v>
      </c>
      <c r="AV156" s="11" t="s">
        <v>91</v>
      </c>
      <c r="AW156" s="11" t="s">
        <v>36</v>
      </c>
      <c r="AX156" s="11" t="s">
        <v>89</v>
      </c>
      <c r="AY156" s="160" t="s">
        <v>137</v>
      </c>
    </row>
    <row r="157" spans="2:65" s="1" customFormat="1" ht="24" customHeight="1">
      <c r="B157" s="144"/>
      <c r="C157" s="145" t="s">
        <v>199</v>
      </c>
      <c r="D157" s="145" t="s">
        <v>138</v>
      </c>
      <c r="E157" s="146" t="s">
        <v>316</v>
      </c>
      <c r="F157" s="147" t="s">
        <v>317</v>
      </c>
      <c r="G157" s="148" t="s">
        <v>279</v>
      </c>
      <c r="H157" s="149">
        <v>147.84</v>
      </c>
      <c r="I157" s="150"/>
      <c r="J157" s="151">
        <f>ROUND(I157*H157,2)</f>
        <v>0</v>
      </c>
      <c r="K157" s="147" t="s">
        <v>150</v>
      </c>
      <c r="L157" s="33"/>
      <c r="M157" s="152" t="s">
        <v>1</v>
      </c>
      <c r="N157" s="153" t="s">
        <v>46</v>
      </c>
      <c r="O157" s="56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AR157" s="156" t="s">
        <v>136</v>
      </c>
      <c r="AT157" s="156" t="s">
        <v>138</v>
      </c>
      <c r="AU157" s="156" t="s">
        <v>91</v>
      </c>
      <c r="AY157" s="18" t="s">
        <v>137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8" t="s">
        <v>89</v>
      </c>
      <c r="BK157" s="157">
        <f>ROUND(I157*H157,2)</f>
        <v>0</v>
      </c>
      <c r="BL157" s="18" t="s">
        <v>136</v>
      </c>
      <c r="BM157" s="156" t="s">
        <v>814</v>
      </c>
    </row>
    <row r="158" spans="2:65" s="1" customFormat="1" ht="24" customHeight="1">
      <c r="B158" s="144"/>
      <c r="C158" s="145" t="s">
        <v>204</v>
      </c>
      <c r="D158" s="145" t="s">
        <v>138</v>
      </c>
      <c r="E158" s="146" t="s">
        <v>815</v>
      </c>
      <c r="F158" s="147" t="s">
        <v>816</v>
      </c>
      <c r="G158" s="148" t="s">
        <v>231</v>
      </c>
      <c r="H158" s="149">
        <v>365.31</v>
      </c>
      <c r="I158" s="150"/>
      <c r="J158" s="151">
        <f>ROUND(I158*H158,2)</f>
        <v>0</v>
      </c>
      <c r="K158" s="147" t="s">
        <v>150</v>
      </c>
      <c r="L158" s="33"/>
      <c r="M158" s="152" t="s">
        <v>1</v>
      </c>
      <c r="N158" s="153" t="s">
        <v>46</v>
      </c>
      <c r="O158" s="56"/>
      <c r="P158" s="154">
        <f>O158*H158</f>
        <v>0</v>
      </c>
      <c r="Q158" s="154">
        <v>0.00084</v>
      </c>
      <c r="R158" s="154">
        <f>Q158*H158</f>
        <v>0.30686040000000003</v>
      </c>
      <c r="S158" s="154">
        <v>0</v>
      </c>
      <c r="T158" s="155">
        <f>S158*H158</f>
        <v>0</v>
      </c>
      <c r="AR158" s="156" t="s">
        <v>136</v>
      </c>
      <c r="AT158" s="156" t="s">
        <v>138</v>
      </c>
      <c r="AU158" s="156" t="s">
        <v>91</v>
      </c>
      <c r="AY158" s="18" t="s">
        <v>137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8" t="s">
        <v>89</v>
      </c>
      <c r="BK158" s="157">
        <f>ROUND(I158*H158,2)</f>
        <v>0</v>
      </c>
      <c r="BL158" s="18" t="s">
        <v>136</v>
      </c>
      <c r="BM158" s="156" t="s">
        <v>817</v>
      </c>
    </row>
    <row r="159" spans="2:51" s="11" customFormat="1" ht="12">
      <c r="B159" s="158"/>
      <c r="D159" s="159" t="s">
        <v>145</v>
      </c>
      <c r="E159" s="160" t="s">
        <v>1</v>
      </c>
      <c r="F159" s="161" t="s">
        <v>818</v>
      </c>
      <c r="H159" s="162">
        <v>365.31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145</v>
      </c>
      <c r="AU159" s="160" t="s">
        <v>91</v>
      </c>
      <c r="AV159" s="11" t="s">
        <v>91</v>
      </c>
      <c r="AW159" s="11" t="s">
        <v>36</v>
      </c>
      <c r="AX159" s="11" t="s">
        <v>89</v>
      </c>
      <c r="AY159" s="160" t="s">
        <v>137</v>
      </c>
    </row>
    <row r="160" spans="2:65" s="1" customFormat="1" ht="24" customHeight="1">
      <c r="B160" s="144"/>
      <c r="C160" s="145" t="s">
        <v>210</v>
      </c>
      <c r="D160" s="145" t="s">
        <v>138</v>
      </c>
      <c r="E160" s="146" t="s">
        <v>819</v>
      </c>
      <c r="F160" s="147" t="s">
        <v>820</v>
      </c>
      <c r="G160" s="148" t="s">
        <v>231</v>
      </c>
      <c r="H160" s="149">
        <v>365.31</v>
      </c>
      <c r="I160" s="150"/>
      <c r="J160" s="151">
        <f>ROUND(I160*H160,2)</f>
        <v>0</v>
      </c>
      <c r="K160" s="147" t="s">
        <v>150</v>
      </c>
      <c r="L160" s="33"/>
      <c r="M160" s="152" t="s">
        <v>1</v>
      </c>
      <c r="N160" s="153" t="s">
        <v>46</v>
      </c>
      <c r="O160" s="56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6" t="s">
        <v>136</v>
      </c>
      <c r="AT160" s="156" t="s">
        <v>138</v>
      </c>
      <c r="AU160" s="156" t="s">
        <v>91</v>
      </c>
      <c r="AY160" s="18" t="s">
        <v>137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8" t="s">
        <v>89</v>
      </c>
      <c r="BK160" s="157">
        <f>ROUND(I160*H160,2)</f>
        <v>0</v>
      </c>
      <c r="BL160" s="18" t="s">
        <v>136</v>
      </c>
      <c r="BM160" s="156" t="s">
        <v>821</v>
      </c>
    </row>
    <row r="161" spans="2:65" s="1" customFormat="1" ht="24" customHeight="1">
      <c r="B161" s="144"/>
      <c r="C161" s="145" t="s">
        <v>286</v>
      </c>
      <c r="D161" s="145" t="s">
        <v>138</v>
      </c>
      <c r="E161" s="146" t="s">
        <v>330</v>
      </c>
      <c r="F161" s="147" t="s">
        <v>331</v>
      </c>
      <c r="G161" s="148" t="s">
        <v>231</v>
      </c>
      <c r="H161" s="149">
        <v>49.81</v>
      </c>
      <c r="I161" s="150"/>
      <c r="J161" s="151">
        <f>ROUND(I161*H161,2)</f>
        <v>0</v>
      </c>
      <c r="K161" s="147" t="s">
        <v>150</v>
      </c>
      <c r="L161" s="33"/>
      <c r="M161" s="152" t="s">
        <v>1</v>
      </c>
      <c r="N161" s="153" t="s">
        <v>46</v>
      </c>
      <c r="O161" s="56"/>
      <c r="P161" s="154">
        <f>O161*H161</f>
        <v>0</v>
      </c>
      <c r="Q161" s="154">
        <v>0.00085</v>
      </c>
      <c r="R161" s="154">
        <f>Q161*H161</f>
        <v>0.0423385</v>
      </c>
      <c r="S161" s="154">
        <v>0</v>
      </c>
      <c r="T161" s="155">
        <f>S161*H161</f>
        <v>0</v>
      </c>
      <c r="AR161" s="156" t="s">
        <v>136</v>
      </c>
      <c r="AT161" s="156" t="s">
        <v>138</v>
      </c>
      <c r="AU161" s="156" t="s">
        <v>91</v>
      </c>
      <c r="AY161" s="18" t="s">
        <v>137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8" t="s">
        <v>89</v>
      </c>
      <c r="BK161" s="157">
        <f>ROUND(I161*H161,2)</f>
        <v>0</v>
      </c>
      <c r="BL161" s="18" t="s">
        <v>136</v>
      </c>
      <c r="BM161" s="156" t="s">
        <v>822</v>
      </c>
    </row>
    <row r="162" spans="2:51" s="11" customFormat="1" ht="12">
      <c r="B162" s="158"/>
      <c r="D162" s="159" t="s">
        <v>145</v>
      </c>
      <c r="E162" s="160" t="s">
        <v>1</v>
      </c>
      <c r="F162" s="161" t="s">
        <v>823</v>
      </c>
      <c r="H162" s="162">
        <v>49.81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145</v>
      </c>
      <c r="AU162" s="160" t="s">
        <v>91</v>
      </c>
      <c r="AV162" s="11" t="s">
        <v>91</v>
      </c>
      <c r="AW162" s="11" t="s">
        <v>36</v>
      </c>
      <c r="AX162" s="11" t="s">
        <v>89</v>
      </c>
      <c r="AY162" s="160" t="s">
        <v>137</v>
      </c>
    </row>
    <row r="163" spans="2:65" s="1" customFormat="1" ht="24" customHeight="1">
      <c r="B163" s="144"/>
      <c r="C163" s="145" t="s">
        <v>8</v>
      </c>
      <c r="D163" s="145" t="s">
        <v>138</v>
      </c>
      <c r="E163" s="146" t="s">
        <v>336</v>
      </c>
      <c r="F163" s="147" t="s">
        <v>337</v>
      </c>
      <c r="G163" s="148" t="s">
        <v>231</v>
      </c>
      <c r="H163" s="149">
        <v>49.81</v>
      </c>
      <c r="I163" s="150"/>
      <c r="J163" s="151">
        <f>ROUND(I163*H163,2)</f>
        <v>0</v>
      </c>
      <c r="K163" s="147" t="s">
        <v>150</v>
      </c>
      <c r="L163" s="33"/>
      <c r="M163" s="152" t="s">
        <v>1</v>
      </c>
      <c r="N163" s="153" t="s">
        <v>46</v>
      </c>
      <c r="O163" s="56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6" t="s">
        <v>136</v>
      </c>
      <c r="AT163" s="156" t="s">
        <v>138</v>
      </c>
      <c r="AU163" s="156" t="s">
        <v>91</v>
      </c>
      <c r="AY163" s="18" t="s">
        <v>137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8" t="s">
        <v>89</v>
      </c>
      <c r="BK163" s="157">
        <f>ROUND(I163*H163,2)</f>
        <v>0</v>
      </c>
      <c r="BL163" s="18" t="s">
        <v>136</v>
      </c>
      <c r="BM163" s="156" t="s">
        <v>824</v>
      </c>
    </row>
    <row r="164" spans="2:65" s="1" customFormat="1" ht="24" customHeight="1">
      <c r="B164" s="144"/>
      <c r="C164" s="145" t="s">
        <v>296</v>
      </c>
      <c r="D164" s="145" t="s">
        <v>138</v>
      </c>
      <c r="E164" s="146" t="s">
        <v>825</v>
      </c>
      <c r="F164" s="147" t="s">
        <v>826</v>
      </c>
      <c r="G164" s="148" t="s">
        <v>279</v>
      </c>
      <c r="H164" s="149">
        <v>73.92</v>
      </c>
      <c r="I164" s="150"/>
      <c r="J164" s="151">
        <f>ROUND(I164*H164,2)</f>
        <v>0</v>
      </c>
      <c r="K164" s="147" t="s">
        <v>150</v>
      </c>
      <c r="L164" s="33"/>
      <c r="M164" s="152" t="s">
        <v>1</v>
      </c>
      <c r="N164" s="153" t="s">
        <v>46</v>
      </c>
      <c r="O164" s="56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AR164" s="156" t="s">
        <v>136</v>
      </c>
      <c r="AT164" s="156" t="s">
        <v>138</v>
      </c>
      <c r="AU164" s="156" t="s">
        <v>91</v>
      </c>
      <c r="AY164" s="18" t="s">
        <v>137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8" t="s">
        <v>89</v>
      </c>
      <c r="BK164" s="157">
        <f>ROUND(I164*H164,2)</f>
        <v>0</v>
      </c>
      <c r="BL164" s="18" t="s">
        <v>136</v>
      </c>
      <c r="BM164" s="156" t="s">
        <v>827</v>
      </c>
    </row>
    <row r="165" spans="2:51" s="11" customFormat="1" ht="12">
      <c r="B165" s="158"/>
      <c r="D165" s="159" t="s">
        <v>145</v>
      </c>
      <c r="E165" s="160" t="s">
        <v>1</v>
      </c>
      <c r="F165" s="161" t="s">
        <v>828</v>
      </c>
      <c r="H165" s="162">
        <v>73.92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145</v>
      </c>
      <c r="AU165" s="160" t="s">
        <v>91</v>
      </c>
      <c r="AV165" s="11" t="s">
        <v>91</v>
      </c>
      <c r="AW165" s="11" t="s">
        <v>36</v>
      </c>
      <c r="AX165" s="11" t="s">
        <v>89</v>
      </c>
      <c r="AY165" s="160" t="s">
        <v>137</v>
      </c>
    </row>
    <row r="166" spans="2:65" s="1" customFormat="1" ht="24" customHeight="1">
      <c r="B166" s="144"/>
      <c r="C166" s="145" t="s">
        <v>300</v>
      </c>
      <c r="D166" s="145" t="s">
        <v>138</v>
      </c>
      <c r="E166" s="146" t="s">
        <v>345</v>
      </c>
      <c r="F166" s="147" t="s">
        <v>346</v>
      </c>
      <c r="G166" s="148" t="s">
        <v>279</v>
      </c>
      <c r="H166" s="149">
        <v>64.86</v>
      </c>
      <c r="I166" s="150"/>
      <c r="J166" s="151">
        <f>ROUND(I166*H166,2)</f>
        <v>0</v>
      </c>
      <c r="K166" s="147" t="s">
        <v>150</v>
      </c>
      <c r="L166" s="33"/>
      <c r="M166" s="152" t="s">
        <v>1</v>
      </c>
      <c r="N166" s="153" t="s">
        <v>46</v>
      </c>
      <c r="O166" s="56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AR166" s="156" t="s">
        <v>136</v>
      </c>
      <c r="AT166" s="156" t="s">
        <v>138</v>
      </c>
      <c r="AU166" s="156" t="s">
        <v>91</v>
      </c>
      <c r="AY166" s="18" t="s">
        <v>137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8" t="s">
        <v>89</v>
      </c>
      <c r="BK166" s="157">
        <f>ROUND(I166*H166,2)</f>
        <v>0</v>
      </c>
      <c r="BL166" s="18" t="s">
        <v>136</v>
      </c>
      <c r="BM166" s="156" t="s">
        <v>829</v>
      </c>
    </row>
    <row r="167" spans="2:51" s="12" customFormat="1" ht="12">
      <c r="B167" s="167"/>
      <c r="D167" s="159" t="s">
        <v>145</v>
      </c>
      <c r="E167" s="168" t="s">
        <v>1</v>
      </c>
      <c r="F167" s="169" t="s">
        <v>830</v>
      </c>
      <c r="H167" s="168" t="s">
        <v>1</v>
      </c>
      <c r="I167" s="170"/>
      <c r="L167" s="167"/>
      <c r="M167" s="171"/>
      <c r="N167" s="172"/>
      <c r="O167" s="172"/>
      <c r="P167" s="172"/>
      <c r="Q167" s="172"/>
      <c r="R167" s="172"/>
      <c r="S167" s="172"/>
      <c r="T167" s="173"/>
      <c r="AT167" s="168" t="s">
        <v>145</v>
      </c>
      <c r="AU167" s="168" t="s">
        <v>91</v>
      </c>
      <c r="AV167" s="12" t="s">
        <v>89</v>
      </c>
      <c r="AW167" s="12" t="s">
        <v>36</v>
      </c>
      <c r="AX167" s="12" t="s">
        <v>81</v>
      </c>
      <c r="AY167" s="168" t="s">
        <v>137</v>
      </c>
    </row>
    <row r="168" spans="2:51" s="11" customFormat="1" ht="12">
      <c r="B168" s="158"/>
      <c r="D168" s="159" t="s">
        <v>145</v>
      </c>
      <c r="E168" s="160" t="s">
        <v>1</v>
      </c>
      <c r="F168" s="161" t="s">
        <v>831</v>
      </c>
      <c r="H168" s="162">
        <v>147.84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145</v>
      </c>
      <c r="AU168" s="160" t="s">
        <v>91</v>
      </c>
      <c r="AV168" s="11" t="s">
        <v>91</v>
      </c>
      <c r="AW168" s="11" t="s">
        <v>36</v>
      </c>
      <c r="AX168" s="11" t="s">
        <v>81</v>
      </c>
      <c r="AY168" s="160" t="s">
        <v>137</v>
      </c>
    </row>
    <row r="169" spans="2:51" s="11" customFormat="1" ht="12">
      <c r="B169" s="158"/>
      <c r="D169" s="159" t="s">
        <v>145</v>
      </c>
      <c r="E169" s="160" t="s">
        <v>1</v>
      </c>
      <c r="F169" s="161" t="s">
        <v>832</v>
      </c>
      <c r="H169" s="162">
        <v>-82.98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145</v>
      </c>
      <c r="AU169" s="160" t="s">
        <v>91</v>
      </c>
      <c r="AV169" s="11" t="s">
        <v>91</v>
      </c>
      <c r="AW169" s="11" t="s">
        <v>36</v>
      </c>
      <c r="AX169" s="11" t="s">
        <v>81</v>
      </c>
      <c r="AY169" s="160" t="s">
        <v>137</v>
      </c>
    </row>
    <row r="170" spans="2:51" s="14" customFormat="1" ht="12">
      <c r="B170" s="184"/>
      <c r="D170" s="159" t="s">
        <v>145</v>
      </c>
      <c r="E170" s="185" t="s">
        <v>1</v>
      </c>
      <c r="F170" s="186" t="s">
        <v>271</v>
      </c>
      <c r="H170" s="187">
        <v>64.86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145</v>
      </c>
      <c r="AU170" s="185" t="s">
        <v>91</v>
      </c>
      <c r="AV170" s="14" t="s">
        <v>136</v>
      </c>
      <c r="AW170" s="14" t="s">
        <v>36</v>
      </c>
      <c r="AX170" s="14" t="s">
        <v>89</v>
      </c>
      <c r="AY170" s="185" t="s">
        <v>137</v>
      </c>
    </row>
    <row r="171" spans="2:65" s="1" customFormat="1" ht="36" customHeight="1">
      <c r="B171" s="144"/>
      <c r="C171" s="145" t="s">
        <v>305</v>
      </c>
      <c r="D171" s="145" t="s">
        <v>138</v>
      </c>
      <c r="E171" s="146" t="s">
        <v>354</v>
      </c>
      <c r="F171" s="147" t="s">
        <v>355</v>
      </c>
      <c r="G171" s="148" t="s">
        <v>279</v>
      </c>
      <c r="H171" s="149">
        <v>389.16</v>
      </c>
      <c r="I171" s="150"/>
      <c r="J171" s="151">
        <f>ROUND(I171*H171,2)</f>
        <v>0</v>
      </c>
      <c r="K171" s="147" t="s">
        <v>150</v>
      </c>
      <c r="L171" s="33"/>
      <c r="M171" s="152" t="s">
        <v>1</v>
      </c>
      <c r="N171" s="153" t="s">
        <v>46</v>
      </c>
      <c r="O171" s="56"/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AR171" s="156" t="s">
        <v>136</v>
      </c>
      <c r="AT171" s="156" t="s">
        <v>138</v>
      </c>
      <c r="AU171" s="156" t="s">
        <v>91</v>
      </c>
      <c r="AY171" s="18" t="s">
        <v>137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8" t="s">
        <v>89</v>
      </c>
      <c r="BK171" s="157">
        <f>ROUND(I171*H171,2)</f>
        <v>0</v>
      </c>
      <c r="BL171" s="18" t="s">
        <v>136</v>
      </c>
      <c r="BM171" s="156" t="s">
        <v>833</v>
      </c>
    </row>
    <row r="172" spans="2:51" s="12" customFormat="1" ht="12">
      <c r="B172" s="167"/>
      <c r="D172" s="159" t="s">
        <v>145</v>
      </c>
      <c r="E172" s="168" t="s">
        <v>1</v>
      </c>
      <c r="F172" s="169" t="s">
        <v>348</v>
      </c>
      <c r="H172" s="168" t="s">
        <v>1</v>
      </c>
      <c r="I172" s="170"/>
      <c r="L172" s="167"/>
      <c r="M172" s="171"/>
      <c r="N172" s="172"/>
      <c r="O172" s="172"/>
      <c r="P172" s="172"/>
      <c r="Q172" s="172"/>
      <c r="R172" s="172"/>
      <c r="S172" s="172"/>
      <c r="T172" s="173"/>
      <c r="AT172" s="168" t="s">
        <v>145</v>
      </c>
      <c r="AU172" s="168" t="s">
        <v>91</v>
      </c>
      <c r="AV172" s="12" t="s">
        <v>89</v>
      </c>
      <c r="AW172" s="12" t="s">
        <v>36</v>
      </c>
      <c r="AX172" s="12" t="s">
        <v>81</v>
      </c>
      <c r="AY172" s="168" t="s">
        <v>137</v>
      </c>
    </row>
    <row r="173" spans="2:51" s="11" customFormat="1" ht="12">
      <c r="B173" s="158"/>
      <c r="D173" s="159" t="s">
        <v>145</v>
      </c>
      <c r="E173" s="160" t="s">
        <v>1</v>
      </c>
      <c r="F173" s="161" t="s">
        <v>834</v>
      </c>
      <c r="H173" s="162">
        <v>389.16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145</v>
      </c>
      <c r="AU173" s="160" t="s">
        <v>91</v>
      </c>
      <c r="AV173" s="11" t="s">
        <v>91</v>
      </c>
      <c r="AW173" s="11" t="s">
        <v>36</v>
      </c>
      <c r="AX173" s="11" t="s">
        <v>89</v>
      </c>
      <c r="AY173" s="160" t="s">
        <v>137</v>
      </c>
    </row>
    <row r="174" spans="2:65" s="1" customFormat="1" ht="24" customHeight="1">
      <c r="B174" s="144"/>
      <c r="C174" s="145" t="s">
        <v>309</v>
      </c>
      <c r="D174" s="145" t="s">
        <v>138</v>
      </c>
      <c r="E174" s="146" t="s">
        <v>360</v>
      </c>
      <c r="F174" s="147" t="s">
        <v>361</v>
      </c>
      <c r="G174" s="148" t="s">
        <v>362</v>
      </c>
      <c r="H174" s="149">
        <v>116.748</v>
      </c>
      <c r="I174" s="150"/>
      <c r="J174" s="151">
        <f>ROUND(I174*H174,2)</f>
        <v>0</v>
      </c>
      <c r="K174" s="147" t="s">
        <v>150</v>
      </c>
      <c r="L174" s="33"/>
      <c r="M174" s="152" t="s">
        <v>1</v>
      </c>
      <c r="N174" s="153" t="s">
        <v>46</v>
      </c>
      <c r="O174" s="56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AR174" s="156" t="s">
        <v>136</v>
      </c>
      <c r="AT174" s="156" t="s">
        <v>138</v>
      </c>
      <c r="AU174" s="156" t="s">
        <v>91</v>
      </c>
      <c r="AY174" s="18" t="s">
        <v>137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8" t="s">
        <v>89</v>
      </c>
      <c r="BK174" s="157">
        <f>ROUND(I174*H174,2)</f>
        <v>0</v>
      </c>
      <c r="BL174" s="18" t="s">
        <v>136</v>
      </c>
      <c r="BM174" s="156" t="s">
        <v>835</v>
      </c>
    </row>
    <row r="175" spans="2:51" s="12" customFormat="1" ht="12">
      <c r="B175" s="167"/>
      <c r="D175" s="159" t="s">
        <v>145</v>
      </c>
      <c r="E175" s="168" t="s">
        <v>1</v>
      </c>
      <c r="F175" s="169" t="s">
        <v>836</v>
      </c>
      <c r="H175" s="168" t="s">
        <v>1</v>
      </c>
      <c r="I175" s="170"/>
      <c r="L175" s="167"/>
      <c r="M175" s="171"/>
      <c r="N175" s="172"/>
      <c r="O175" s="172"/>
      <c r="P175" s="172"/>
      <c r="Q175" s="172"/>
      <c r="R175" s="172"/>
      <c r="S175" s="172"/>
      <c r="T175" s="173"/>
      <c r="AT175" s="168" t="s">
        <v>145</v>
      </c>
      <c r="AU175" s="168" t="s">
        <v>91</v>
      </c>
      <c r="AV175" s="12" t="s">
        <v>89</v>
      </c>
      <c r="AW175" s="12" t="s">
        <v>36</v>
      </c>
      <c r="AX175" s="12" t="s">
        <v>81</v>
      </c>
      <c r="AY175" s="168" t="s">
        <v>137</v>
      </c>
    </row>
    <row r="176" spans="2:51" s="11" customFormat="1" ht="12">
      <c r="B176" s="158"/>
      <c r="D176" s="159" t="s">
        <v>145</v>
      </c>
      <c r="E176" s="160" t="s">
        <v>1</v>
      </c>
      <c r="F176" s="161" t="s">
        <v>837</v>
      </c>
      <c r="H176" s="162">
        <v>116.748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145</v>
      </c>
      <c r="AU176" s="160" t="s">
        <v>91</v>
      </c>
      <c r="AV176" s="11" t="s">
        <v>91</v>
      </c>
      <c r="AW176" s="11" t="s">
        <v>36</v>
      </c>
      <c r="AX176" s="11" t="s">
        <v>89</v>
      </c>
      <c r="AY176" s="160" t="s">
        <v>137</v>
      </c>
    </row>
    <row r="177" spans="2:65" s="1" customFormat="1" ht="24" customHeight="1">
      <c r="B177" s="144"/>
      <c r="C177" s="145" t="s">
        <v>315</v>
      </c>
      <c r="D177" s="145" t="s">
        <v>138</v>
      </c>
      <c r="E177" s="146" t="s">
        <v>395</v>
      </c>
      <c r="F177" s="147" t="s">
        <v>396</v>
      </c>
      <c r="G177" s="148" t="s">
        <v>279</v>
      </c>
      <c r="H177" s="149">
        <v>82.98</v>
      </c>
      <c r="I177" s="150"/>
      <c r="J177" s="151">
        <f>ROUND(I177*H177,2)</f>
        <v>0</v>
      </c>
      <c r="K177" s="147" t="s">
        <v>150</v>
      </c>
      <c r="L177" s="33"/>
      <c r="M177" s="152" t="s">
        <v>1</v>
      </c>
      <c r="N177" s="153" t="s">
        <v>46</v>
      </c>
      <c r="O177" s="56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AR177" s="156" t="s">
        <v>136</v>
      </c>
      <c r="AT177" s="156" t="s">
        <v>138</v>
      </c>
      <c r="AU177" s="156" t="s">
        <v>91</v>
      </c>
      <c r="AY177" s="18" t="s">
        <v>137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8" t="s">
        <v>89</v>
      </c>
      <c r="BK177" s="157">
        <f>ROUND(I177*H177,2)</f>
        <v>0</v>
      </c>
      <c r="BL177" s="18" t="s">
        <v>136</v>
      </c>
      <c r="BM177" s="156" t="s">
        <v>838</v>
      </c>
    </row>
    <row r="178" spans="2:51" s="12" customFormat="1" ht="12">
      <c r="B178" s="167"/>
      <c r="D178" s="159" t="s">
        <v>145</v>
      </c>
      <c r="E178" s="168" t="s">
        <v>1</v>
      </c>
      <c r="F178" s="169" t="s">
        <v>839</v>
      </c>
      <c r="H178" s="168" t="s">
        <v>1</v>
      </c>
      <c r="I178" s="170"/>
      <c r="L178" s="167"/>
      <c r="M178" s="171"/>
      <c r="N178" s="172"/>
      <c r="O178" s="172"/>
      <c r="P178" s="172"/>
      <c r="Q178" s="172"/>
      <c r="R178" s="172"/>
      <c r="S178" s="172"/>
      <c r="T178" s="173"/>
      <c r="AT178" s="168" t="s">
        <v>145</v>
      </c>
      <c r="AU178" s="168" t="s">
        <v>91</v>
      </c>
      <c r="AV178" s="12" t="s">
        <v>89</v>
      </c>
      <c r="AW178" s="12" t="s">
        <v>36</v>
      </c>
      <c r="AX178" s="12" t="s">
        <v>81</v>
      </c>
      <c r="AY178" s="168" t="s">
        <v>137</v>
      </c>
    </row>
    <row r="179" spans="2:51" s="11" customFormat="1" ht="12">
      <c r="B179" s="158"/>
      <c r="D179" s="159" t="s">
        <v>145</v>
      </c>
      <c r="E179" s="160" t="s">
        <v>1</v>
      </c>
      <c r="F179" s="161" t="s">
        <v>840</v>
      </c>
      <c r="H179" s="162">
        <v>147.84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145</v>
      </c>
      <c r="AU179" s="160" t="s">
        <v>91</v>
      </c>
      <c r="AV179" s="11" t="s">
        <v>91</v>
      </c>
      <c r="AW179" s="11" t="s">
        <v>36</v>
      </c>
      <c r="AX179" s="11" t="s">
        <v>81</v>
      </c>
      <c r="AY179" s="160" t="s">
        <v>137</v>
      </c>
    </row>
    <row r="180" spans="2:51" s="11" customFormat="1" ht="12">
      <c r="B180" s="158"/>
      <c r="D180" s="159" t="s">
        <v>145</v>
      </c>
      <c r="E180" s="160" t="s">
        <v>1</v>
      </c>
      <c r="F180" s="161" t="s">
        <v>841</v>
      </c>
      <c r="H180" s="162">
        <v>-53.278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145</v>
      </c>
      <c r="AU180" s="160" t="s">
        <v>91</v>
      </c>
      <c r="AV180" s="11" t="s">
        <v>91</v>
      </c>
      <c r="AW180" s="11" t="s">
        <v>36</v>
      </c>
      <c r="AX180" s="11" t="s">
        <v>81</v>
      </c>
      <c r="AY180" s="160" t="s">
        <v>137</v>
      </c>
    </row>
    <row r="181" spans="2:51" s="11" customFormat="1" ht="12">
      <c r="B181" s="158"/>
      <c r="D181" s="159" t="s">
        <v>145</v>
      </c>
      <c r="E181" s="160" t="s">
        <v>1</v>
      </c>
      <c r="F181" s="161" t="s">
        <v>842</v>
      </c>
      <c r="H181" s="162">
        <v>-11.582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145</v>
      </c>
      <c r="AU181" s="160" t="s">
        <v>91</v>
      </c>
      <c r="AV181" s="11" t="s">
        <v>91</v>
      </c>
      <c r="AW181" s="11" t="s">
        <v>36</v>
      </c>
      <c r="AX181" s="11" t="s">
        <v>81</v>
      </c>
      <c r="AY181" s="160" t="s">
        <v>137</v>
      </c>
    </row>
    <row r="182" spans="2:51" s="14" customFormat="1" ht="12">
      <c r="B182" s="184"/>
      <c r="D182" s="159" t="s">
        <v>145</v>
      </c>
      <c r="E182" s="185" t="s">
        <v>1</v>
      </c>
      <c r="F182" s="186" t="s">
        <v>271</v>
      </c>
      <c r="H182" s="187">
        <v>82.98</v>
      </c>
      <c r="I182" s="188"/>
      <c r="L182" s="184"/>
      <c r="M182" s="189"/>
      <c r="N182" s="190"/>
      <c r="O182" s="190"/>
      <c r="P182" s="190"/>
      <c r="Q182" s="190"/>
      <c r="R182" s="190"/>
      <c r="S182" s="190"/>
      <c r="T182" s="191"/>
      <c r="AT182" s="185" t="s">
        <v>145</v>
      </c>
      <c r="AU182" s="185" t="s">
        <v>91</v>
      </c>
      <c r="AV182" s="14" t="s">
        <v>136</v>
      </c>
      <c r="AW182" s="14" t="s">
        <v>36</v>
      </c>
      <c r="AX182" s="14" t="s">
        <v>89</v>
      </c>
      <c r="AY182" s="185" t="s">
        <v>137</v>
      </c>
    </row>
    <row r="183" spans="2:65" s="1" customFormat="1" ht="24" customHeight="1">
      <c r="B183" s="144"/>
      <c r="C183" s="145" t="s">
        <v>7</v>
      </c>
      <c r="D183" s="145" t="s">
        <v>138</v>
      </c>
      <c r="E183" s="146" t="s">
        <v>406</v>
      </c>
      <c r="F183" s="147" t="s">
        <v>407</v>
      </c>
      <c r="G183" s="148" t="s">
        <v>279</v>
      </c>
      <c r="H183" s="149">
        <v>50.692</v>
      </c>
      <c r="I183" s="150"/>
      <c r="J183" s="151">
        <f>ROUND(I183*H183,2)</f>
        <v>0</v>
      </c>
      <c r="K183" s="147" t="s">
        <v>150</v>
      </c>
      <c r="L183" s="33"/>
      <c r="M183" s="152" t="s">
        <v>1</v>
      </c>
      <c r="N183" s="153" t="s">
        <v>46</v>
      </c>
      <c r="O183" s="56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AR183" s="156" t="s">
        <v>136</v>
      </c>
      <c r="AT183" s="156" t="s">
        <v>138</v>
      </c>
      <c r="AU183" s="156" t="s">
        <v>91</v>
      </c>
      <c r="AY183" s="18" t="s">
        <v>137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8" t="s">
        <v>89</v>
      </c>
      <c r="BK183" s="157">
        <f>ROUND(I183*H183,2)</f>
        <v>0</v>
      </c>
      <c r="BL183" s="18" t="s">
        <v>136</v>
      </c>
      <c r="BM183" s="156" t="s">
        <v>843</v>
      </c>
    </row>
    <row r="184" spans="2:51" s="11" customFormat="1" ht="12">
      <c r="B184" s="158"/>
      <c r="D184" s="159" t="s">
        <v>145</v>
      </c>
      <c r="E184" s="160" t="s">
        <v>1</v>
      </c>
      <c r="F184" s="161" t="s">
        <v>844</v>
      </c>
      <c r="H184" s="162">
        <v>53.278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145</v>
      </c>
      <c r="AU184" s="160" t="s">
        <v>91</v>
      </c>
      <c r="AV184" s="11" t="s">
        <v>91</v>
      </c>
      <c r="AW184" s="11" t="s">
        <v>36</v>
      </c>
      <c r="AX184" s="11" t="s">
        <v>81</v>
      </c>
      <c r="AY184" s="160" t="s">
        <v>137</v>
      </c>
    </row>
    <row r="185" spans="2:51" s="12" customFormat="1" ht="12">
      <c r="B185" s="167"/>
      <c r="D185" s="159" t="s">
        <v>145</v>
      </c>
      <c r="E185" s="168" t="s">
        <v>1</v>
      </c>
      <c r="F185" s="169" t="s">
        <v>845</v>
      </c>
      <c r="H185" s="168" t="s">
        <v>1</v>
      </c>
      <c r="I185" s="170"/>
      <c r="L185" s="167"/>
      <c r="M185" s="171"/>
      <c r="N185" s="172"/>
      <c r="O185" s="172"/>
      <c r="P185" s="172"/>
      <c r="Q185" s="172"/>
      <c r="R185" s="172"/>
      <c r="S185" s="172"/>
      <c r="T185" s="173"/>
      <c r="AT185" s="168" t="s">
        <v>145</v>
      </c>
      <c r="AU185" s="168" t="s">
        <v>91</v>
      </c>
      <c r="AV185" s="12" t="s">
        <v>89</v>
      </c>
      <c r="AW185" s="12" t="s">
        <v>36</v>
      </c>
      <c r="AX185" s="12" t="s">
        <v>81</v>
      </c>
      <c r="AY185" s="168" t="s">
        <v>137</v>
      </c>
    </row>
    <row r="186" spans="2:51" s="11" customFormat="1" ht="12">
      <c r="B186" s="158"/>
      <c r="D186" s="159" t="s">
        <v>145</v>
      </c>
      <c r="E186" s="160" t="s">
        <v>1</v>
      </c>
      <c r="F186" s="161" t="s">
        <v>846</v>
      </c>
      <c r="H186" s="162">
        <v>-2.586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145</v>
      </c>
      <c r="AU186" s="160" t="s">
        <v>91</v>
      </c>
      <c r="AV186" s="11" t="s">
        <v>91</v>
      </c>
      <c r="AW186" s="11" t="s">
        <v>36</v>
      </c>
      <c r="AX186" s="11" t="s">
        <v>81</v>
      </c>
      <c r="AY186" s="160" t="s">
        <v>137</v>
      </c>
    </row>
    <row r="187" spans="2:51" s="14" customFormat="1" ht="12">
      <c r="B187" s="184"/>
      <c r="D187" s="159" t="s">
        <v>145</v>
      </c>
      <c r="E187" s="185" t="s">
        <v>1</v>
      </c>
      <c r="F187" s="186" t="s">
        <v>271</v>
      </c>
      <c r="H187" s="187">
        <v>50.692</v>
      </c>
      <c r="I187" s="188"/>
      <c r="L187" s="184"/>
      <c r="M187" s="189"/>
      <c r="N187" s="190"/>
      <c r="O187" s="190"/>
      <c r="P187" s="190"/>
      <c r="Q187" s="190"/>
      <c r="R187" s="190"/>
      <c r="S187" s="190"/>
      <c r="T187" s="191"/>
      <c r="AT187" s="185" t="s">
        <v>145</v>
      </c>
      <c r="AU187" s="185" t="s">
        <v>91</v>
      </c>
      <c r="AV187" s="14" t="s">
        <v>136</v>
      </c>
      <c r="AW187" s="14" t="s">
        <v>36</v>
      </c>
      <c r="AX187" s="14" t="s">
        <v>89</v>
      </c>
      <c r="AY187" s="185" t="s">
        <v>137</v>
      </c>
    </row>
    <row r="188" spans="2:65" s="1" customFormat="1" ht="16.5" customHeight="1">
      <c r="B188" s="144"/>
      <c r="C188" s="192" t="s">
        <v>325</v>
      </c>
      <c r="D188" s="192" t="s">
        <v>387</v>
      </c>
      <c r="E188" s="193" t="s">
        <v>847</v>
      </c>
      <c r="F188" s="194" t="s">
        <v>415</v>
      </c>
      <c r="G188" s="195" t="s">
        <v>362</v>
      </c>
      <c r="H188" s="196">
        <v>101.384</v>
      </c>
      <c r="I188" s="197"/>
      <c r="J188" s="198">
        <f>ROUND(I188*H188,2)</f>
        <v>0</v>
      </c>
      <c r="K188" s="194" t="s">
        <v>150</v>
      </c>
      <c r="L188" s="199"/>
      <c r="M188" s="200" t="s">
        <v>1</v>
      </c>
      <c r="N188" s="201" t="s">
        <v>46</v>
      </c>
      <c r="O188" s="56"/>
      <c r="P188" s="154">
        <f>O188*H188</f>
        <v>0</v>
      </c>
      <c r="Q188" s="154">
        <v>1</v>
      </c>
      <c r="R188" s="154">
        <f>Q188*H188</f>
        <v>101.384</v>
      </c>
      <c r="S188" s="154">
        <v>0</v>
      </c>
      <c r="T188" s="155">
        <f>S188*H188</f>
        <v>0</v>
      </c>
      <c r="AR188" s="156" t="s">
        <v>182</v>
      </c>
      <c r="AT188" s="156" t="s">
        <v>387</v>
      </c>
      <c r="AU188" s="156" t="s">
        <v>91</v>
      </c>
      <c r="AY188" s="18" t="s">
        <v>137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8" t="s">
        <v>89</v>
      </c>
      <c r="BK188" s="157">
        <f>ROUND(I188*H188,2)</f>
        <v>0</v>
      </c>
      <c r="BL188" s="18" t="s">
        <v>136</v>
      </c>
      <c r="BM188" s="156" t="s">
        <v>848</v>
      </c>
    </row>
    <row r="189" spans="2:51" s="11" customFormat="1" ht="12">
      <c r="B189" s="158"/>
      <c r="D189" s="159" t="s">
        <v>145</v>
      </c>
      <c r="E189" s="160" t="s">
        <v>1</v>
      </c>
      <c r="F189" s="161" t="s">
        <v>849</v>
      </c>
      <c r="H189" s="162">
        <v>101.384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145</v>
      </c>
      <c r="AU189" s="160" t="s">
        <v>91</v>
      </c>
      <c r="AV189" s="11" t="s">
        <v>91</v>
      </c>
      <c r="AW189" s="11" t="s">
        <v>36</v>
      </c>
      <c r="AX189" s="11" t="s">
        <v>89</v>
      </c>
      <c r="AY189" s="160" t="s">
        <v>137</v>
      </c>
    </row>
    <row r="190" spans="2:65" s="1" customFormat="1" ht="24" customHeight="1">
      <c r="B190" s="144"/>
      <c r="C190" s="145" t="s">
        <v>329</v>
      </c>
      <c r="D190" s="145" t="s">
        <v>138</v>
      </c>
      <c r="E190" s="146" t="s">
        <v>419</v>
      </c>
      <c r="F190" s="147" t="s">
        <v>420</v>
      </c>
      <c r="G190" s="148" t="s">
        <v>231</v>
      </c>
      <c r="H190" s="149">
        <v>7</v>
      </c>
      <c r="I190" s="150"/>
      <c r="J190" s="151">
        <f>ROUND(I190*H190,2)</f>
        <v>0</v>
      </c>
      <c r="K190" s="147" t="s">
        <v>150</v>
      </c>
      <c r="L190" s="33"/>
      <c r="M190" s="152" t="s">
        <v>1</v>
      </c>
      <c r="N190" s="153" t="s">
        <v>46</v>
      </c>
      <c r="O190" s="56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AR190" s="156" t="s">
        <v>136</v>
      </c>
      <c r="AT190" s="156" t="s">
        <v>138</v>
      </c>
      <c r="AU190" s="156" t="s">
        <v>91</v>
      </c>
      <c r="AY190" s="18" t="s">
        <v>137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8" t="s">
        <v>89</v>
      </c>
      <c r="BK190" s="157">
        <f>ROUND(I190*H190,2)</f>
        <v>0</v>
      </c>
      <c r="BL190" s="18" t="s">
        <v>136</v>
      </c>
      <c r="BM190" s="156" t="s">
        <v>850</v>
      </c>
    </row>
    <row r="191" spans="2:51" s="11" customFormat="1" ht="12">
      <c r="B191" s="158"/>
      <c r="D191" s="159" t="s">
        <v>145</v>
      </c>
      <c r="E191" s="160" t="s">
        <v>1</v>
      </c>
      <c r="F191" s="161" t="s">
        <v>851</v>
      </c>
      <c r="H191" s="162">
        <v>7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145</v>
      </c>
      <c r="AU191" s="160" t="s">
        <v>91</v>
      </c>
      <c r="AV191" s="11" t="s">
        <v>91</v>
      </c>
      <c r="AW191" s="11" t="s">
        <v>36</v>
      </c>
      <c r="AX191" s="11" t="s">
        <v>89</v>
      </c>
      <c r="AY191" s="160" t="s">
        <v>137</v>
      </c>
    </row>
    <row r="192" spans="2:51" s="12" customFormat="1" ht="12">
      <c r="B192" s="167"/>
      <c r="D192" s="159" t="s">
        <v>145</v>
      </c>
      <c r="E192" s="168" t="s">
        <v>1</v>
      </c>
      <c r="F192" s="169" t="s">
        <v>852</v>
      </c>
      <c r="H192" s="168" t="s">
        <v>1</v>
      </c>
      <c r="I192" s="170"/>
      <c r="L192" s="167"/>
      <c r="M192" s="171"/>
      <c r="N192" s="172"/>
      <c r="O192" s="172"/>
      <c r="P192" s="172"/>
      <c r="Q192" s="172"/>
      <c r="R192" s="172"/>
      <c r="S192" s="172"/>
      <c r="T192" s="173"/>
      <c r="AT192" s="168" t="s">
        <v>145</v>
      </c>
      <c r="AU192" s="168" t="s">
        <v>91</v>
      </c>
      <c r="AV192" s="12" t="s">
        <v>89</v>
      </c>
      <c r="AW192" s="12" t="s">
        <v>36</v>
      </c>
      <c r="AX192" s="12" t="s">
        <v>81</v>
      </c>
      <c r="AY192" s="168" t="s">
        <v>137</v>
      </c>
    </row>
    <row r="193" spans="2:65" s="1" customFormat="1" ht="24" customHeight="1">
      <c r="B193" s="144"/>
      <c r="C193" s="145" t="s">
        <v>335</v>
      </c>
      <c r="D193" s="145" t="s">
        <v>138</v>
      </c>
      <c r="E193" s="146" t="s">
        <v>424</v>
      </c>
      <c r="F193" s="147" t="s">
        <v>425</v>
      </c>
      <c r="G193" s="148" t="s">
        <v>231</v>
      </c>
      <c r="H193" s="149">
        <v>7</v>
      </c>
      <c r="I193" s="150"/>
      <c r="J193" s="151">
        <f>ROUND(I193*H193,2)</f>
        <v>0</v>
      </c>
      <c r="K193" s="147" t="s">
        <v>150</v>
      </c>
      <c r="L193" s="33"/>
      <c r="M193" s="152" t="s">
        <v>1</v>
      </c>
      <c r="N193" s="153" t="s">
        <v>46</v>
      </c>
      <c r="O193" s="56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AR193" s="156" t="s">
        <v>136</v>
      </c>
      <c r="AT193" s="156" t="s">
        <v>138</v>
      </c>
      <c r="AU193" s="156" t="s">
        <v>91</v>
      </c>
      <c r="AY193" s="18" t="s">
        <v>137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8" t="s">
        <v>89</v>
      </c>
      <c r="BK193" s="157">
        <f>ROUND(I193*H193,2)</f>
        <v>0</v>
      </c>
      <c r="BL193" s="18" t="s">
        <v>136</v>
      </c>
      <c r="BM193" s="156" t="s">
        <v>853</v>
      </c>
    </row>
    <row r="194" spans="2:51" s="11" customFormat="1" ht="12">
      <c r="B194" s="158"/>
      <c r="D194" s="159" t="s">
        <v>145</v>
      </c>
      <c r="E194" s="160" t="s">
        <v>1</v>
      </c>
      <c r="F194" s="161" t="s">
        <v>854</v>
      </c>
      <c r="H194" s="162">
        <v>7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145</v>
      </c>
      <c r="AU194" s="160" t="s">
        <v>91</v>
      </c>
      <c r="AV194" s="11" t="s">
        <v>91</v>
      </c>
      <c r="AW194" s="11" t="s">
        <v>36</v>
      </c>
      <c r="AX194" s="11" t="s">
        <v>89</v>
      </c>
      <c r="AY194" s="160" t="s">
        <v>137</v>
      </c>
    </row>
    <row r="195" spans="2:65" s="1" customFormat="1" ht="16.5" customHeight="1">
      <c r="B195" s="144"/>
      <c r="C195" s="192" t="s">
        <v>339</v>
      </c>
      <c r="D195" s="192" t="s">
        <v>387</v>
      </c>
      <c r="E195" s="193" t="s">
        <v>428</v>
      </c>
      <c r="F195" s="194" t="s">
        <v>429</v>
      </c>
      <c r="G195" s="195" t="s">
        <v>430</v>
      </c>
      <c r="H195" s="196">
        <v>0.21</v>
      </c>
      <c r="I195" s="197"/>
      <c r="J195" s="198">
        <f>ROUND(I195*H195,2)</f>
        <v>0</v>
      </c>
      <c r="K195" s="194" t="s">
        <v>150</v>
      </c>
      <c r="L195" s="199"/>
      <c r="M195" s="200" t="s">
        <v>1</v>
      </c>
      <c r="N195" s="201" t="s">
        <v>46</v>
      </c>
      <c r="O195" s="56"/>
      <c r="P195" s="154">
        <f>O195*H195</f>
        <v>0</v>
      </c>
      <c r="Q195" s="154">
        <v>0.001</v>
      </c>
      <c r="R195" s="154">
        <f>Q195*H195</f>
        <v>0.00021</v>
      </c>
      <c r="S195" s="154">
        <v>0</v>
      </c>
      <c r="T195" s="155">
        <f>S195*H195</f>
        <v>0</v>
      </c>
      <c r="AR195" s="156" t="s">
        <v>182</v>
      </c>
      <c r="AT195" s="156" t="s">
        <v>387</v>
      </c>
      <c r="AU195" s="156" t="s">
        <v>91</v>
      </c>
      <c r="AY195" s="18" t="s">
        <v>137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8" t="s">
        <v>89</v>
      </c>
      <c r="BK195" s="157">
        <f>ROUND(I195*H195,2)</f>
        <v>0</v>
      </c>
      <c r="BL195" s="18" t="s">
        <v>136</v>
      </c>
      <c r="BM195" s="156" t="s">
        <v>855</v>
      </c>
    </row>
    <row r="196" spans="2:51" s="12" customFormat="1" ht="12">
      <c r="B196" s="167"/>
      <c r="D196" s="159" t="s">
        <v>145</v>
      </c>
      <c r="E196" s="168" t="s">
        <v>1</v>
      </c>
      <c r="F196" s="169" t="s">
        <v>432</v>
      </c>
      <c r="H196" s="168" t="s">
        <v>1</v>
      </c>
      <c r="I196" s="170"/>
      <c r="L196" s="167"/>
      <c r="M196" s="171"/>
      <c r="N196" s="172"/>
      <c r="O196" s="172"/>
      <c r="P196" s="172"/>
      <c r="Q196" s="172"/>
      <c r="R196" s="172"/>
      <c r="S196" s="172"/>
      <c r="T196" s="173"/>
      <c r="AT196" s="168" t="s">
        <v>145</v>
      </c>
      <c r="AU196" s="168" t="s">
        <v>91</v>
      </c>
      <c r="AV196" s="12" t="s">
        <v>89</v>
      </c>
      <c r="AW196" s="12" t="s">
        <v>36</v>
      </c>
      <c r="AX196" s="12" t="s">
        <v>81</v>
      </c>
      <c r="AY196" s="168" t="s">
        <v>137</v>
      </c>
    </row>
    <row r="197" spans="2:51" s="11" customFormat="1" ht="12">
      <c r="B197" s="158"/>
      <c r="D197" s="159" t="s">
        <v>145</v>
      </c>
      <c r="E197" s="160" t="s">
        <v>1</v>
      </c>
      <c r="F197" s="161" t="s">
        <v>856</v>
      </c>
      <c r="H197" s="162">
        <v>0.21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145</v>
      </c>
      <c r="AU197" s="160" t="s">
        <v>91</v>
      </c>
      <c r="AV197" s="11" t="s">
        <v>91</v>
      </c>
      <c r="AW197" s="11" t="s">
        <v>36</v>
      </c>
      <c r="AX197" s="11" t="s">
        <v>89</v>
      </c>
      <c r="AY197" s="160" t="s">
        <v>137</v>
      </c>
    </row>
    <row r="198" spans="2:65" s="1" customFormat="1" ht="16.5" customHeight="1">
      <c r="B198" s="144"/>
      <c r="C198" s="145" t="s">
        <v>344</v>
      </c>
      <c r="D198" s="145" t="s">
        <v>138</v>
      </c>
      <c r="E198" s="146" t="s">
        <v>441</v>
      </c>
      <c r="F198" s="147" t="s">
        <v>442</v>
      </c>
      <c r="G198" s="148" t="s">
        <v>231</v>
      </c>
      <c r="H198" s="149">
        <v>7</v>
      </c>
      <c r="I198" s="150"/>
      <c r="J198" s="151">
        <f>ROUND(I198*H198,2)</f>
        <v>0</v>
      </c>
      <c r="K198" s="147" t="s">
        <v>150</v>
      </c>
      <c r="L198" s="33"/>
      <c r="M198" s="152" t="s">
        <v>1</v>
      </c>
      <c r="N198" s="153" t="s">
        <v>46</v>
      </c>
      <c r="O198" s="56"/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AR198" s="156" t="s">
        <v>136</v>
      </c>
      <c r="AT198" s="156" t="s">
        <v>138</v>
      </c>
      <c r="AU198" s="156" t="s">
        <v>91</v>
      </c>
      <c r="AY198" s="18" t="s">
        <v>137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8" t="s">
        <v>89</v>
      </c>
      <c r="BK198" s="157">
        <f>ROUND(I198*H198,2)</f>
        <v>0</v>
      </c>
      <c r="BL198" s="18" t="s">
        <v>136</v>
      </c>
      <c r="BM198" s="156" t="s">
        <v>857</v>
      </c>
    </row>
    <row r="199" spans="2:51" s="11" customFormat="1" ht="12">
      <c r="B199" s="158"/>
      <c r="D199" s="159" t="s">
        <v>145</v>
      </c>
      <c r="E199" s="160" t="s">
        <v>1</v>
      </c>
      <c r="F199" s="161" t="s">
        <v>858</v>
      </c>
      <c r="H199" s="162">
        <v>7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145</v>
      </c>
      <c r="AU199" s="160" t="s">
        <v>91</v>
      </c>
      <c r="AV199" s="11" t="s">
        <v>91</v>
      </c>
      <c r="AW199" s="11" t="s">
        <v>36</v>
      </c>
      <c r="AX199" s="11" t="s">
        <v>89</v>
      </c>
      <c r="AY199" s="160" t="s">
        <v>137</v>
      </c>
    </row>
    <row r="200" spans="2:65" s="1" customFormat="1" ht="16.5" customHeight="1">
      <c r="B200" s="144"/>
      <c r="C200" s="145" t="s">
        <v>353</v>
      </c>
      <c r="D200" s="145" t="s">
        <v>138</v>
      </c>
      <c r="E200" s="146" t="s">
        <v>859</v>
      </c>
      <c r="F200" s="147" t="s">
        <v>860</v>
      </c>
      <c r="G200" s="148" t="s">
        <v>279</v>
      </c>
      <c r="H200" s="149">
        <v>0.35</v>
      </c>
      <c r="I200" s="150"/>
      <c r="J200" s="151">
        <f>ROUND(I200*H200,2)</f>
        <v>0</v>
      </c>
      <c r="K200" s="147" t="s">
        <v>150</v>
      </c>
      <c r="L200" s="33"/>
      <c r="M200" s="152" t="s">
        <v>1</v>
      </c>
      <c r="N200" s="153" t="s">
        <v>46</v>
      </c>
      <c r="O200" s="56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AR200" s="156" t="s">
        <v>136</v>
      </c>
      <c r="AT200" s="156" t="s">
        <v>138</v>
      </c>
      <c r="AU200" s="156" t="s">
        <v>91</v>
      </c>
      <c r="AY200" s="18" t="s">
        <v>137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8" t="s">
        <v>89</v>
      </c>
      <c r="BK200" s="157">
        <f>ROUND(I200*H200,2)</f>
        <v>0</v>
      </c>
      <c r="BL200" s="18" t="s">
        <v>136</v>
      </c>
      <c r="BM200" s="156" t="s">
        <v>861</v>
      </c>
    </row>
    <row r="201" spans="2:51" s="12" customFormat="1" ht="12">
      <c r="B201" s="167"/>
      <c r="D201" s="159" t="s">
        <v>145</v>
      </c>
      <c r="E201" s="168" t="s">
        <v>1</v>
      </c>
      <c r="F201" s="169" t="s">
        <v>438</v>
      </c>
      <c r="H201" s="168" t="s">
        <v>1</v>
      </c>
      <c r="I201" s="170"/>
      <c r="L201" s="167"/>
      <c r="M201" s="171"/>
      <c r="N201" s="172"/>
      <c r="O201" s="172"/>
      <c r="P201" s="172"/>
      <c r="Q201" s="172"/>
      <c r="R201" s="172"/>
      <c r="S201" s="172"/>
      <c r="T201" s="173"/>
      <c r="AT201" s="168" t="s">
        <v>145</v>
      </c>
      <c r="AU201" s="168" t="s">
        <v>91</v>
      </c>
      <c r="AV201" s="12" t="s">
        <v>89</v>
      </c>
      <c r="AW201" s="12" t="s">
        <v>36</v>
      </c>
      <c r="AX201" s="12" t="s">
        <v>81</v>
      </c>
      <c r="AY201" s="168" t="s">
        <v>137</v>
      </c>
    </row>
    <row r="202" spans="2:51" s="11" customFormat="1" ht="12">
      <c r="B202" s="158"/>
      <c r="D202" s="159" t="s">
        <v>145</v>
      </c>
      <c r="E202" s="160" t="s">
        <v>1</v>
      </c>
      <c r="F202" s="161" t="s">
        <v>862</v>
      </c>
      <c r="H202" s="162">
        <v>0.35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145</v>
      </c>
      <c r="AU202" s="160" t="s">
        <v>91</v>
      </c>
      <c r="AV202" s="11" t="s">
        <v>91</v>
      </c>
      <c r="AW202" s="11" t="s">
        <v>36</v>
      </c>
      <c r="AX202" s="11" t="s">
        <v>89</v>
      </c>
      <c r="AY202" s="160" t="s">
        <v>137</v>
      </c>
    </row>
    <row r="203" spans="2:63" s="10" customFormat="1" ht="22.9" customHeight="1">
      <c r="B203" s="133"/>
      <c r="D203" s="134" t="s">
        <v>80</v>
      </c>
      <c r="E203" s="182" t="s">
        <v>136</v>
      </c>
      <c r="F203" s="182" t="s">
        <v>462</v>
      </c>
      <c r="I203" s="136"/>
      <c r="J203" s="183">
        <f>BK203</f>
        <v>0</v>
      </c>
      <c r="L203" s="133"/>
      <c r="M203" s="138"/>
      <c r="N203" s="139"/>
      <c r="O203" s="139"/>
      <c r="P203" s="140">
        <f>SUM(P204:P210)</f>
        <v>0</v>
      </c>
      <c r="Q203" s="139"/>
      <c r="R203" s="140">
        <f>SUM(R204:R210)</f>
        <v>0.05112</v>
      </c>
      <c r="S203" s="139"/>
      <c r="T203" s="141">
        <f>SUM(T204:T210)</f>
        <v>0</v>
      </c>
      <c r="AR203" s="134" t="s">
        <v>89</v>
      </c>
      <c r="AT203" s="142" t="s">
        <v>80</v>
      </c>
      <c r="AU203" s="142" t="s">
        <v>89</v>
      </c>
      <c r="AY203" s="134" t="s">
        <v>137</v>
      </c>
      <c r="BK203" s="143">
        <f>SUM(BK204:BK210)</f>
        <v>0</v>
      </c>
    </row>
    <row r="204" spans="2:65" s="1" customFormat="1" ht="16.5" customHeight="1">
      <c r="B204" s="144"/>
      <c r="C204" s="145" t="s">
        <v>359</v>
      </c>
      <c r="D204" s="145" t="s">
        <v>138</v>
      </c>
      <c r="E204" s="146" t="s">
        <v>464</v>
      </c>
      <c r="F204" s="147" t="s">
        <v>465</v>
      </c>
      <c r="G204" s="148" t="s">
        <v>279</v>
      </c>
      <c r="H204" s="149">
        <v>11.582</v>
      </c>
      <c r="I204" s="150"/>
      <c r="J204" s="151">
        <f>ROUND(I204*H204,2)</f>
        <v>0</v>
      </c>
      <c r="K204" s="147" t="s">
        <v>150</v>
      </c>
      <c r="L204" s="33"/>
      <c r="M204" s="152" t="s">
        <v>1</v>
      </c>
      <c r="N204" s="153" t="s">
        <v>46</v>
      </c>
      <c r="O204" s="56"/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AR204" s="156" t="s">
        <v>136</v>
      </c>
      <c r="AT204" s="156" t="s">
        <v>138</v>
      </c>
      <c r="AU204" s="156" t="s">
        <v>91</v>
      </c>
      <c r="AY204" s="18" t="s">
        <v>137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8" t="s">
        <v>89</v>
      </c>
      <c r="BK204" s="157">
        <f>ROUND(I204*H204,2)</f>
        <v>0</v>
      </c>
      <c r="BL204" s="18" t="s">
        <v>136</v>
      </c>
      <c r="BM204" s="156" t="s">
        <v>863</v>
      </c>
    </row>
    <row r="205" spans="2:51" s="11" customFormat="1" ht="12">
      <c r="B205" s="158"/>
      <c r="D205" s="159" t="s">
        <v>145</v>
      </c>
      <c r="E205" s="160" t="s">
        <v>1</v>
      </c>
      <c r="F205" s="161" t="s">
        <v>864</v>
      </c>
      <c r="H205" s="162">
        <v>11.582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145</v>
      </c>
      <c r="AU205" s="160" t="s">
        <v>91</v>
      </c>
      <c r="AV205" s="11" t="s">
        <v>91</v>
      </c>
      <c r="AW205" s="11" t="s">
        <v>36</v>
      </c>
      <c r="AX205" s="11" t="s">
        <v>89</v>
      </c>
      <c r="AY205" s="160" t="s">
        <v>137</v>
      </c>
    </row>
    <row r="206" spans="2:65" s="1" customFormat="1" ht="16.5" customHeight="1">
      <c r="B206" s="144"/>
      <c r="C206" s="145" t="s">
        <v>365</v>
      </c>
      <c r="D206" s="145" t="s">
        <v>138</v>
      </c>
      <c r="E206" s="146" t="s">
        <v>865</v>
      </c>
      <c r="F206" s="147" t="s">
        <v>866</v>
      </c>
      <c r="G206" s="148" t="s">
        <v>279</v>
      </c>
      <c r="H206" s="149">
        <v>0.8</v>
      </c>
      <c r="I206" s="150"/>
      <c r="J206" s="151">
        <f>ROUND(I206*H206,2)</f>
        <v>0</v>
      </c>
      <c r="K206" s="147" t="s">
        <v>150</v>
      </c>
      <c r="L206" s="33"/>
      <c r="M206" s="152" t="s">
        <v>1</v>
      </c>
      <c r="N206" s="153" t="s">
        <v>46</v>
      </c>
      <c r="O206" s="56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6" t="s">
        <v>136</v>
      </c>
      <c r="AT206" s="156" t="s">
        <v>138</v>
      </c>
      <c r="AU206" s="156" t="s">
        <v>91</v>
      </c>
      <c r="AY206" s="18" t="s">
        <v>137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8" t="s">
        <v>89</v>
      </c>
      <c r="BK206" s="157">
        <f>ROUND(I206*H206,2)</f>
        <v>0</v>
      </c>
      <c r="BL206" s="18" t="s">
        <v>136</v>
      </c>
      <c r="BM206" s="156" t="s">
        <v>867</v>
      </c>
    </row>
    <row r="207" spans="2:51" s="12" customFormat="1" ht="12">
      <c r="B207" s="167"/>
      <c r="D207" s="159" t="s">
        <v>145</v>
      </c>
      <c r="E207" s="168" t="s">
        <v>1</v>
      </c>
      <c r="F207" s="169" t="s">
        <v>868</v>
      </c>
      <c r="H207" s="168" t="s">
        <v>1</v>
      </c>
      <c r="I207" s="170"/>
      <c r="L207" s="167"/>
      <c r="M207" s="171"/>
      <c r="N207" s="172"/>
      <c r="O207" s="172"/>
      <c r="P207" s="172"/>
      <c r="Q207" s="172"/>
      <c r="R207" s="172"/>
      <c r="S207" s="172"/>
      <c r="T207" s="173"/>
      <c r="AT207" s="168" t="s">
        <v>145</v>
      </c>
      <c r="AU207" s="168" t="s">
        <v>91</v>
      </c>
      <c r="AV207" s="12" t="s">
        <v>89</v>
      </c>
      <c r="AW207" s="12" t="s">
        <v>36</v>
      </c>
      <c r="AX207" s="12" t="s">
        <v>81</v>
      </c>
      <c r="AY207" s="168" t="s">
        <v>137</v>
      </c>
    </row>
    <row r="208" spans="2:51" s="11" customFormat="1" ht="12">
      <c r="B208" s="158"/>
      <c r="D208" s="159" t="s">
        <v>145</v>
      </c>
      <c r="E208" s="160" t="s">
        <v>1</v>
      </c>
      <c r="F208" s="161" t="s">
        <v>869</v>
      </c>
      <c r="H208" s="162">
        <v>0.8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145</v>
      </c>
      <c r="AU208" s="160" t="s">
        <v>91</v>
      </c>
      <c r="AV208" s="11" t="s">
        <v>91</v>
      </c>
      <c r="AW208" s="11" t="s">
        <v>36</v>
      </c>
      <c r="AX208" s="11" t="s">
        <v>89</v>
      </c>
      <c r="AY208" s="160" t="s">
        <v>137</v>
      </c>
    </row>
    <row r="209" spans="2:65" s="1" customFormat="1" ht="16.5" customHeight="1">
      <c r="B209" s="144"/>
      <c r="C209" s="145" t="s">
        <v>370</v>
      </c>
      <c r="D209" s="145" t="s">
        <v>138</v>
      </c>
      <c r="E209" s="146" t="s">
        <v>870</v>
      </c>
      <c r="F209" s="147" t="s">
        <v>871</v>
      </c>
      <c r="G209" s="148" t="s">
        <v>231</v>
      </c>
      <c r="H209" s="149">
        <v>8</v>
      </c>
      <c r="I209" s="150"/>
      <c r="J209" s="151">
        <f>ROUND(I209*H209,2)</f>
        <v>0</v>
      </c>
      <c r="K209" s="147" t="s">
        <v>150</v>
      </c>
      <c r="L209" s="33"/>
      <c r="M209" s="152" t="s">
        <v>1</v>
      </c>
      <c r="N209" s="153" t="s">
        <v>46</v>
      </c>
      <c r="O209" s="56"/>
      <c r="P209" s="154">
        <f>O209*H209</f>
        <v>0</v>
      </c>
      <c r="Q209" s="154">
        <v>0.00639</v>
      </c>
      <c r="R209" s="154">
        <f>Q209*H209</f>
        <v>0.05112</v>
      </c>
      <c r="S209" s="154">
        <v>0</v>
      </c>
      <c r="T209" s="155">
        <f>S209*H209</f>
        <v>0</v>
      </c>
      <c r="AR209" s="156" t="s">
        <v>136</v>
      </c>
      <c r="AT209" s="156" t="s">
        <v>138</v>
      </c>
      <c r="AU209" s="156" t="s">
        <v>91</v>
      </c>
      <c r="AY209" s="18" t="s">
        <v>137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8" t="s">
        <v>89</v>
      </c>
      <c r="BK209" s="157">
        <f>ROUND(I209*H209,2)</f>
        <v>0</v>
      </c>
      <c r="BL209" s="18" t="s">
        <v>136</v>
      </c>
      <c r="BM209" s="156" t="s">
        <v>872</v>
      </c>
    </row>
    <row r="210" spans="2:51" s="11" customFormat="1" ht="12">
      <c r="B210" s="158"/>
      <c r="D210" s="159" t="s">
        <v>145</v>
      </c>
      <c r="E210" s="160" t="s">
        <v>1</v>
      </c>
      <c r="F210" s="161" t="s">
        <v>873</v>
      </c>
      <c r="H210" s="162">
        <v>8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145</v>
      </c>
      <c r="AU210" s="160" t="s">
        <v>91</v>
      </c>
      <c r="AV210" s="11" t="s">
        <v>91</v>
      </c>
      <c r="AW210" s="11" t="s">
        <v>36</v>
      </c>
      <c r="AX210" s="11" t="s">
        <v>89</v>
      </c>
      <c r="AY210" s="160" t="s">
        <v>137</v>
      </c>
    </row>
    <row r="211" spans="2:63" s="10" customFormat="1" ht="22.9" customHeight="1">
      <c r="B211" s="133"/>
      <c r="D211" s="134" t="s">
        <v>80</v>
      </c>
      <c r="E211" s="182" t="s">
        <v>165</v>
      </c>
      <c r="F211" s="182" t="s">
        <v>489</v>
      </c>
      <c r="I211" s="136"/>
      <c r="J211" s="183">
        <f>BK211</f>
        <v>0</v>
      </c>
      <c r="L211" s="133"/>
      <c r="M211" s="138"/>
      <c r="N211" s="139"/>
      <c r="O211" s="139"/>
      <c r="P211" s="140">
        <f>SUM(P212:P252)</f>
        <v>0</v>
      </c>
      <c r="Q211" s="139"/>
      <c r="R211" s="140">
        <f>SUM(R212:R252)</f>
        <v>4.1346475599999994</v>
      </c>
      <c r="S211" s="139"/>
      <c r="T211" s="141">
        <f>SUM(T212:T252)</f>
        <v>0</v>
      </c>
      <c r="AR211" s="134" t="s">
        <v>89</v>
      </c>
      <c r="AT211" s="142" t="s">
        <v>80</v>
      </c>
      <c r="AU211" s="142" t="s">
        <v>89</v>
      </c>
      <c r="AY211" s="134" t="s">
        <v>137</v>
      </c>
      <c r="BK211" s="143">
        <f>SUM(BK212:BK252)</f>
        <v>0</v>
      </c>
    </row>
    <row r="212" spans="2:65" s="1" customFormat="1" ht="16.5" customHeight="1">
      <c r="B212" s="144"/>
      <c r="C212" s="145" t="s">
        <v>375</v>
      </c>
      <c r="D212" s="145" t="s">
        <v>138</v>
      </c>
      <c r="E212" s="146" t="s">
        <v>504</v>
      </c>
      <c r="F212" s="147" t="s">
        <v>505</v>
      </c>
      <c r="G212" s="148" t="s">
        <v>231</v>
      </c>
      <c r="H212" s="149">
        <v>53.7</v>
      </c>
      <c r="I212" s="150"/>
      <c r="J212" s="151">
        <f>ROUND(I212*H212,2)</f>
        <v>0</v>
      </c>
      <c r="K212" s="147" t="s">
        <v>150</v>
      </c>
      <c r="L212" s="33"/>
      <c r="M212" s="152" t="s">
        <v>1</v>
      </c>
      <c r="N212" s="153" t="s">
        <v>46</v>
      </c>
      <c r="O212" s="56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AR212" s="156" t="s">
        <v>136</v>
      </c>
      <c r="AT212" s="156" t="s">
        <v>138</v>
      </c>
      <c r="AU212" s="156" t="s">
        <v>91</v>
      </c>
      <c r="AY212" s="18" t="s">
        <v>137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8" t="s">
        <v>89</v>
      </c>
      <c r="BK212" s="157">
        <f>ROUND(I212*H212,2)</f>
        <v>0</v>
      </c>
      <c r="BL212" s="18" t="s">
        <v>136</v>
      </c>
      <c r="BM212" s="156" t="s">
        <v>874</v>
      </c>
    </row>
    <row r="213" spans="2:51" s="12" customFormat="1" ht="12">
      <c r="B213" s="167"/>
      <c r="D213" s="159" t="s">
        <v>145</v>
      </c>
      <c r="E213" s="168" t="s">
        <v>1</v>
      </c>
      <c r="F213" s="169" t="s">
        <v>507</v>
      </c>
      <c r="H213" s="168" t="s">
        <v>1</v>
      </c>
      <c r="I213" s="170"/>
      <c r="L213" s="167"/>
      <c r="M213" s="171"/>
      <c r="N213" s="172"/>
      <c r="O213" s="172"/>
      <c r="P213" s="172"/>
      <c r="Q213" s="172"/>
      <c r="R213" s="172"/>
      <c r="S213" s="172"/>
      <c r="T213" s="173"/>
      <c r="AT213" s="168" t="s">
        <v>145</v>
      </c>
      <c r="AU213" s="168" t="s">
        <v>91</v>
      </c>
      <c r="AV213" s="12" t="s">
        <v>89</v>
      </c>
      <c r="AW213" s="12" t="s">
        <v>36</v>
      </c>
      <c r="AX213" s="12" t="s">
        <v>81</v>
      </c>
      <c r="AY213" s="168" t="s">
        <v>137</v>
      </c>
    </row>
    <row r="214" spans="2:51" s="11" customFormat="1" ht="12">
      <c r="B214" s="158"/>
      <c r="D214" s="159" t="s">
        <v>145</v>
      </c>
      <c r="E214" s="160" t="s">
        <v>1</v>
      </c>
      <c r="F214" s="161" t="s">
        <v>875</v>
      </c>
      <c r="H214" s="162">
        <v>42.5</v>
      </c>
      <c r="I214" s="163"/>
      <c r="L214" s="158"/>
      <c r="M214" s="164"/>
      <c r="N214" s="165"/>
      <c r="O214" s="165"/>
      <c r="P214" s="165"/>
      <c r="Q214" s="165"/>
      <c r="R214" s="165"/>
      <c r="S214" s="165"/>
      <c r="T214" s="166"/>
      <c r="AT214" s="160" t="s">
        <v>145</v>
      </c>
      <c r="AU214" s="160" t="s">
        <v>91</v>
      </c>
      <c r="AV214" s="11" t="s">
        <v>91</v>
      </c>
      <c r="AW214" s="11" t="s">
        <v>36</v>
      </c>
      <c r="AX214" s="11" t="s">
        <v>81</v>
      </c>
      <c r="AY214" s="160" t="s">
        <v>137</v>
      </c>
    </row>
    <row r="215" spans="2:51" s="11" customFormat="1" ht="12">
      <c r="B215" s="158"/>
      <c r="D215" s="159" t="s">
        <v>145</v>
      </c>
      <c r="E215" s="160" t="s">
        <v>1</v>
      </c>
      <c r="F215" s="161" t="s">
        <v>876</v>
      </c>
      <c r="H215" s="162">
        <v>11.2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145</v>
      </c>
      <c r="AU215" s="160" t="s">
        <v>91</v>
      </c>
      <c r="AV215" s="11" t="s">
        <v>91</v>
      </c>
      <c r="AW215" s="11" t="s">
        <v>36</v>
      </c>
      <c r="AX215" s="11" t="s">
        <v>81</v>
      </c>
      <c r="AY215" s="160" t="s">
        <v>137</v>
      </c>
    </row>
    <row r="216" spans="2:51" s="14" customFormat="1" ht="12">
      <c r="B216" s="184"/>
      <c r="D216" s="159" t="s">
        <v>145</v>
      </c>
      <c r="E216" s="185" t="s">
        <v>1</v>
      </c>
      <c r="F216" s="186" t="s">
        <v>271</v>
      </c>
      <c r="H216" s="187">
        <v>53.7</v>
      </c>
      <c r="I216" s="188"/>
      <c r="L216" s="184"/>
      <c r="M216" s="189"/>
      <c r="N216" s="190"/>
      <c r="O216" s="190"/>
      <c r="P216" s="190"/>
      <c r="Q216" s="190"/>
      <c r="R216" s="190"/>
      <c r="S216" s="190"/>
      <c r="T216" s="191"/>
      <c r="AT216" s="185" t="s">
        <v>145</v>
      </c>
      <c r="AU216" s="185" t="s">
        <v>91</v>
      </c>
      <c r="AV216" s="14" t="s">
        <v>136</v>
      </c>
      <c r="AW216" s="14" t="s">
        <v>36</v>
      </c>
      <c r="AX216" s="14" t="s">
        <v>89</v>
      </c>
      <c r="AY216" s="185" t="s">
        <v>137</v>
      </c>
    </row>
    <row r="217" spans="2:65" s="1" customFormat="1" ht="16.5" customHeight="1">
      <c r="B217" s="144"/>
      <c r="C217" s="145" t="s">
        <v>380</v>
      </c>
      <c r="D217" s="145" t="s">
        <v>138</v>
      </c>
      <c r="E217" s="146" t="s">
        <v>877</v>
      </c>
      <c r="F217" s="147" t="s">
        <v>878</v>
      </c>
      <c r="G217" s="148" t="s">
        <v>231</v>
      </c>
      <c r="H217" s="149">
        <v>11.6</v>
      </c>
      <c r="I217" s="150"/>
      <c r="J217" s="151">
        <f>ROUND(I217*H217,2)</f>
        <v>0</v>
      </c>
      <c r="K217" s="147" t="s">
        <v>150</v>
      </c>
      <c r="L217" s="33"/>
      <c r="M217" s="152" t="s">
        <v>1</v>
      </c>
      <c r="N217" s="153" t="s">
        <v>46</v>
      </c>
      <c r="O217" s="56"/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AR217" s="156" t="s">
        <v>136</v>
      </c>
      <c r="AT217" s="156" t="s">
        <v>138</v>
      </c>
      <c r="AU217" s="156" t="s">
        <v>91</v>
      </c>
      <c r="AY217" s="18" t="s">
        <v>137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8" t="s">
        <v>89</v>
      </c>
      <c r="BK217" s="157">
        <f>ROUND(I217*H217,2)</f>
        <v>0</v>
      </c>
      <c r="BL217" s="18" t="s">
        <v>136</v>
      </c>
      <c r="BM217" s="156" t="s">
        <v>879</v>
      </c>
    </row>
    <row r="218" spans="2:51" s="11" customFormat="1" ht="12">
      <c r="B218" s="158"/>
      <c r="D218" s="159" t="s">
        <v>145</v>
      </c>
      <c r="E218" s="160" t="s">
        <v>1</v>
      </c>
      <c r="F218" s="161" t="s">
        <v>880</v>
      </c>
      <c r="H218" s="162">
        <v>11.6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145</v>
      </c>
      <c r="AU218" s="160" t="s">
        <v>91</v>
      </c>
      <c r="AV218" s="11" t="s">
        <v>91</v>
      </c>
      <c r="AW218" s="11" t="s">
        <v>36</v>
      </c>
      <c r="AX218" s="11" t="s">
        <v>89</v>
      </c>
      <c r="AY218" s="160" t="s">
        <v>137</v>
      </c>
    </row>
    <row r="219" spans="2:65" s="1" customFormat="1" ht="16.5" customHeight="1">
      <c r="B219" s="144"/>
      <c r="C219" s="145" t="s">
        <v>386</v>
      </c>
      <c r="D219" s="145" t="s">
        <v>138</v>
      </c>
      <c r="E219" s="146" t="s">
        <v>510</v>
      </c>
      <c r="F219" s="147" t="s">
        <v>511</v>
      </c>
      <c r="G219" s="148" t="s">
        <v>231</v>
      </c>
      <c r="H219" s="149">
        <v>42.5</v>
      </c>
      <c r="I219" s="150"/>
      <c r="J219" s="151">
        <f>ROUND(I219*H219,2)</f>
        <v>0</v>
      </c>
      <c r="K219" s="147" t="s">
        <v>150</v>
      </c>
      <c r="L219" s="33"/>
      <c r="M219" s="152" t="s">
        <v>1</v>
      </c>
      <c r="N219" s="153" t="s">
        <v>46</v>
      </c>
      <c r="O219" s="56"/>
      <c r="P219" s="154">
        <f>O219*H219</f>
        <v>0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AR219" s="156" t="s">
        <v>136</v>
      </c>
      <c r="AT219" s="156" t="s">
        <v>138</v>
      </c>
      <c r="AU219" s="156" t="s">
        <v>91</v>
      </c>
      <c r="AY219" s="18" t="s">
        <v>137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8" t="s">
        <v>89</v>
      </c>
      <c r="BK219" s="157">
        <f>ROUND(I219*H219,2)</f>
        <v>0</v>
      </c>
      <c r="BL219" s="18" t="s">
        <v>136</v>
      </c>
      <c r="BM219" s="156" t="s">
        <v>881</v>
      </c>
    </row>
    <row r="220" spans="2:51" s="12" customFormat="1" ht="12">
      <c r="B220" s="167"/>
      <c r="D220" s="159" t="s">
        <v>145</v>
      </c>
      <c r="E220" s="168" t="s">
        <v>1</v>
      </c>
      <c r="F220" s="169" t="s">
        <v>513</v>
      </c>
      <c r="H220" s="168" t="s">
        <v>1</v>
      </c>
      <c r="I220" s="170"/>
      <c r="L220" s="167"/>
      <c r="M220" s="171"/>
      <c r="N220" s="172"/>
      <c r="O220" s="172"/>
      <c r="P220" s="172"/>
      <c r="Q220" s="172"/>
      <c r="R220" s="172"/>
      <c r="S220" s="172"/>
      <c r="T220" s="173"/>
      <c r="AT220" s="168" t="s">
        <v>145</v>
      </c>
      <c r="AU220" s="168" t="s">
        <v>91</v>
      </c>
      <c r="AV220" s="12" t="s">
        <v>89</v>
      </c>
      <c r="AW220" s="12" t="s">
        <v>36</v>
      </c>
      <c r="AX220" s="12" t="s">
        <v>81</v>
      </c>
      <c r="AY220" s="168" t="s">
        <v>137</v>
      </c>
    </row>
    <row r="221" spans="2:51" s="11" customFormat="1" ht="12">
      <c r="B221" s="158"/>
      <c r="D221" s="159" t="s">
        <v>145</v>
      </c>
      <c r="E221" s="160" t="s">
        <v>1</v>
      </c>
      <c r="F221" s="161" t="s">
        <v>875</v>
      </c>
      <c r="H221" s="162">
        <v>42.5</v>
      </c>
      <c r="I221" s="163"/>
      <c r="L221" s="158"/>
      <c r="M221" s="164"/>
      <c r="N221" s="165"/>
      <c r="O221" s="165"/>
      <c r="P221" s="165"/>
      <c r="Q221" s="165"/>
      <c r="R221" s="165"/>
      <c r="S221" s="165"/>
      <c r="T221" s="166"/>
      <c r="AT221" s="160" t="s">
        <v>145</v>
      </c>
      <c r="AU221" s="160" t="s">
        <v>91</v>
      </c>
      <c r="AV221" s="11" t="s">
        <v>91</v>
      </c>
      <c r="AW221" s="11" t="s">
        <v>36</v>
      </c>
      <c r="AX221" s="11" t="s">
        <v>89</v>
      </c>
      <c r="AY221" s="160" t="s">
        <v>137</v>
      </c>
    </row>
    <row r="222" spans="2:65" s="1" customFormat="1" ht="24" customHeight="1">
      <c r="B222" s="144"/>
      <c r="C222" s="145" t="s">
        <v>394</v>
      </c>
      <c r="D222" s="145" t="s">
        <v>138</v>
      </c>
      <c r="E222" s="146" t="s">
        <v>882</v>
      </c>
      <c r="F222" s="147" t="s">
        <v>883</v>
      </c>
      <c r="G222" s="148" t="s">
        <v>231</v>
      </c>
      <c r="H222" s="149">
        <v>11.6</v>
      </c>
      <c r="I222" s="150"/>
      <c r="J222" s="151">
        <f>ROUND(I222*H222,2)</f>
        <v>0</v>
      </c>
      <c r="K222" s="147" t="s">
        <v>150</v>
      </c>
      <c r="L222" s="33"/>
      <c r="M222" s="152" t="s">
        <v>1</v>
      </c>
      <c r="N222" s="153" t="s">
        <v>46</v>
      </c>
      <c r="O222" s="56"/>
      <c r="P222" s="154">
        <f>O222*H222</f>
        <v>0</v>
      </c>
      <c r="Q222" s="154">
        <v>0.12966</v>
      </c>
      <c r="R222" s="154">
        <f>Q222*H222</f>
        <v>1.5040559999999998</v>
      </c>
      <c r="S222" s="154">
        <v>0</v>
      </c>
      <c r="T222" s="155">
        <f>S222*H222</f>
        <v>0</v>
      </c>
      <c r="AR222" s="156" t="s">
        <v>136</v>
      </c>
      <c r="AT222" s="156" t="s">
        <v>138</v>
      </c>
      <c r="AU222" s="156" t="s">
        <v>91</v>
      </c>
      <c r="AY222" s="18" t="s">
        <v>137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8" t="s">
        <v>89</v>
      </c>
      <c r="BK222" s="157">
        <f>ROUND(I222*H222,2)</f>
        <v>0</v>
      </c>
      <c r="BL222" s="18" t="s">
        <v>136</v>
      </c>
      <c r="BM222" s="156" t="s">
        <v>884</v>
      </c>
    </row>
    <row r="223" spans="2:51" s="12" customFormat="1" ht="12">
      <c r="B223" s="167"/>
      <c r="D223" s="159" t="s">
        <v>145</v>
      </c>
      <c r="E223" s="168" t="s">
        <v>1</v>
      </c>
      <c r="F223" s="169" t="s">
        <v>885</v>
      </c>
      <c r="H223" s="168" t="s">
        <v>1</v>
      </c>
      <c r="I223" s="170"/>
      <c r="L223" s="167"/>
      <c r="M223" s="171"/>
      <c r="N223" s="172"/>
      <c r="O223" s="172"/>
      <c r="P223" s="172"/>
      <c r="Q223" s="172"/>
      <c r="R223" s="172"/>
      <c r="S223" s="172"/>
      <c r="T223" s="173"/>
      <c r="AT223" s="168" t="s">
        <v>145</v>
      </c>
      <c r="AU223" s="168" t="s">
        <v>91</v>
      </c>
      <c r="AV223" s="12" t="s">
        <v>89</v>
      </c>
      <c r="AW223" s="12" t="s">
        <v>36</v>
      </c>
      <c r="AX223" s="12" t="s">
        <v>81</v>
      </c>
      <c r="AY223" s="168" t="s">
        <v>137</v>
      </c>
    </row>
    <row r="224" spans="2:51" s="11" customFormat="1" ht="12">
      <c r="B224" s="158"/>
      <c r="D224" s="159" t="s">
        <v>145</v>
      </c>
      <c r="E224" s="160" t="s">
        <v>1</v>
      </c>
      <c r="F224" s="161" t="s">
        <v>880</v>
      </c>
      <c r="H224" s="162">
        <v>11.6</v>
      </c>
      <c r="I224" s="163"/>
      <c r="L224" s="158"/>
      <c r="M224" s="164"/>
      <c r="N224" s="165"/>
      <c r="O224" s="165"/>
      <c r="P224" s="165"/>
      <c r="Q224" s="165"/>
      <c r="R224" s="165"/>
      <c r="S224" s="165"/>
      <c r="T224" s="166"/>
      <c r="AT224" s="160" t="s">
        <v>145</v>
      </c>
      <c r="AU224" s="160" t="s">
        <v>91</v>
      </c>
      <c r="AV224" s="11" t="s">
        <v>91</v>
      </c>
      <c r="AW224" s="11" t="s">
        <v>36</v>
      </c>
      <c r="AX224" s="11" t="s">
        <v>81</v>
      </c>
      <c r="AY224" s="160" t="s">
        <v>137</v>
      </c>
    </row>
    <row r="225" spans="2:51" s="14" customFormat="1" ht="12">
      <c r="B225" s="184"/>
      <c r="D225" s="159" t="s">
        <v>145</v>
      </c>
      <c r="E225" s="185" t="s">
        <v>1</v>
      </c>
      <c r="F225" s="186" t="s">
        <v>271</v>
      </c>
      <c r="H225" s="187">
        <v>11.6</v>
      </c>
      <c r="I225" s="188"/>
      <c r="L225" s="184"/>
      <c r="M225" s="189"/>
      <c r="N225" s="190"/>
      <c r="O225" s="190"/>
      <c r="P225" s="190"/>
      <c r="Q225" s="190"/>
      <c r="R225" s="190"/>
      <c r="S225" s="190"/>
      <c r="T225" s="191"/>
      <c r="AT225" s="185" t="s">
        <v>145</v>
      </c>
      <c r="AU225" s="185" t="s">
        <v>91</v>
      </c>
      <c r="AV225" s="14" t="s">
        <v>136</v>
      </c>
      <c r="AW225" s="14" t="s">
        <v>36</v>
      </c>
      <c r="AX225" s="14" t="s">
        <v>89</v>
      </c>
      <c r="AY225" s="185" t="s">
        <v>137</v>
      </c>
    </row>
    <row r="226" spans="2:65" s="1" customFormat="1" ht="16.5" customHeight="1">
      <c r="B226" s="144"/>
      <c r="C226" s="145" t="s">
        <v>405</v>
      </c>
      <c r="D226" s="145" t="s">
        <v>138</v>
      </c>
      <c r="E226" s="146" t="s">
        <v>528</v>
      </c>
      <c r="F226" s="147" t="s">
        <v>529</v>
      </c>
      <c r="G226" s="148" t="s">
        <v>231</v>
      </c>
      <c r="H226" s="149">
        <v>184.9</v>
      </c>
      <c r="I226" s="150"/>
      <c r="J226" s="151">
        <f>ROUND(I226*H226,2)</f>
        <v>0</v>
      </c>
      <c r="K226" s="147" t="s">
        <v>150</v>
      </c>
      <c r="L226" s="33"/>
      <c r="M226" s="152" t="s">
        <v>1</v>
      </c>
      <c r="N226" s="153" t="s">
        <v>46</v>
      </c>
      <c r="O226" s="56"/>
      <c r="P226" s="154">
        <f>O226*H226</f>
        <v>0</v>
      </c>
      <c r="Q226" s="154">
        <v>0.00061</v>
      </c>
      <c r="R226" s="154">
        <f>Q226*H226</f>
        <v>0.112789</v>
      </c>
      <c r="S226" s="154">
        <v>0</v>
      </c>
      <c r="T226" s="155">
        <f>S226*H226</f>
        <v>0</v>
      </c>
      <c r="AR226" s="156" t="s">
        <v>136</v>
      </c>
      <c r="AT226" s="156" t="s">
        <v>138</v>
      </c>
      <c r="AU226" s="156" t="s">
        <v>91</v>
      </c>
      <c r="AY226" s="18" t="s">
        <v>137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8" t="s">
        <v>89</v>
      </c>
      <c r="BK226" s="157">
        <f>ROUND(I226*H226,2)</f>
        <v>0</v>
      </c>
      <c r="BL226" s="18" t="s">
        <v>136</v>
      </c>
      <c r="BM226" s="156" t="s">
        <v>886</v>
      </c>
    </row>
    <row r="227" spans="2:51" s="12" customFormat="1" ht="12">
      <c r="B227" s="167"/>
      <c r="D227" s="159" t="s">
        <v>145</v>
      </c>
      <c r="E227" s="168" t="s">
        <v>1</v>
      </c>
      <c r="F227" s="169" t="s">
        <v>531</v>
      </c>
      <c r="H227" s="168" t="s">
        <v>1</v>
      </c>
      <c r="I227" s="170"/>
      <c r="L227" s="167"/>
      <c r="M227" s="171"/>
      <c r="N227" s="172"/>
      <c r="O227" s="172"/>
      <c r="P227" s="172"/>
      <c r="Q227" s="172"/>
      <c r="R227" s="172"/>
      <c r="S227" s="172"/>
      <c r="T227" s="173"/>
      <c r="AT227" s="168" t="s">
        <v>145</v>
      </c>
      <c r="AU227" s="168" t="s">
        <v>91</v>
      </c>
      <c r="AV227" s="12" t="s">
        <v>89</v>
      </c>
      <c r="AW227" s="12" t="s">
        <v>36</v>
      </c>
      <c r="AX227" s="12" t="s">
        <v>81</v>
      </c>
      <c r="AY227" s="168" t="s">
        <v>137</v>
      </c>
    </row>
    <row r="228" spans="2:51" s="11" customFormat="1" ht="12">
      <c r="B228" s="158"/>
      <c r="D228" s="159" t="s">
        <v>145</v>
      </c>
      <c r="E228" s="160" t="s">
        <v>1</v>
      </c>
      <c r="F228" s="161" t="s">
        <v>880</v>
      </c>
      <c r="H228" s="162">
        <v>11.6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145</v>
      </c>
      <c r="AU228" s="160" t="s">
        <v>91</v>
      </c>
      <c r="AV228" s="11" t="s">
        <v>91</v>
      </c>
      <c r="AW228" s="11" t="s">
        <v>36</v>
      </c>
      <c r="AX228" s="11" t="s">
        <v>81</v>
      </c>
      <c r="AY228" s="160" t="s">
        <v>137</v>
      </c>
    </row>
    <row r="229" spans="2:51" s="12" customFormat="1" ht="12">
      <c r="B229" s="167"/>
      <c r="D229" s="159" t="s">
        <v>145</v>
      </c>
      <c r="E229" s="168" t="s">
        <v>1</v>
      </c>
      <c r="F229" s="169" t="s">
        <v>533</v>
      </c>
      <c r="H229" s="168" t="s">
        <v>1</v>
      </c>
      <c r="I229" s="170"/>
      <c r="L229" s="167"/>
      <c r="M229" s="171"/>
      <c r="N229" s="172"/>
      <c r="O229" s="172"/>
      <c r="P229" s="172"/>
      <c r="Q229" s="172"/>
      <c r="R229" s="172"/>
      <c r="S229" s="172"/>
      <c r="T229" s="173"/>
      <c r="AT229" s="168" t="s">
        <v>145</v>
      </c>
      <c r="AU229" s="168" t="s">
        <v>91</v>
      </c>
      <c r="AV229" s="12" t="s">
        <v>89</v>
      </c>
      <c r="AW229" s="12" t="s">
        <v>36</v>
      </c>
      <c r="AX229" s="12" t="s">
        <v>81</v>
      </c>
      <c r="AY229" s="168" t="s">
        <v>137</v>
      </c>
    </row>
    <row r="230" spans="2:51" s="11" customFormat="1" ht="12">
      <c r="B230" s="158"/>
      <c r="D230" s="159" t="s">
        <v>145</v>
      </c>
      <c r="E230" s="160" t="s">
        <v>1</v>
      </c>
      <c r="F230" s="161" t="s">
        <v>887</v>
      </c>
      <c r="H230" s="162">
        <v>130.8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145</v>
      </c>
      <c r="AU230" s="160" t="s">
        <v>91</v>
      </c>
      <c r="AV230" s="11" t="s">
        <v>91</v>
      </c>
      <c r="AW230" s="11" t="s">
        <v>36</v>
      </c>
      <c r="AX230" s="11" t="s">
        <v>81</v>
      </c>
      <c r="AY230" s="160" t="s">
        <v>137</v>
      </c>
    </row>
    <row r="231" spans="2:51" s="11" customFormat="1" ht="12">
      <c r="B231" s="158"/>
      <c r="D231" s="159" t="s">
        <v>145</v>
      </c>
      <c r="E231" s="160" t="s">
        <v>1</v>
      </c>
      <c r="F231" s="161" t="s">
        <v>888</v>
      </c>
      <c r="H231" s="162">
        <v>42.5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145</v>
      </c>
      <c r="AU231" s="160" t="s">
        <v>91</v>
      </c>
      <c r="AV231" s="11" t="s">
        <v>91</v>
      </c>
      <c r="AW231" s="11" t="s">
        <v>36</v>
      </c>
      <c r="AX231" s="11" t="s">
        <v>81</v>
      </c>
      <c r="AY231" s="160" t="s">
        <v>137</v>
      </c>
    </row>
    <row r="232" spans="2:51" s="14" customFormat="1" ht="12">
      <c r="B232" s="184"/>
      <c r="D232" s="159" t="s">
        <v>145</v>
      </c>
      <c r="E232" s="185" t="s">
        <v>1</v>
      </c>
      <c r="F232" s="186" t="s">
        <v>271</v>
      </c>
      <c r="H232" s="187">
        <v>184.9</v>
      </c>
      <c r="I232" s="188"/>
      <c r="L232" s="184"/>
      <c r="M232" s="189"/>
      <c r="N232" s="190"/>
      <c r="O232" s="190"/>
      <c r="P232" s="190"/>
      <c r="Q232" s="190"/>
      <c r="R232" s="190"/>
      <c r="S232" s="190"/>
      <c r="T232" s="191"/>
      <c r="AT232" s="185" t="s">
        <v>145</v>
      </c>
      <c r="AU232" s="185" t="s">
        <v>91</v>
      </c>
      <c r="AV232" s="14" t="s">
        <v>136</v>
      </c>
      <c r="AW232" s="14" t="s">
        <v>36</v>
      </c>
      <c r="AX232" s="14" t="s">
        <v>89</v>
      </c>
      <c r="AY232" s="185" t="s">
        <v>137</v>
      </c>
    </row>
    <row r="233" spans="2:65" s="1" customFormat="1" ht="24" customHeight="1">
      <c r="B233" s="144"/>
      <c r="C233" s="145" t="s">
        <v>413</v>
      </c>
      <c r="D233" s="145" t="s">
        <v>138</v>
      </c>
      <c r="E233" s="146" t="s">
        <v>537</v>
      </c>
      <c r="F233" s="147" t="s">
        <v>538</v>
      </c>
      <c r="G233" s="148" t="s">
        <v>231</v>
      </c>
      <c r="H233" s="149">
        <v>142.4</v>
      </c>
      <c r="I233" s="150"/>
      <c r="J233" s="151">
        <f>ROUND(I233*H233,2)</f>
        <v>0</v>
      </c>
      <c r="K233" s="147" t="s">
        <v>150</v>
      </c>
      <c r="L233" s="33"/>
      <c r="M233" s="152" t="s">
        <v>1</v>
      </c>
      <c r="N233" s="153" t="s">
        <v>46</v>
      </c>
      <c r="O233" s="56"/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AR233" s="156" t="s">
        <v>136</v>
      </c>
      <c r="AT233" s="156" t="s">
        <v>138</v>
      </c>
      <c r="AU233" s="156" t="s">
        <v>91</v>
      </c>
      <c r="AY233" s="18" t="s">
        <v>137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8" t="s">
        <v>89</v>
      </c>
      <c r="BK233" s="157">
        <f>ROUND(I233*H233,2)</f>
        <v>0</v>
      </c>
      <c r="BL233" s="18" t="s">
        <v>136</v>
      </c>
      <c r="BM233" s="156" t="s">
        <v>889</v>
      </c>
    </row>
    <row r="234" spans="2:51" s="12" customFormat="1" ht="12">
      <c r="B234" s="167"/>
      <c r="D234" s="159" t="s">
        <v>145</v>
      </c>
      <c r="E234" s="168" t="s">
        <v>1</v>
      </c>
      <c r="F234" s="169" t="s">
        <v>540</v>
      </c>
      <c r="H234" s="168" t="s">
        <v>1</v>
      </c>
      <c r="I234" s="170"/>
      <c r="L234" s="167"/>
      <c r="M234" s="171"/>
      <c r="N234" s="172"/>
      <c r="O234" s="172"/>
      <c r="P234" s="172"/>
      <c r="Q234" s="172"/>
      <c r="R234" s="172"/>
      <c r="S234" s="172"/>
      <c r="T234" s="173"/>
      <c r="AT234" s="168" t="s">
        <v>145</v>
      </c>
      <c r="AU234" s="168" t="s">
        <v>91</v>
      </c>
      <c r="AV234" s="12" t="s">
        <v>89</v>
      </c>
      <c r="AW234" s="12" t="s">
        <v>36</v>
      </c>
      <c r="AX234" s="12" t="s">
        <v>81</v>
      </c>
      <c r="AY234" s="168" t="s">
        <v>137</v>
      </c>
    </row>
    <row r="235" spans="2:51" s="11" customFormat="1" ht="12">
      <c r="B235" s="158"/>
      <c r="D235" s="159" t="s">
        <v>145</v>
      </c>
      <c r="E235" s="160" t="s">
        <v>1</v>
      </c>
      <c r="F235" s="161" t="s">
        <v>890</v>
      </c>
      <c r="H235" s="162">
        <v>11.6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145</v>
      </c>
      <c r="AU235" s="160" t="s">
        <v>91</v>
      </c>
      <c r="AV235" s="11" t="s">
        <v>91</v>
      </c>
      <c r="AW235" s="11" t="s">
        <v>36</v>
      </c>
      <c r="AX235" s="11" t="s">
        <v>81</v>
      </c>
      <c r="AY235" s="160" t="s">
        <v>137</v>
      </c>
    </row>
    <row r="236" spans="2:51" s="11" customFormat="1" ht="12">
      <c r="B236" s="158"/>
      <c r="D236" s="159" t="s">
        <v>145</v>
      </c>
      <c r="E236" s="160" t="s">
        <v>1</v>
      </c>
      <c r="F236" s="161" t="s">
        <v>891</v>
      </c>
      <c r="H236" s="162">
        <v>130.8</v>
      </c>
      <c r="I236" s="163"/>
      <c r="L236" s="158"/>
      <c r="M236" s="164"/>
      <c r="N236" s="165"/>
      <c r="O236" s="165"/>
      <c r="P236" s="165"/>
      <c r="Q236" s="165"/>
      <c r="R236" s="165"/>
      <c r="S236" s="165"/>
      <c r="T236" s="166"/>
      <c r="AT236" s="160" t="s">
        <v>145</v>
      </c>
      <c r="AU236" s="160" t="s">
        <v>91</v>
      </c>
      <c r="AV236" s="11" t="s">
        <v>91</v>
      </c>
      <c r="AW236" s="11" t="s">
        <v>36</v>
      </c>
      <c r="AX236" s="11" t="s">
        <v>81</v>
      </c>
      <c r="AY236" s="160" t="s">
        <v>137</v>
      </c>
    </row>
    <row r="237" spans="2:51" s="14" customFormat="1" ht="12">
      <c r="B237" s="184"/>
      <c r="D237" s="159" t="s">
        <v>145</v>
      </c>
      <c r="E237" s="185" t="s">
        <v>1</v>
      </c>
      <c r="F237" s="186" t="s">
        <v>271</v>
      </c>
      <c r="H237" s="187">
        <v>142.4</v>
      </c>
      <c r="I237" s="188"/>
      <c r="L237" s="184"/>
      <c r="M237" s="189"/>
      <c r="N237" s="190"/>
      <c r="O237" s="190"/>
      <c r="P237" s="190"/>
      <c r="Q237" s="190"/>
      <c r="R237" s="190"/>
      <c r="S237" s="190"/>
      <c r="T237" s="191"/>
      <c r="AT237" s="185" t="s">
        <v>145</v>
      </c>
      <c r="AU237" s="185" t="s">
        <v>91</v>
      </c>
      <c r="AV237" s="14" t="s">
        <v>136</v>
      </c>
      <c r="AW237" s="14" t="s">
        <v>36</v>
      </c>
      <c r="AX237" s="14" t="s">
        <v>89</v>
      </c>
      <c r="AY237" s="185" t="s">
        <v>137</v>
      </c>
    </row>
    <row r="238" spans="2:65" s="1" customFormat="1" ht="24" customHeight="1">
      <c r="B238" s="144"/>
      <c r="C238" s="145" t="s">
        <v>418</v>
      </c>
      <c r="D238" s="145" t="s">
        <v>138</v>
      </c>
      <c r="E238" s="146" t="s">
        <v>542</v>
      </c>
      <c r="F238" s="147" t="s">
        <v>543</v>
      </c>
      <c r="G238" s="148" t="s">
        <v>231</v>
      </c>
      <c r="H238" s="149">
        <v>42.5</v>
      </c>
      <c r="I238" s="150"/>
      <c r="J238" s="151">
        <f>ROUND(I238*H238,2)</f>
        <v>0</v>
      </c>
      <c r="K238" s="147" t="s">
        <v>150</v>
      </c>
      <c r="L238" s="33"/>
      <c r="M238" s="152" t="s">
        <v>1</v>
      </c>
      <c r="N238" s="153" t="s">
        <v>46</v>
      </c>
      <c r="O238" s="56"/>
      <c r="P238" s="154">
        <f>O238*H238</f>
        <v>0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AR238" s="156" t="s">
        <v>136</v>
      </c>
      <c r="AT238" s="156" t="s">
        <v>138</v>
      </c>
      <c r="AU238" s="156" t="s">
        <v>91</v>
      </c>
      <c r="AY238" s="18" t="s">
        <v>137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8" t="s">
        <v>89</v>
      </c>
      <c r="BK238" s="157">
        <f>ROUND(I238*H238,2)</f>
        <v>0</v>
      </c>
      <c r="BL238" s="18" t="s">
        <v>136</v>
      </c>
      <c r="BM238" s="156" t="s">
        <v>892</v>
      </c>
    </row>
    <row r="239" spans="2:51" s="11" customFormat="1" ht="12">
      <c r="B239" s="158"/>
      <c r="D239" s="159" t="s">
        <v>145</v>
      </c>
      <c r="E239" s="160" t="s">
        <v>1</v>
      </c>
      <c r="F239" s="161" t="s">
        <v>893</v>
      </c>
      <c r="H239" s="162">
        <v>42.5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145</v>
      </c>
      <c r="AU239" s="160" t="s">
        <v>91</v>
      </c>
      <c r="AV239" s="11" t="s">
        <v>91</v>
      </c>
      <c r="AW239" s="11" t="s">
        <v>36</v>
      </c>
      <c r="AX239" s="11" t="s">
        <v>89</v>
      </c>
      <c r="AY239" s="160" t="s">
        <v>137</v>
      </c>
    </row>
    <row r="240" spans="2:65" s="1" customFormat="1" ht="36" customHeight="1">
      <c r="B240" s="144"/>
      <c r="C240" s="145" t="s">
        <v>423</v>
      </c>
      <c r="D240" s="145" t="s">
        <v>138</v>
      </c>
      <c r="E240" s="146" t="s">
        <v>546</v>
      </c>
      <c r="F240" s="147" t="s">
        <v>547</v>
      </c>
      <c r="G240" s="148" t="s">
        <v>231</v>
      </c>
      <c r="H240" s="149">
        <v>11.2</v>
      </c>
      <c r="I240" s="150"/>
      <c r="J240" s="151">
        <f>ROUND(I240*H240,2)</f>
        <v>0</v>
      </c>
      <c r="K240" s="147" t="s">
        <v>150</v>
      </c>
      <c r="L240" s="33"/>
      <c r="M240" s="152" t="s">
        <v>1</v>
      </c>
      <c r="N240" s="153" t="s">
        <v>46</v>
      </c>
      <c r="O240" s="56"/>
      <c r="P240" s="154">
        <f>O240*H240</f>
        <v>0</v>
      </c>
      <c r="Q240" s="154">
        <v>0.08425</v>
      </c>
      <c r="R240" s="154">
        <f>Q240*H240</f>
        <v>0.9436</v>
      </c>
      <c r="S240" s="154">
        <v>0</v>
      </c>
      <c r="T240" s="155">
        <f>S240*H240</f>
        <v>0</v>
      </c>
      <c r="AR240" s="156" t="s">
        <v>136</v>
      </c>
      <c r="AT240" s="156" t="s">
        <v>138</v>
      </c>
      <c r="AU240" s="156" t="s">
        <v>91</v>
      </c>
      <c r="AY240" s="18" t="s">
        <v>137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8" t="s">
        <v>89</v>
      </c>
      <c r="BK240" s="157">
        <f>ROUND(I240*H240,2)</f>
        <v>0</v>
      </c>
      <c r="BL240" s="18" t="s">
        <v>136</v>
      </c>
      <c r="BM240" s="156" t="s">
        <v>894</v>
      </c>
    </row>
    <row r="241" spans="2:51" s="12" customFormat="1" ht="12">
      <c r="B241" s="167"/>
      <c r="D241" s="159" t="s">
        <v>145</v>
      </c>
      <c r="E241" s="168" t="s">
        <v>1</v>
      </c>
      <c r="F241" s="169" t="s">
        <v>895</v>
      </c>
      <c r="H241" s="168" t="s">
        <v>1</v>
      </c>
      <c r="I241" s="170"/>
      <c r="L241" s="167"/>
      <c r="M241" s="171"/>
      <c r="N241" s="172"/>
      <c r="O241" s="172"/>
      <c r="P241" s="172"/>
      <c r="Q241" s="172"/>
      <c r="R241" s="172"/>
      <c r="S241" s="172"/>
      <c r="T241" s="173"/>
      <c r="AT241" s="168" t="s">
        <v>145</v>
      </c>
      <c r="AU241" s="168" t="s">
        <v>91</v>
      </c>
      <c r="AV241" s="12" t="s">
        <v>89</v>
      </c>
      <c r="AW241" s="12" t="s">
        <v>36</v>
      </c>
      <c r="AX241" s="12" t="s">
        <v>81</v>
      </c>
      <c r="AY241" s="168" t="s">
        <v>137</v>
      </c>
    </row>
    <row r="242" spans="2:51" s="11" customFormat="1" ht="12">
      <c r="B242" s="158"/>
      <c r="D242" s="159" t="s">
        <v>145</v>
      </c>
      <c r="E242" s="160" t="s">
        <v>1</v>
      </c>
      <c r="F242" s="161" t="s">
        <v>896</v>
      </c>
      <c r="H242" s="162">
        <v>11.2</v>
      </c>
      <c r="I242" s="163"/>
      <c r="L242" s="158"/>
      <c r="M242" s="164"/>
      <c r="N242" s="165"/>
      <c r="O242" s="165"/>
      <c r="P242" s="165"/>
      <c r="Q242" s="165"/>
      <c r="R242" s="165"/>
      <c r="S242" s="165"/>
      <c r="T242" s="166"/>
      <c r="AT242" s="160" t="s">
        <v>145</v>
      </c>
      <c r="AU242" s="160" t="s">
        <v>91</v>
      </c>
      <c r="AV242" s="11" t="s">
        <v>91</v>
      </c>
      <c r="AW242" s="11" t="s">
        <v>36</v>
      </c>
      <c r="AX242" s="11" t="s">
        <v>89</v>
      </c>
      <c r="AY242" s="160" t="s">
        <v>137</v>
      </c>
    </row>
    <row r="243" spans="2:65" s="1" customFormat="1" ht="16.5" customHeight="1">
      <c r="B243" s="144"/>
      <c r="C243" s="192" t="s">
        <v>427</v>
      </c>
      <c r="D243" s="192" t="s">
        <v>387</v>
      </c>
      <c r="E243" s="193" t="s">
        <v>552</v>
      </c>
      <c r="F243" s="194" t="s">
        <v>553</v>
      </c>
      <c r="G243" s="195" t="s">
        <v>231</v>
      </c>
      <c r="H243" s="196">
        <v>7.931</v>
      </c>
      <c r="I243" s="197"/>
      <c r="J243" s="198">
        <f>ROUND(I243*H243,2)</f>
        <v>0</v>
      </c>
      <c r="K243" s="194" t="s">
        <v>1</v>
      </c>
      <c r="L243" s="199"/>
      <c r="M243" s="200" t="s">
        <v>1</v>
      </c>
      <c r="N243" s="201" t="s">
        <v>46</v>
      </c>
      <c r="O243" s="56"/>
      <c r="P243" s="154">
        <f>O243*H243</f>
        <v>0</v>
      </c>
      <c r="Q243" s="154">
        <v>0.13646</v>
      </c>
      <c r="R243" s="154">
        <f>Q243*H243</f>
        <v>1.08226426</v>
      </c>
      <c r="S243" s="154">
        <v>0</v>
      </c>
      <c r="T243" s="155">
        <f>S243*H243</f>
        <v>0</v>
      </c>
      <c r="AR243" s="156" t="s">
        <v>182</v>
      </c>
      <c r="AT243" s="156" t="s">
        <v>387</v>
      </c>
      <c r="AU243" s="156" t="s">
        <v>91</v>
      </c>
      <c r="AY243" s="18" t="s">
        <v>137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8" t="s">
        <v>89</v>
      </c>
      <c r="BK243" s="157">
        <f>ROUND(I243*H243,2)</f>
        <v>0</v>
      </c>
      <c r="BL243" s="18" t="s">
        <v>136</v>
      </c>
      <c r="BM243" s="156" t="s">
        <v>897</v>
      </c>
    </row>
    <row r="244" spans="2:51" s="11" customFormat="1" ht="12">
      <c r="B244" s="158"/>
      <c r="D244" s="159" t="s">
        <v>145</v>
      </c>
      <c r="E244" s="160" t="s">
        <v>1</v>
      </c>
      <c r="F244" s="161" t="s">
        <v>898</v>
      </c>
      <c r="H244" s="162">
        <v>11.2</v>
      </c>
      <c r="I244" s="163"/>
      <c r="L244" s="158"/>
      <c r="M244" s="164"/>
      <c r="N244" s="165"/>
      <c r="O244" s="165"/>
      <c r="P244" s="165"/>
      <c r="Q244" s="165"/>
      <c r="R244" s="165"/>
      <c r="S244" s="165"/>
      <c r="T244" s="166"/>
      <c r="AT244" s="160" t="s">
        <v>145</v>
      </c>
      <c r="AU244" s="160" t="s">
        <v>91</v>
      </c>
      <c r="AV244" s="11" t="s">
        <v>91</v>
      </c>
      <c r="AW244" s="11" t="s">
        <v>36</v>
      </c>
      <c r="AX244" s="11" t="s">
        <v>81</v>
      </c>
      <c r="AY244" s="160" t="s">
        <v>137</v>
      </c>
    </row>
    <row r="245" spans="2:51" s="11" customFormat="1" ht="12">
      <c r="B245" s="158"/>
      <c r="D245" s="159" t="s">
        <v>145</v>
      </c>
      <c r="E245" s="160" t="s">
        <v>1</v>
      </c>
      <c r="F245" s="161" t="s">
        <v>899</v>
      </c>
      <c r="H245" s="162">
        <v>-3.5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145</v>
      </c>
      <c r="AU245" s="160" t="s">
        <v>91</v>
      </c>
      <c r="AV245" s="11" t="s">
        <v>91</v>
      </c>
      <c r="AW245" s="11" t="s">
        <v>36</v>
      </c>
      <c r="AX245" s="11" t="s">
        <v>81</v>
      </c>
      <c r="AY245" s="160" t="s">
        <v>137</v>
      </c>
    </row>
    <row r="246" spans="2:51" s="12" customFormat="1" ht="12">
      <c r="B246" s="167"/>
      <c r="D246" s="159" t="s">
        <v>145</v>
      </c>
      <c r="E246" s="168" t="s">
        <v>1</v>
      </c>
      <c r="F246" s="169" t="s">
        <v>555</v>
      </c>
      <c r="H246" s="168" t="s">
        <v>1</v>
      </c>
      <c r="I246" s="170"/>
      <c r="L246" s="167"/>
      <c r="M246" s="171"/>
      <c r="N246" s="172"/>
      <c r="O246" s="172"/>
      <c r="P246" s="172"/>
      <c r="Q246" s="172"/>
      <c r="R246" s="172"/>
      <c r="S246" s="172"/>
      <c r="T246" s="173"/>
      <c r="AT246" s="168" t="s">
        <v>145</v>
      </c>
      <c r="AU246" s="168" t="s">
        <v>91</v>
      </c>
      <c r="AV246" s="12" t="s">
        <v>89</v>
      </c>
      <c r="AW246" s="12" t="s">
        <v>36</v>
      </c>
      <c r="AX246" s="12" t="s">
        <v>81</v>
      </c>
      <c r="AY246" s="168" t="s">
        <v>137</v>
      </c>
    </row>
    <row r="247" spans="2:51" s="14" customFormat="1" ht="12">
      <c r="B247" s="184"/>
      <c r="D247" s="159" t="s">
        <v>145</v>
      </c>
      <c r="E247" s="185" t="s">
        <v>1</v>
      </c>
      <c r="F247" s="186" t="s">
        <v>271</v>
      </c>
      <c r="H247" s="187">
        <v>7.7</v>
      </c>
      <c r="I247" s="188"/>
      <c r="L247" s="184"/>
      <c r="M247" s="189"/>
      <c r="N247" s="190"/>
      <c r="O247" s="190"/>
      <c r="P247" s="190"/>
      <c r="Q247" s="190"/>
      <c r="R247" s="190"/>
      <c r="S247" s="190"/>
      <c r="T247" s="191"/>
      <c r="AT247" s="185" t="s">
        <v>145</v>
      </c>
      <c r="AU247" s="185" t="s">
        <v>91</v>
      </c>
      <c r="AV247" s="14" t="s">
        <v>136</v>
      </c>
      <c r="AW247" s="14" t="s">
        <v>36</v>
      </c>
      <c r="AX247" s="14" t="s">
        <v>89</v>
      </c>
      <c r="AY247" s="185" t="s">
        <v>137</v>
      </c>
    </row>
    <row r="248" spans="2:51" s="11" customFormat="1" ht="12">
      <c r="B248" s="158"/>
      <c r="D248" s="159" t="s">
        <v>145</v>
      </c>
      <c r="F248" s="161" t="s">
        <v>900</v>
      </c>
      <c r="H248" s="162">
        <v>7.931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145</v>
      </c>
      <c r="AU248" s="160" t="s">
        <v>91</v>
      </c>
      <c r="AV248" s="11" t="s">
        <v>91</v>
      </c>
      <c r="AW248" s="11" t="s">
        <v>3</v>
      </c>
      <c r="AX248" s="11" t="s">
        <v>89</v>
      </c>
      <c r="AY248" s="160" t="s">
        <v>137</v>
      </c>
    </row>
    <row r="249" spans="2:65" s="1" customFormat="1" ht="16.5" customHeight="1">
      <c r="B249" s="144"/>
      <c r="C249" s="192" t="s">
        <v>434</v>
      </c>
      <c r="D249" s="192" t="s">
        <v>387</v>
      </c>
      <c r="E249" s="193" t="s">
        <v>558</v>
      </c>
      <c r="F249" s="194" t="s">
        <v>559</v>
      </c>
      <c r="G249" s="195" t="s">
        <v>231</v>
      </c>
      <c r="H249" s="196">
        <v>3.605</v>
      </c>
      <c r="I249" s="197"/>
      <c r="J249" s="198">
        <f>ROUND(I249*H249,2)</f>
        <v>0</v>
      </c>
      <c r="K249" s="194" t="s">
        <v>1</v>
      </c>
      <c r="L249" s="199"/>
      <c r="M249" s="200" t="s">
        <v>1</v>
      </c>
      <c r="N249" s="201" t="s">
        <v>46</v>
      </c>
      <c r="O249" s="56"/>
      <c r="P249" s="154">
        <f>O249*H249</f>
        <v>0</v>
      </c>
      <c r="Q249" s="154">
        <v>0.13646</v>
      </c>
      <c r="R249" s="154">
        <f>Q249*H249</f>
        <v>0.4919383</v>
      </c>
      <c r="S249" s="154">
        <v>0</v>
      </c>
      <c r="T249" s="155">
        <f>S249*H249</f>
        <v>0</v>
      </c>
      <c r="AR249" s="156" t="s">
        <v>182</v>
      </c>
      <c r="AT249" s="156" t="s">
        <v>387</v>
      </c>
      <c r="AU249" s="156" t="s">
        <v>91</v>
      </c>
      <c r="AY249" s="18" t="s">
        <v>137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8" t="s">
        <v>89</v>
      </c>
      <c r="BK249" s="157">
        <f>ROUND(I249*H249,2)</f>
        <v>0</v>
      </c>
      <c r="BL249" s="18" t="s">
        <v>136</v>
      </c>
      <c r="BM249" s="156" t="s">
        <v>901</v>
      </c>
    </row>
    <row r="250" spans="2:51" s="11" customFormat="1" ht="12">
      <c r="B250" s="158"/>
      <c r="D250" s="159" t="s">
        <v>145</v>
      </c>
      <c r="E250" s="160" t="s">
        <v>1</v>
      </c>
      <c r="F250" s="161" t="s">
        <v>902</v>
      </c>
      <c r="H250" s="162">
        <v>3.5</v>
      </c>
      <c r="I250" s="163"/>
      <c r="L250" s="158"/>
      <c r="M250" s="164"/>
      <c r="N250" s="165"/>
      <c r="O250" s="165"/>
      <c r="P250" s="165"/>
      <c r="Q250" s="165"/>
      <c r="R250" s="165"/>
      <c r="S250" s="165"/>
      <c r="T250" s="166"/>
      <c r="AT250" s="160" t="s">
        <v>145</v>
      </c>
      <c r="AU250" s="160" t="s">
        <v>91</v>
      </c>
      <c r="AV250" s="11" t="s">
        <v>91</v>
      </c>
      <c r="AW250" s="11" t="s">
        <v>36</v>
      </c>
      <c r="AX250" s="11" t="s">
        <v>89</v>
      </c>
      <c r="AY250" s="160" t="s">
        <v>137</v>
      </c>
    </row>
    <row r="251" spans="2:51" s="12" customFormat="1" ht="12">
      <c r="B251" s="167"/>
      <c r="D251" s="159" t="s">
        <v>145</v>
      </c>
      <c r="E251" s="168" t="s">
        <v>1</v>
      </c>
      <c r="F251" s="169" t="s">
        <v>903</v>
      </c>
      <c r="H251" s="168" t="s">
        <v>1</v>
      </c>
      <c r="I251" s="170"/>
      <c r="L251" s="167"/>
      <c r="M251" s="171"/>
      <c r="N251" s="172"/>
      <c r="O251" s="172"/>
      <c r="P251" s="172"/>
      <c r="Q251" s="172"/>
      <c r="R251" s="172"/>
      <c r="S251" s="172"/>
      <c r="T251" s="173"/>
      <c r="AT251" s="168" t="s">
        <v>145</v>
      </c>
      <c r="AU251" s="168" t="s">
        <v>91</v>
      </c>
      <c r="AV251" s="12" t="s">
        <v>89</v>
      </c>
      <c r="AW251" s="12" t="s">
        <v>36</v>
      </c>
      <c r="AX251" s="12" t="s">
        <v>81</v>
      </c>
      <c r="AY251" s="168" t="s">
        <v>137</v>
      </c>
    </row>
    <row r="252" spans="2:51" s="11" customFormat="1" ht="12">
      <c r="B252" s="158"/>
      <c r="D252" s="159" t="s">
        <v>145</v>
      </c>
      <c r="F252" s="161" t="s">
        <v>904</v>
      </c>
      <c r="H252" s="162">
        <v>3.605</v>
      </c>
      <c r="I252" s="163"/>
      <c r="L252" s="158"/>
      <c r="M252" s="164"/>
      <c r="N252" s="165"/>
      <c r="O252" s="165"/>
      <c r="P252" s="165"/>
      <c r="Q252" s="165"/>
      <c r="R252" s="165"/>
      <c r="S252" s="165"/>
      <c r="T252" s="166"/>
      <c r="AT252" s="160" t="s">
        <v>145</v>
      </c>
      <c r="AU252" s="160" t="s">
        <v>91</v>
      </c>
      <c r="AV252" s="11" t="s">
        <v>91</v>
      </c>
      <c r="AW252" s="11" t="s">
        <v>3</v>
      </c>
      <c r="AX252" s="11" t="s">
        <v>89</v>
      </c>
      <c r="AY252" s="160" t="s">
        <v>137</v>
      </c>
    </row>
    <row r="253" spans="2:63" s="10" customFormat="1" ht="22.9" customHeight="1">
      <c r="B253" s="133"/>
      <c r="D253" s="134" t="s">
        <v>80</v>
      </c>
      <c r="E253" s="182" t="s">
        <v>182</v>
      </c>
      <c r="F253" s="182" t="s">
        <v>574</v>
      </c>
      <c r="I253" s="136"/>
      <c r="J253" s="183">
        <f>BK253</f>
        <v>0</v>
      </c>
      <c r="L253" s="133"/>
      <c r="M253" s="138"/>
      <c r="N253" s="139"/>
      <c r="O253" s="139"/>
      <c r="P253" s="140">
        <f>SUM(P254:P382)</f>
        <v>0</v>
      </c>
      <c r="Q253" s="139"/>
      <c r="R253" s="140">
        <f>SUM(R254:R382)</f>
        <v>4.871266159999999</v>
      </c>
      <c r="S253" s="139"/>
      <c r="T253" s="141">
        <f>SUM(T254:T382)</f>
        <v>0.0692</v>
      </c>
      <c r="AR253" s="134" t="s">
        <v>89</v>
      </c>
      <c r="AT253" s="142" t="s">
        <v>80</v>
      </c>
      <c r="AU253" s="142" t="s">
        <v>89</v>
      </c>
      <c r="AY253" s="134" t="s">
        <v>137</v>
      </c>
      <c r="BK253" s="143">
        <f>SUM(BK254:BK382)</f>
        <v>0</v>
      </c>
    </row>
    <row r="254" spans="2:65" s="1" customFormat="1" ht="16.5" customHeight="1">
      <c r="B254" s="144"/>
      <c r="C254" s="192" t="s">
        <v>440</v>
      </c>
      <c r="D254" s="192" t="s">
        <v>387</v>
      </c>
      <c r="E254" s="193" t="s">
        <v>905</v>
      </c>
      <c r="F254" s="194" t="s">
        <v>906</v>
      </c>
      <c r="G254" s="195" t="s">
        <v>907</v>
      </c>
      <c r="H254" s="196">
        <v>1</v>
      </c>
      <c r="I254" s="197"/>
      <c r="J254" s="198">
        <f>ROUND(I254*H254,2)</f>
        <v>0</v>
      </c>
      <c r="K254" s="194" t="s">
        <v>1</v>
      </c>
      <c r="L254" s="199"/>
      <c r="M254" s="200" t="s">
        <v>1</v>
      </c>
      <c r="N254" s="201" t="s">
        <v>46</v>
      </c>
      <c r="O254" s="56"/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AR254" s="156" t="s">
        <v>182</v>
      </c>
      <c r="AT254" s="156" t="s">
        <v>387</v>
      </c>
      <c r="AU254" s="156" t="s">
        <v>91</v>
      </c>
      <c r="AY254" s="18" t="s">
        <v>137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8" t="s">
        <v>89</v>
      </c>
      <c r="BK254" s="157">
        <f>ROUND(I254*H254,2)</f>
        <v>0</v>
      </c>
      <c r="BL254" s="18" t="s">
        <v>136</v>
      </c>
      <c r="BM254" s="156" t="s">
        <v>908</v>
      </c>
    </row>
    <row r="255" spans="2:51" s="12" customFormat="1" ht="12">
      <c r="B255" s="167"/>
      <c r="D255" s="159" t="s">
        <v>145</v>
      </c>
      <c r="E255" s="168" t="s">
        <v>1</v>
      </c>
      <c r="F255" s="169" t="s">
        <v>909</v>
      </c>
      <c r="H255" s="168" t="s">
        <v>1</v>
      </c>
      <c r="I255" s="170"/>
      <c r="L255" s="167"/>
      <c r="M255" s="171"/>
      <c r="N255" s="172"/>
      <c r="O255" s="172"/>
      <c r="P255" s="172"/>
      <c r="Q255" s="172"/>
      <c r="R255" s="172"/>
      <c r="S255" s="172"/>
      <c r="T255" s="173"/>
      <c r="AT255" s="168" t="s">
        <v>145</v>
      </c>
      <c r="AU255" s="168" t="s">
        <v>91</v>
      </c>
      <c r="AV255" s="12" t="s">
        <v>89</v>
      </c>
      <c r="AW255" s="12" t="s">
        <v>36</v>
      </c>
      <c r="AX255" s="12" t="s">
        <v>81</v>
      </c>
      <c r="AY255" s="168" t="s">
        <v>137</v>
      </c>
    </row>
    <row r="256" spans="2:51" s="11" customFormat="1" ht="12">
      <c r="B256" s="158"/>
      <c r="D256" s="159" t="s">
        <v>145</v>
      </c>
      <c r="E256" s="160" t="s">
        <v>1</v>
      </c>
      <c r="F256" s="161" t="s">
        <v>910</v>
      </c>
      <c r="H256" s="162">
        <v>1</v>
      </c>
      <c r="I256" s="163"/>
      <c r="L256" s="158"/>
      <c r="M256" s="164"/>
      <c r="N256" s="165"/>
      <c r="O256" s="165"/>
      <c r="P256" s="165"/>
      <c r="Q256" s="165"/>
      <c r="R256" s="165"/>
      <c r="S256" s="165"/>
      <c r="T256" s="166"/>
      <c r="AT256" s="160" t="s">
        <v>145</v>
      </c>
      <c r="AU256" s="160" t="s">
        <v>91</v>
      </c>
      <c r="AV256" s="11" t="s">
        <v>91</v>
      </c>
      <c r="AW256" s="11" t="s">
        <v>36</v>
      </c>
      <c r="AX256" s="11" t="s">
        <v>89</v>
      </c>
      <c r="AY256" s="160" t="s">
        <v>137</v>
      </c>
    </row>
    <row r="257" spans="2:65" s="1" customFormat="1" ht="24" customHeight="1">
      <c r="B257" s="144"/>
      <c r="C257" s="145" t="s">
        <v>445</v>
      </c>
      <c r="D257" s="145" t="s">
        <v>138</v>
      </c>
      <c r="E257" s="146" t="s">
        <v>911</v>
      </c>
      <c r="F257" s="147" t="s">
        <v>912</v>
      </c>
      <c r="G257" s="148" t="s">
        <v>472</v>
      </c>
      <c r="H257" s="149">
        <v>1</v>
      </c>
      <c r="I257" s="150"/>
      <c r="J257" s="151">
        <f>ROUND(I257*H257,2)</f>
        <v>0</v>
      </c>
      <c r="K257" s="147" t="s">
        <v>150</v>
      </c>
      <c r="L257" s="33"/>
      <c r="M257" s="152" t="s">
        <v>1</v>
      </c>
      <c r="N257" s="153" t="s">
        <v>46</v>
      </c>
      <c r="O257" s="56"/>
      <c r="P257" s="154">
        <f>O257*H257</f>
        <v>0</v>
      </c>
      <c r="Q257" s="154">
        <v>0.00167</v>
      </c>
      <c r="R257" s="154">
        <f>Q257*H257</f>
        <v>0.00167</v>
      </c>
      <c r="S257" s="154">
        <v>0</v>
      </c>
      <c r="T257" s="155">
        <f>S257*H257</f>
        <v>0</v>
      </c>
      <c r="AR257" s="156" t="s">
        <v>136</v>
      </c>
      <c r="AT257" s="156" t="s">
        <v>138</v>
      </c>
      <c r="AU257" s="156" t="s">
        <v>91</v>
      </c>
      <c r="AY257" s="18" t="s">
        <v>137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8" t="s">
        <v>89</v>
      </c>
      <c r="BK257" s="157">
        <f>ROUND(I257*H257,2)</f>
        <v>0</v>
      </c>
      <c r="BL257" s="18" t="s">
        <v>136</v>
      </c>
      <c r="BM257" s="156" t="s">
        <v>913</v>
      </c>
    </row>
    <row r="258" spans="2:51" s="11" customFormat="1" ht="12">
      <c r="B258" s="158"/>
      <c r="D258" s="159" t="s">
        <v>145</v>
      </c>
      <c r="E258" s="160" t="s">
        <v>1</v>
      </c>
      <c r="F258" s="161" t="s">
        <v>914</v>
      </c>
      <c r="H258" s="162">
        <v>1</v>
      </c>
      <c r="I258" s="163"/>
      <c r="L258" s="158"/>
      <c r="M258" s="164"/>
      <c r="N258" s="165"/>
      <c r="O258" s="165"/>
      <c r="P258" s="165"/>
      <c r="Q258" s="165"/>
      <c r="R258" s="165"/>
      <c r="S258" s="165"/>
      <c r="T258" s="166"/>
      <c r="AT258" s="160" t="s">
        <v>145</v>
      </c>
      <c r="AU258" s="160" t="s">
        <v>91</v>
      </c>
      <c r="AV258" s="11" t="s">
        <v>91</v>
      </c>
      <c r="AW258" s="11" t="s">
        <v>36</v>
      </c>
      <c r="AX258" s="11" t="s">
        <v>89</v>
      </c>
      <c r="AY258" s="160" t="s">
        <v>137</v>
      </c>
    </row>
    <row r="259" spans="2:65" s="1" customFormat="1" ht="16.5" customHeight="1">
      <c r="B259" s="144"/>
      <c r="C259" s="192" t="s">
        <v>452</v>
      </c>
      <c r="D259" s="192" t="s">
        <v>387</v>
      </c>
      <c r="E259" s="193" t="s">
        <v>915</v>
      </c>
      <c r="F259" s="194" t="s">
        <v>916</v>
      </c>
      <c r="G259" s="195" t="s">
        <v>472</v>
      </c>
      <c r="H259" s="196">
        <v>1</v>
      </c>
      <c r="I259" s="197"/>
      <c r="J259" s="198">
        <f>ROUND(I259*H259,2)</f>
        <v>0</v>
      </c>
      <c r="K259" s="194" t="s">
        <v>1</v>
      </c>
      <c r="L259" s="199"/>
      <c r="M259" s="200" t="s">
        <v>1</v>
      </c>
      <c r="N259" s="201" t="s">
        <v>46</v>
      </c>
      <c r="O259" s="56"/>
      <c r="P259" s="154">
        <f>O259*H259</f>
        <v>0</v>
      </c>
      <c r="Q259" s="154">
        <v>1E-05</v>
      </c>
      <c r="R259" s="154">
        <f>Q259*H259</f>
        <v>1E-05</v>
      </c>
      <c r="S259" s="154">
        <v>0</v>
      </c>
      <c r="T259" s="155">
        <f>S259*H259</f>
        <v>0</v>
      </c>
      <c r="AR259" s="156" t="s">
        <v>182</v>
      </c>
      <c r="AT259" s="156" t="s">
        <v>387</v>
      </c>
      <c r="AU259" s="156" t="s">
        <v>91</v>
      </c>
      <c r="AY259" s="18" t="s">
        <v>137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8" t="s">
        <v>89</v>
      </c>
      <c r="BK259" s="157">
        <f>ROUND(I259*H259,2)</f>
        <v>0</v>
      </c>
      <c r="BL259" s="18" t="s">
        <v>136</v>
      </c>
      <c r="BM259" s="156" t="s">
        <v>917</v>
      </c>
    </row>
    <row r="260" spans="2:51" s="11" customFormat="1" ht="12">
      <c r="B260" s="158"/>
      <c r="D260" s="159" t="s">
        <v>145</v>
      </c>
      <c r="E260" s="160" t="s">
        <v>1</v>
      </c>
      <c r="F260" s="161" t="s">
        <v>918</v>
      </c>
      <c r="H260" s="162">
        <v>1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145</v>
      </c>
      <c r="AU260" s="160" t="s">
        <v>91</v>
      </c>
      <c r="AV260" s="11" t="s">
        <v>91</v>
      </c>
      <c r="AW260" s="11" t="s">
        <v>36</v>
      </c>
      <c r="AX260" s="11" t="s">
        <v>89</v>
      </c>
      <c r="AY260" s="160" t="s">
        <v>137</v>
      </c>
    </row>
    <row r="261" spans="2:65" s="1" customFormat="1" ht="24" customHeight="1">
      <c r="B261" s="144"/>
      <c r="C261" s="145" t="s">
        <v>457</v>
      </c>
      <c r="D261" s="145" t="s">
        <v>138</v>
      </c>
      <c r="E261" s="146" t="s">
        <v>919</v>
      </c>
      <c r="F261" s="147" t="s">
        <v>920</v>
      </c>
      <c r="G261" s="148" t="s">
        <v>472</v>
      </c>
      <c r="H261" s="149">
        <v>3</v>
      </c>
      <c r="I261" s="150"/>
      <c r="J261" s="151">
        <f>ROUND(I261*H261,2)</f>
        <v>0</v>
      </c>
      <c r="K261" s="147" t="s">
        <v>150</v>
      </c>
      <c r="L261" s="33"/>
      <c r="M261" s="152" t="s">
        <v>1</v>
      </c>
      <c r="N261" s="153" t="s">
        <v>46</v>
      </c>
      <c r="O261" s="56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AR261" s="156" t="s">
        <v>136</v>
      </c>
      <c r="AT261" s="156" t="s">
        <v>138</v>
      </c>
      <c r="AU261" s="156" t="s">
        <v>91</v>
      </c>
      <c r="AY261" s="18" t="s">
        <v>137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8" t="s">
        <v>89</v>
      </c>
      <c r="BK261" s="157">
        <f>ROUND(I261*H261,2)</f>
        <v>0</v>
      </c>
      <c r="BL261" s="18" t="s">
        <v>136</v>
      </c>
      <c r="BM261" s="156" t="s">
        <v>921</v>
      </c>
    </row>
    <row r="262" spans="2:51" s="11" customFormat="1" ht="12">
      <c r="B262" s="158"/>
      <c r="D262" s="159" t="s">
        <v>145</v>
      </c>
      <c r="E262" s="160" t="s">
        <v>1</v>
      </c>
      <c r="F262" s="161" t="s">
        <v>922</v>
      </c>
      <c r="H262" s="162">
        <v>3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145</v>
      </c>
      <c r="AU262" s="160" t="s">
        <v>91</v>
      </c>
      <c r="AV262" s="11" t="s">
        <v>91</v>
      </c>
      <c r="AW262" s="11" t="s">
        <v>36</v>
      </c>
      <c r="AX262" s="11" t="s">
        <v>89</v>
      </c>
      <c r="AY262" s="160" t="s">
        <v>137</v>
      </c>
    </row>
    <row r="263" spans="2:65" s="1" customFormat="1" ht="16.5" customHeight="1">
      <c r="B263" s="144"/>
      <c r="C263" s="192" t="s">
        <v>463</v>
      </c>
      <c r="D263" s="192" t="s">
        <v>387</v>
      </c>
      <c r="E263" s="193" t="s">
        <v>923</v>
      </c>
      <c r="F263" s="194" t="s">
        <v>924</v>
      </c>
      <c r="G263" s="195" t="s">
        <v>472</v>
      </c>
      <c r="H263" s="196">
        <v>3</v>
      </c>
      <c r="I263" s="197"/>
      <c r="J263" s="198">
        <f>ROUND(I263*H263,2)</f>
        <v>0</v>
      </c>
      <c r="K263" s="194" t="s">
        <v>1</v>
      </c>
      <c r="L263" s="199"/>
      <c r="M263" s="200" t="s">
        <v>1</v>
      </c>
      <c r="N263" s="201" t="s">
        <v>46</v>
      </c>
      <c r="O263" s="56"/>
      <c r="P263" s="154">
        <f>O263*H263</f>
        <v>0</v>
      </c>
      <c r="Q263" s="154">
        <v>2E-05</v>
      </c>
      <c r="R263" s="154">
        <f>Q263*H263</f>
        <v>6.000000000000001E-05</v>
      </c>
      <c r="S263" s="154">
        <v>0</v>
      </c>
      <c r="T263" s="155">
        <f>S263*H263</f>
        <v>0</v>
      </c>
      <c r="AR263" s="156" t="s">
        <v>182</v>
      </c>
      <c r="AT263" s="156" t="s">
        <v>387</v>
      </c>
      <c r="AU263" s="156" t="s">
        <v>91</v>
      </c>
      <c r="AY263" s="18" t="s">
        <v>137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8" t="s">
        <v>89</v>
      </c>
      <c r="BK263" s="157">
        <f>ROUND(I263*H263,2)</f>
        <v>0</v>
      </c>
      <c r="BL263" s="18" t="s">
        <v>136</v>
      </c>
      <c r="BM263" s="156" t="s">
        <v>925</v>
      </c>
    </row>
    <row r="264" spans="2:51" s="11" customFormat="1" ht="12">
      <c r="B264" s="158"/>
      <c r="D264" s="159" t="s">
        <v>145</v>
      </c>
      <c r="E264" s="160" t="s">
        <v>1</v>
      </c>
      <c r="F264" s="161" t="s">
        <v>926</v>
      </c>
      <c r="H264" s="162">
        <v>3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145</v>
      </c>
      <c r="AU264" s="160" t="s">
        <v>91</v>
      </c>
      <c r="AV264" s="11" t="s">
        <v>91</v>
      </c>
      <c r="AW264" s="11" t="s">
        <v>36</v>
      </c>
      <c r="AX264" s="11" t="s">
        <v>89</v>
      </c>
      <c r="AY264" s="160" t="s">
        <v>137</v>
      </c>
    </row>
    <row r="265" spans="2:65" s="1" customFormat="1" ht="24" customHeight="1">
      <c r="B265" s="144"/>
      <c r="C265" s="145" t="s">
        <v>469</v>
      </c>
      <c r="D265" s="145" t="s">
        <v>138</v>
      </c>
      <c r="E265" s="146" t="s">
        <v>927</v>
      </c>
      <c r="F265" s="147" t="s">
        <v>928</v>
      </c>
      <c r="G265" s="148" t="s">
        <v>472</v>
      </c>
      <c r="H265" s="149">
        <v>3</v>
      </c>
      <c r="I265" s="150"/>
      <c r="J265" s="151">
        <f>ROUND(I265*H265,2)</f>
        <v>0</v>
      </c>
      <c r="K265" s="147" t="s">
        <v>150</v>
      </c>
      <c r="L265" s="33"/>
      <c r="M265" s="152" t="s">
        <v>1</v>
      </c>
      <c r="N265" s="153" t="s">
        <v>46</v>
      </c>
      <c r="O265" s="56"/>
      <c r="P265" s="154">
        <f>O265*H265</f>
        <v>0</v>
      </c>
      <c r="Q265" s="154">
        <v>0.00296</v>
      </c>
      <c r="R265" s="154">
        <f>Q265*H265</f>
        <v>0.008879999999999999</v>
      </c>
      <c r="S265" s="154">
        <v>0</v>
      </c>
      <c r="T265" s="155">
        <f>S265*H265</f>
        <v>0</v>
      </c>
      <c r="AR265" s="156" t="s">
        <v>136</v>
      </c>
      <c r="AT265" s="156" t="s">
        <v>138</v>
      </c>
      <c r="AU265" s="156" t="s">
        <v>91</v>
      </c>
      <c r="AY265" s="18" t="s">
        <v>137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8" t="s">
        <v>89</v>
      </c>
      <c r="BK265" s="157">
        <f>ROUND(I265*H265,2)</f>
        <v>0</v>
      </c>
      <c r="BL265" s="18" t="s">
        <v>136</v>
      </c>
      <c r="BM265" s="156" t="s">
        <v>929</v>
      </c>
    </row>
    <row r="266" spans="2:51" s="11" customFormat="1" ht="12">
      <c r="B266" s="158"/>
      <c r="D266" s="159" t="s">
        <v>145</v>
      </c>
      <c r="E266" s="160" t="s">
        <v>1</v>
      </c>
      <c r="F266" s="161" t="s">
        <v>930</v>
      </c>
      <c r="H266" s="162">
        <v>1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145</v>
      </c>
      <c r="AU266" s="160" t="s">
        <v>91</v>
      </c>
      <c r="AV266" s="11" t="s">
        <v>91</v>
      </c>
      <c r="AW266" s="11" t="s">
        <v>36</v>
      </c>
      <c r="AX266" s="11" t="s">
        <v>81</v>
      </c>
      <c r="AY266" s="160" t="s">
        <v>137</v>
      </c>
    </row>
    <row r="267" spans="2:51" s="11" customFormat="1" ht="12">
      <c r="B267" s="158"/>
      <c r="D267" s="159" t="s">
        <v>145</v>
      </c>
      <c r="E267" s="160" t="s">
        <v>1</v>
      </c>
      <c r="F267" s="161" t="s">
        <v>931</v>
      </c>
      <c r="H267" s="162">
        <v>2</v>
      </c>
      <c r="I267" s="163"/>
      <c r="L267" s="158"/>
      <c r="M267" s="164"/>
      <c r="N267" s="165"/>
      <c r="O267" s="165"/>
      <c r="P267" s="165"/>
      <c r="Q267" s="165"/>
      <c r="R267" s="165"/>
      <c r="S267" s="165"/>
      <c r="T267" s="166"/>
      <c r="AT267" s="160" t="s">
        <v>145</v>
      </c>
      <c r="AU267" s="160" t="s">
        <v>91</v>
      </c>
      <c r="AV267" s="11" t="s">
        <v>91</v>
      </c>
      <c r="AW267" s="11" t="s">
        <v>36</v>
      </c>
      <c r="AX267" s="11" t="s">
        <v>81</v>
      </c>
      <c r="AY267" s="160" t="s">
        <v>137</v>
      </c>
    </row>
    <row r="268" spans="2:51" s="14" customFormat="1" ht="12">
      <c r="B268" s="184"/>
      <c r="D268" s="159" t="s">
        <v>145</v>
      </c>
      <c r="E268" s="185" t="s">
        <v>1</v>
      </c>
      <c r="F268" s="186" t="s">
        <v>271</v>
      </c>
      <c r="H268" s="187">
        <v>3</v>
      </c>
      <c r="I268" s="188"/>
      <c r="L268" s="184"/>
      <c r="M268" s="189"/>
      <c r="N268" s="190"/>
      <c r="O268" s="190"/>
      <c r="P268" s="190"/>
      <c r="Q268" s="190"/>
      <c r="R268" s="190"/>
      <c r="S268" s="190"/>
      <c r="T268" s="191"/>
      <c r="AT268" s="185" t="s">
        <v>145</v>
      </c>
      <c r="AU268" s="185" t="s">
        <v>91</v>
      </c>
      <c r="AV268" s="14" t="s">
        <v>136</v>
      </c>
      <c r="AW268" s="14" t="s">
        <v>36</v>
      </c>
      <c r="AX268" s="14" t="s">
        <v>89</v>
      </c>
      <c r="AY268" s="185" t="s">
        <v>137</v>
      </c>
    </row>
    <row r="269" spans="2:65" s="1" customFormat="1" ht="16.5" customHeight="1">
      <c r="B269" s="144"/>
      <c r="C269" s="192" t="s">
        <v>476</v>
      </c>
      <c r="D269" s="192" t="s">
        <v>387</v>
      </c>
      <c r="E269" s="193" t="s">
        <v>932</v>
      </c>
      <c r="F269" s="194" t="s">
        <v>933</v>
      </c>
      <c r="G269" s="195" t="s">
        <v>472</v>
      </c>
      <c r="H269" s="196">
        <v>1</v>
      </c>
      <c r="I269" s="197"/>
      <c r="J269" s="198">
        <f>ROUND(I269*H269,2)</f>
        <v>0</v>
      </c>
      <c r="K269" s="194" t="s">
        <v>150</v>
      </c>
      <c r="L269" s="199"/>
      <c r="M269" s="200" t="s">
        <v>1</v>
      </c>
      <c r="N269" s="201" t="s">
        <v>46</v>
      </c>
      <c r="O269" s="56"/>
      <c r="P269" s="154">
        <f>O269*H269</f>
        <v>0</v>
      </c>
      <c r="Q269" s="154">
        <v>0.0225</v>
      </c>
      <c r="R269" s="154">
        <f>Q269*H269</f>
        <v>0.0225</v>
      </c>
      <c r="S269" s="154">
        <v>0</v>
      </c>
      <c r="T269" s="155">
        <f>S269*H269</f>
        <v>0</v>
      </c>
      <c r="AR269" s="156" t="s">
        <v>182</v>
      </c>
      <c r="AT269" s="156" t="s">
        <v>387</v>
      </c>
      <c r="AU269" s="156" t="s">
        <v>91</v>
      </c>
      <c r="AY269" s="18" t="s">
        <v>137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8" t="s">
        <v>89</v>
      </c>
      <c r="BK269" s="157">
        <f>ROUND(I269*H269,2)</f>
        <v>0</v>
      </c>
      <c r="BL269" s="18" t="s">
        <v>136</v>
      </c>
      <c r="BM269" s="156" t="s">
        <v>934</v>
      </c>
    </row>
    <row r="270" spans="2:51" s="11" customFormat="1" ht="12">
      <c r="B270" s="158"/>
      <c r="D270" s="159" t="s">
        <v>145</v>
      </c>
      <c r="E270" s="160" t="s">
        <v>1</v>
      </c>
      <c r="F270" s="161" t="s">
        <v>935</v>
      </c>
      <c r="H270" s="162">
        <v>1</v>
      </c>
      <c r="I270" s="163"/>
      <c r="L270" s="158"/>
      <c r="M270" s="164"/>
      <c r="N270" s="165"/>
      <c r="O270" s="165"/>
      <c r="P270" s="165"/>
      <c r="Q270" s="165"/>
      <c r="R270" s="165"/>
      <c r="S270" s="165"/>
      <c r="T270" s="166"/>
      <c r="AT270" s="160" t="s">
        <v>145</v>
      </c>
      <c r="AU270" s="160" t="s">
        <v>91</v>
      </c>
      <c r="AV270" s="11" t="s">
        <v>91</v>
      </c>
      <c r="AW270" s="11" t="s">
        <v>36</v>
      </c>
      <c r="AX270" s="11" t="s">
        <v>89</v>
      </c>
      <c r="AY270" s="160" t="s">
        <v>137</v>
      </c>
    </row>
    <row r="271" spans="2:65" s="1" customFormat="1" ht="16.5" customHeight="1">
      <c r="B271" s="144"/>
      <c r="C271" s="192" t="s">
        <v>480</v>
      </c>
      <c r="D271" s="192" t="s">
        <v>387</v>
      </c>
      <c r="E271" s="193" t="s">
        <v>936</v>
      </c>
      <c r="F271" s="194" t="s">
        <v>937</v>
      </c>
      <c r="G271" s="195" t="s">
        <v>472</v>
      </c>
      <c r="H271" s="196">
        <v>2</v>
      </c>
      <c r="I271" s="197"/>
      <c r="J271" s="198">
        <f>ROUND(I271*H271,2)</f>
        <v>0</v>
      </c>
      <c r="K271" s="194" t="s">
        <v>1</v>
      </c>
      <c r="L271" s="199"/>
      <c r="M271" s="200" t="s">
        <v>1</v>
      </c>
      <c r="N271" s="201" t="s">
        <v>46</v>
      </c>
      <c r="O271" s="56"/>
      <c r="P271" s="154">
        <f>O271*H271</f>
        <v>0</v>
      </c>
      <c r="Q271" s="154">
        <v>0.0159</v>
      </c>
      <c r="R271" s="154">
        <f>Q271*H271</f>
        <v>0.0318</v>
      </c>
      <c r="S271" s="154">
        <v>0</v>
      </c>
      <c r="T271" s="155">
        <f>S271*H271</f>
        <v>0</v>
      </c>
      <c r="AR271" s="156" t="s">
        <v>182</v>
      </c>
      <c r="AT271" s="156" t="s">
        <v>387</v>
      </c>
      <c r="AU271" s="156" t="s">
        <v>91</v>
      </c>
      <c r="AY271" s="18" t="s">
        <v>137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8" t="s">
        <v>89</v>
      </c>
      <c r="BK271" s="157">
        <f>ROUND(I271*H271,2)</f>
        <v>0</v>
      </c>
      <c r="BL271" s="18" t="s">
        <v>136</v>
      </c>
      <c r="BM271" s="156" t="s">
        <v>938</v>
      </c>
    </row>
    <row r="272" spans="2:51" s="11" customFormat="1" ht="12">
      <c r="B272" s="158"/>
      <c r="D272" s="159" t="s">
        <v>145</v>
      </c>
      <c r="E272" s="160" t="s">
        <v>1</v>
      </c>
      <c r="F272" s="161" t="s">
        <v>931</v>
      </c>
      <c r="H272" s="162">
        <v>2</v>
      </c>
      <c r="I272" s="163"/>
      <c r="L272" s="158"/>
      <c r="M272" s="164"/>
      <c r="N272" s="165"/>
      <c r="O272" s="165"/>
      <c r="P272" s="165"/>
      <c r="Q272" s="165"/>
      <c r="R272" s="165"/>
      <c r="S272" s="165"/>
      <c r="T272" s="166"/>
      <c r="AT272" s="160" t="s">
        <v>145</v>
      </c>
      <c r="AU272" s="160" t="s">
        <v>91</v>
      </c>
      <c r="AV272" s="11" t="s">
        <v>91</v>
      </c>
      <c r="AW272" s="11" t="s">
        <v>36</v>
      </c>
      <c r="AX272" s="11" t="s">
        <v>89</v>
      </c>
      <c r="AY272" s="160" t="s">
        <v>137</v>
      </c>
    </row>
    <row r="273" spans="2:65" s="1" customFormat="1" ht="24" customHeight="1">
      <c r="B273" s="144"/>
      <c r="C273" s="145" t="s">
        <v>484</v>
      </c>
      <c r="D273" s="145" t="s">
        <v>138</v>
      </c>
      <c r="E273" s="146" t="s">
        <v>939</v>
      </c>
      <c r="F273" s="147" t="s">
        <v>940</v>
      </c>
      <c r="G273" s="148" t="s">
        <v>472</v>
      </c>
      <c r="H273" s="149">
        <v>3</v>
      </c>
      <c r="I273" s="150"/>
      <c r="J273" s="151">
        <f>ROUND(I273*H273,2)</f>
        <v>0</v>
      </c>
      <c r="K273" s="147" t="s">
        <v>150</v>
      </c>
      <c r="L273" s="33"/>
      <c r="M273" s="152" t="s">
        <v>1</v>
      </c>
      <c r="N273" s="153" t="s">
        <v>46</v>
      </c>
      <c r="O273" s="56"/>
      <c r="P273" s="154">
        <f>O273*H273</f>
        <v>0</v>
      </c>
      <c r="Q273" s="154">
        <v>0.0038</v>
      </c>
      <c r="R273" s="154">
        <f>Q273*H273</f>
        <v>0.0114</v>
      </c>
      <c r="S273" s="154">
        <v>0</v>
      </c>
      <c r="T273" s="155">
        <f>S273*H273</f>
        <v>0</v>
      </c>
      <c r="AR273" s="156" t="s">
        <v>136</v>
      </c>
      <c r="AT273" s="156" t="s">
        <v>138</v>
      </c>
      <c r="AU273" s="156" t="s">
        <v>91</v>
      </c>
      <c r="AY273" s="18" t="s">
        <v>137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8" t="s">
        <v>89</v>
      </c>
      <c r="BK273" s="157">
        <f>ROUND(I273*H273,2)</f>
        <v>0</v>
      </c>
      <c r="BL273" s="18" t="s">
        <v>136</v>
      </c>
      <c r="BM273" s="156" t="s">
        <v>941</v>
      </c>
    </row>
    <row r="274" spans="2:51" s="11" customFormat="1" ht="12">
      <c r="B274" s="158"/>
      <c r="D274" s="159" t="s">
        <v>145</v>
      </c>
      <c r="E274" s="160" t="s">
        <v>1</v>
      </c>
      <c r="F274" s="161" t="s">
        <v>942</v>
      </c>
      <c r="H274" s="162">
        <v>1</v>
      </c>
      <c r="I274" s="163"/>
      <c r="L274" s="158"/>
      <c r="M274" s="164"/>
      <c r="N274" s="165"/>
      <c r="O274" s="165"/>
      <c r="P274" s="165"/>
      <c r="Q274" s="165"/>
      <c r="R274" s="165"/>
      <c r="S274" s="165"/>
      <c r="T274" s="166"/>
      <c r="AT274" s="160" t="s">
        <v>145</v>
      </c>
      <c r="AU274" s="160" t="s">
        <v>91</v>
      </c>
      <c r="AV274" s="11" t="s">
        <v>91</v>
      </c>
      <c r="AW274" s="11" t="s">
        <v>36</v>
      </c>
      <c r="AX274" s="11" t="s">
        <v>81</v>
      </c>
      <c r="AY274" s="160" t="s">
        <v>137</v>
      </c>
    </row>
    <row r="275" spans="2:51" s="11" customFormat="1" ht="12">
      <c r="B275" s="158"/>
      <c r="D275" s="159" t="s">
        <v>145</v>
      </c>
      <c r="E275" s="160" t="s">
        <v>1</v>
      </c>
      <c r="F275" s="161" t="s">
        <v>943</v>
      </c>
      <c r="H275" s="162">
        <v>1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145</v>
      </c>
      <c r="AU275" s="160" t="s">
        <v>91</v>
      </c>
      <c r="AV275" s="11" t="s">
        <v>91</v>
      </c>
      <c r="AW275" s="11" t="s">
        <v>36</v>
      </c>
      <c r="AX275" s="11" t="s">
        <v>81</v>
      </c>
      <c r="AY275" s="160" t="s">
        <v>137</v>
      </c>
    </row>
    <row r="276" spans="2:51" s="11" customFormat="1" ht="12">
      <c r="B276" s="158"/>
      <c r="D276" s="159" t="s">
        <v>145</v>
      </c>
      <c r="E276" s="160" t="s">
        <v>1</v>
      </c>
      <c r="F276" s="161" t="s">
        <v>944</v>
      </c>
      <c r="H276" s="162">
        <v>1</v>
      </c>
      <c r="I276" s="163"/>
      <c r="L276" s="158"/>
      <c r="M276" s="164"/>
      <c r="N276" s="165"/>
      <c r="O276" s="165"/>
      <c r="P276" s="165"/>
      <c r="Q276" s="165"/>
      <c r="R276" s="165"/>
      <c r="S276" s="165"/>
      <c r="T276" s="166"/>
      <c r="AT276" s="160" t="s">
        <v>145</v>
      </c>
      <c r="AU276" s="160" t="s">
        <v>91</v>
      </c>
      <c r="AV276" s="11" t="s">
        <v>91</v>
      </c>
      <c r="AW276" s="11" t="s">
        <v>36</v>
      </c>
      <c r="AX276" s="11" t="s">
        <v>81</v>
      </c>
      <c r="AY276" s="160" t="s">
        <v>137</v>
      </c>
    </row>
    <row r="277" spans="2:51" s="14" customFormat="1" ht="12">
      <c r="B277" s="184"/>
      <c r="D277" s="159" t="s">
        <v>145</v>
      </c>
      <c r="E277" s="185" t="s">
        <v>1</v>
      </c>
      <c r="F277" s="186" t="s">
        <v>271</v>
      </c>
      <c r="H277" s="187">
        <v>3</v>
      </c>
      <c r="I277" s="188"/>
      <c r="L277" s="184"/>
      <c r="M277" s="189"/>
      <c r="N277" s="190"/>
      <c r="O277" s="190"/>
      <c r="P277" s="190"/>
      <c r="Q277" s="190"/>
      <c r="R277" s="190"/>
      <c r="S277" s="190"/>
      <c r="T277" s="191"/>
      <c r="AT277" s="185" t="s">
        <v>145</v>
      </c>
      <c r="AU277" s="185" t="s">
        <v>91</v>
      </c>
      <c r="AV277" s="14" t="s">
        <v>136</v>
      </c>
      <c r="AW277" s="14" t="s">
        <v>36</v>
      </c>
      <c r="AX277" s="14" t="s">
        <v>89</v>
      </c>
      <c r="AY277" s="185" t="s">
        <v>137</v>
      </c>
    </row>
    <row r="278" spans="2:65" s="1" customFormat="1" ht="16.5" customHeight="1">
      <c r="B278" s="144"/>
      <c r="C278" s="192" t="s">
        <v>490</v>
      </c>
      <c r="D278" s="192" t="s">
        <v>387</v>
      </c>
      <c r="E278" s="193" t="s">
        <v>945</v>
      </c>
      <c r="F278" s="194" t="s">
        <v>946</v>
      </c>
      <c r="G278" s="195" t="s">
        <v>472</v>
      </c>
      <c r="H278" s="196">
        <v>1</v>
      </c>
      <c r="I278" s="197"/>
      <c r="J278" s="198">
        <f>ROUND(I278*H278,2)</f>
        <v>0</v>
      </c>
      <c r="K278" s="194" t="s">
        <v>1</v>
      </c>
      <c r="L278" s="199"/>
      <c r="M278" s="200" t="s">
        <v>1</v>
      </c>
      <c r="N278" s="201" t="s">
        <v>46</v>
      </c>
      <c r="O278" s="56"/>
      <c r="P278" s="154">
        <f>O278*H278</f>
        <v>0</v>
      </c>
      <c r="Q278" s="154">
        <v>3E-05</v>
      </c>
      <c r="R278" s="154">
        <f>Q278*H278</f>
        <v>3E-05</v>
      </c>
      <c r="S278" s="154">
        <v>0</v>
      </c>
      <c r="T278" s="155">
        <f>S278*H278</f>
        <v>0</v>
      </c>
      <c r="AR278" s="156" t="s">
        <v>182</v>
      </c>
      <c r="AT278" s="156" t="s">
        <v>387</v>
      </c>
      <c r="AU278" s="156" t="s">
        <v>91</v>
      </c>
      <c r="AY278" s="18" t="s">
        <v>137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8" t="s">
        <v>89</v>
      </c>
      <c r="BK278" s="157">
        <f>ROUND(I278*H278,2)</f>
        <v>0</v>
      </c>
      <c r="BL278" s="18" t="s">
        <v>136</v>
      </c>
      <c r="BM278" s="156" t="s">
        <v>947</v>
      </c>
    </row>
    <row r="279" spans="2:51" s="11" customFormat="1" ht="12">
      <c r="B279" s="158"/>
      <c r="D279" s="159" t="s">
        <v>145</v>
      </c>
      <c r="E279" s="160" t="s">
        <v>1</v>
      </c>
      <c r="F279" s="161" t="s">
        <v>948</v>
      </c>
      <c r="H279" s="162">
        <v>1</v>
      </c>
      <c r="I279" s="163"/>
      <c r="L279" s="158"/>
      <c r="M279" s="164"/>
      <c r="N279" s="165"/>
      <c r="O279" s="165"/>
      <c r="P279" s="165"/>
      <c r="Q279" s="165"/>
      <c r="R279" s="165"/>
      <c r="S279" s="165"/>
      <c r="T279" s="166"/>
      <c r="AT279" s="160" t="s">
        <v>145</v>
      </c>
      <c r="AU279" s="160" t="s">
        <v>91</v>
      </c>
      <c r="AV279" s="11" t="s">
        <v>91</v>
      </c>
      <c r="AW279" s="11" t="s">
        <v>36</v>
      </c>
      <c r="AX279" s="11" t="s">
        <v>89</v>
      </c>
      <c r="AY279" s="160" t="s">
        <v>137</v>
      </c>
    </row>
    <row r="280" spans="2:65" s="1" customFormat="1" ht="16.5" customHeight="1">
      <c r="B280" s="144"/>
      <c r="C280" s="192" t="s">
        <v>496</v>
      </c>
      <c r="D280" s="192" t="s">
        <v>387</v>
      </c>
      <c r="E280" s="193" t="s">
        <v>949</v>
      </c>
      <c r="F280" s="194" t="s">
        <v>950</v>
      </c>
      <c r="G280" s="195" t="s">
        <v>472</v>
      </c>
      <c r="H280" s="196">
        <v>1</v>
      </c>
      <c r="I280" s="197"/>
      <c r="J280" s="198">
        <f>ROUND(I280*H280,2)</f>
        <v>0</v>
      </c>
      <c r="K280" s="194" t="s">
        <v>1</v>
      </c>
      <c r="L280" s="199"/>
      <c r="M280" s="200" t="s">
        <v>1</v>
      </c>
      <c r="N280" s="201" t="s">
        <v>46</v>
      </c>
      <c r="O280" s="56"/>
      <c r="P280" s="154">
        <f>O280*H280</f>
        <v>0</v>
      </c>
      <c r="Q280" s="154">
        <v>2E-05</v>
      </c>
      <c r="R280" s="154">
        <f>Q280*H280</f>
        <v>2E-05</v>
      </c>
      <c r="S280" s="154">
        <v>0</v>
      </c>
      <c r="T280" s="155">
        <f>S280*H280</f>
        <v>0</v>
      </c>
      <c r="AR280" s="156" t="s">
        <v>182</v>
      </c>
      <c r="AT280" s="156" t="s">
        <v>387</v>
      </c>
      <c r="AU280" s="156" t="s">
        <v>91</v>
      </c>
      <c r="AY280" s="18" t="s">
        <v>137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8" t="s">
        <v>89</v>
      </c>
      <c r="BK280" s="157">
        <f>ROUND(I280*H280,2)</f>
        <v>0</v>
      </c>
      <c r="BL280" s="18" t="s">
        <v>136</v>
      </c>
      <c r="BM280" s="156" t="s">
        <v>951</v>
      </c>
    </row>
    <row r="281" spans="2:51" s="11" customFormat="1" ht="12">
      <c r="B281" s="158"/>
      <c r="D281" s="159" t="s">
        <v>145</v>
      </c>
      <c r="E281" s="160" t="s">
        <v>1</v>
      </c>
      <c r="F281" s="161" t="s">
        <v>952</v>
      </c>
      <c r="H281" s="162">
        <v>1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145</v>
      </c>
      <c r="AU281" s="160" t="s">
        <v>91</v>
      </c>
      <c r="AV281" s="11" t="s">
        <v>91</v>
      </c>
      <c r="AW281" s="11" t="s">
        <v>36</v>
      </c>
      <c r="AX281" s="11" t="s">
        <v>89</v>
      </c>
      <c r="AY281" s="160" t="s">
        <v>137</v>
      </c>
    </row>
    <row r="282" spans="2:65" s="1" customFormat="1" ht="16.5" customHeight="1">
      <c r="B282" s="144"/>
      <c r="C282" s="192" t="s">
        <v>503</v>
      </c>
      <c r="D282" s="192" t="s">
        <v>387</v>
      </c>
      <c r="E282" s="193" t="s">
        <v>953</v>
      </c>
      <c r="F282" s="194" t="s">
        <v>954</v>
      </c>
      <c r="G282" s="195" t="s">
        <v>472</v>
      </c>
      <c r="H282" s="196">
        <v>1</v>
      </c>
      <c r="I282" s="197"/>
      <c r="J282" s="198">
        <f>ROUND(I282*H282,2)</f>
        <v>0</v>
      </c>
      <c r="K282" s="194" t="s">
        <v>1</v>
      </c>
      <c r="L282" s="199"/>
      <c r="M282" s="200" t="s">
        <v>1</v>
      </c>
      <c r="N282" s="201" t="s">
        <v>46</v>
      </c>
      <c r="O282" s="56"/>
      <c r="P282" s="154">
        <f>O282*H282</f>
        <v>0</v>
      </c>
      <c r="Q282" s="154">
        <v>2E-05</v>
      </c>
      <c r="R282" s="154">
        <f>Q282*H282</f>
        <v>2E-05</v>
      </c>
      <c r="S282" s="154">
        <v>0</v>
      </c>
      <c r="T282" s="155">
        <f>S282*H282</f>
        <v>0</v>
      </c>
      <c r="AR282" s="156" t="s">
        <v>182</v>
      </c>
      <c r="AT282" s="156" t="s">
        <v>387</v>
      </c>
      <c r="AU282" s="156" t="s">
        <v>91</v>
      </c>
      <c r="AY282" s="18" t="s">
        <v>137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8" t="s">
        <v>89</v>
      </c>
      <c r="BK282" s="157">
        <f>ROUND(I282*H282,2)</f>
        <v>0</v>
      </c>
      <c r="BL282" s="18" t="s">
        <v>136</v>
      </c>
      <c r="BM282" s="156" t="s">
        <v>955</v>
      </c>
    </row>
    <row r="283" spans="2:51" s="11" customFormat="1" ht="12">
      <c r="B283" s="158"/>
      <c r="D283" s="159" t="s">
        <v>145</v>
      </c>
      <c r="E283" s="160" t="s">
        <v>1</v>
      </c>
      <c r="F283" s="161" t="s">
        <v>956</v>
      </c>
      <c r="H283" s="162">
        <v>1</v>
      </c>
      <c r="I283" s="163"/>
      <c r="L283" s="158"/>
      <c r="M283" s="164"/>
      <c r="N283" s="165"/>
      <c r="O283" s="165"/>
      <c r="P283" s="165"/>
      <c r="Q283" s="165"/>
      <c r="R283" s="165"/>
      <c r="S283" s="165"/>
      <c r="T283" s="166"/>
      <c r="AT283" s="160" t="s">
        <v>145</v>
      </c>
      <c r="AU283" s="160" t="s">
        <v>91</v>
      </c>
      <c r="AV283" s="11" t="s">
        <v>91</v>
      </c>
      <c r="AW283" s="11" t="s">
        <v>36</v>
      </c>
      <c r="AX283" s="11" t="s">
        <v>89</v>
      </c>
      <c r="AY283" s="160" t="s">
        <v>137</v>
      </c>
    </row>
    <row r="284" spans="2:65" s="1" customFormat="1" ht="24" customHeight="1">
      <c r="B284" s="144"/>
      <c r="C284" s="145" t="s">
        <v>509</v>
      </c>
      <c r="D284" s="145" t="s">
        <v>138</v>
      </c>
      <c r="E284" s="146" t="s">
        <v>957</v>
      </c>
      <c r="F284" s="147" t="s">
        <v>958</v>
      </c>
      <c r="G284" s="148" t="s">
        <v>274</v>
      </c>
      <c r="H284" s="149">
        <v>24</v>
      </c>
      <c r="I284" s="150"/>
      <c r="J284" s="151">
        <f>ROUND(I284*H284,2)</f>
        <v>0</v>
      </c>
      <c r="K284" s="147" t="s">
        <v>150</v>
      </c>
      <c r="L284" s="33"/>
      <c r="M284" s="152" t="s">
        <v>1</v>
      </c>
      <c r="N284" s="153" t="s">
        <v>46</v>
      </c>
      <c r="O284" s="56"/>
      <c r="P284" s="154">
        <f>O284*H284</f>
        <v>0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AR284" s="156" t="s">
        <v>136</v>
      </c>
      <c r="AT284" s="156" t="s">
        <v>138</v>
      </c>
      <c r="AU284" s="156" t="s">
        <v>91</v>
      </c>
      <c r="AY284" s="18" t="s">
        <v>137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8" t="s">
        <v>89</v>
      </c>
      <c r="BK284" s="157">
        <f>ROUND(I284*H284,2)</f>
        <v>0</v>
      </c>
      <c r="BL284" s="18" t="s">
        <v>136</v>
      </c>
      <c r="BM284" s="156" t="s">
        <v>959</v>
      </c>
    </row>
    <row r="285" spans="2:51" s="12" customFormat="1" ht="12">
      <c r="B285" s="167"/>
      <c r="D285" s="159" t="s">
        <v>145</v>
      </c>
      <c r="E285" s="168" t="s">
        <v>1</v>
      </c>
      <c r="F285" s="169" t="s">
        <v>960</v>
      </c>
      <c r="H285" s="168" t="s">
        <v>1</v>
      </c>
      <c r="I285" s="170"/>
      <c r="L285" s="167"/>
      <c r="M285" s="171"/>
      <c r="N285" s="172"/>
      <c r="O285" s="172"/>
      <c r="P285" s="172"/>
      <c r="Q285" s="172"/>
      <c r="R285" s="172"/>
      <c r="S285" s="172"/>
      <c r="T285" s="173"/>
      <c r="AT285" s="168" t="s">
        <v>145</v>
      </c>
      <c r="AU285" s="168" t="s">
        <v>91</v>
      </c>
      <c r="AV285" s="12" t="s">
        <v>89</v>
      </c>
      <c r="AW285" s="12" t="s">
        <v>36</v>
      </c>
      <c r="AX285" s="12" t="s">
        <v>81</v>
      </c>
      <c r="AY285" s="168" t="s">
        <v>137</v>
      </c>
    </row>
    <row r="286" spans="2:51" s="11" customFormat="1" ht="12">
      <c r="B286" s="158"/>
      <c r="D286" s="159" t="s">
        <v>145</v>
      </c>
      <c r="E286" s="160" t="s">
        <v>1</v>
      </c>
      <c r="F286" s="161" t="s">
        <v>961</v>
      </c>
      <c r="H286" s="162">
        <v>24</v>
      </c>
      <c r="I286" s="163"/>
      <c r="L286" s="158"/>
      <c r="M286" s="164"/>
      <c r="N286" s="165"/>
      <c r="O286" s="165"/>
      <c r="P286" s="165"/>
      <c r="Q286" s="165"/>
      <c r="R286" s="165"/>
      <c r="S286" s="165"/>
      <c r="T286" s="166"/>
      <c r="AT286" s="160" t="s">
        <v>145</v>
      </c>
      <c r="AU286" s="160" t="s">
        <v>91</v>
      </c>
      <c r="AV286" s="11" t="s">
        <v>91</v>
      </c>
      <c r="AW286" s="11" t="s">
        <v>36</v>
      </c>
      <c r="AX286" s="11" t="s">
        <v>89</v>
      </c>
      <c r="AY286" s="160" t="s">
        <v>137</v>
      </c>
    </row>
    <row r="287" spans="2:65" s="1" customFormat="1" ht="16.5" customHeight="1">
      <c r="B287" s="144"/>
      <c r="C287" s="192" t="s">
        <v>515</v>
      </c>
      <c r="D287" s="192" t="s">
        <v>387</v>
      </c>
      <c r="E287" s="193" t="s">
        <v>962</v>
      </c>
      <c r="F287" s="194" t="s">
        <v>963</v>
      </c>
      <c r="G287" s="195" t="s">
        <v>274</v>
      </c>
      <c r="H287" s="196">
        <v>24.36</v>
      </c>
      <c r="I287" s="197"/>
      <c r="J287" s="198">
        <f>ROUND(I287*H287,2)</f>
        <v>0</v>
      </c>
      <c r="K287" s="194" t="s">
        <v>150</v>
      </c>
      <c r="L287" s="199"/>
      <c r="M287" s="200" t="s">
        <v>1</v>
      </c>
      <c r="N287" s="201" t="s">
        <v>46</v>
      </c>
      <c r="O287" s="56"/>
      <c r="P287" s="154">
        <f>O287*H287</f>
        <v>0</v>
      </c>
      <c r="Q287" s="154">
        <v>0.00028</v>
      </c>
      <c r="R287" s="154">
        <f>Q287*H287</f>
        <v>0.006820799999999999</v>
      </c>
      <c r="S287" s="154">
        <v>0</v>
      </c>
      <c r="T287" s="155">
        <f>S287*H287</f>
        <v>0</v>
      </c>
      <c r="AR287" s="156" t="s">
        <v>182</v>
      </c>
      <c r="AT287" s="156" t="s">
        <v>387</v>
      </c>
      <c r="AU287" s="156" t="s">
        <v>91</v>
      </c>
      <c r="AY287" s="18" t="s">
        <v>137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8" t="s">
        <v>89</v>
      </c>
      <c r="BK287" s="157">
        <f>ROUND(I287*H287,2)</f>
        <v>0</v>
      </c>
      <c r="BL287" s="18" t="s">
        <v>136</v>
      </c>
      <c r="BM287" s="156" t="s">
        <v>964</v>
      </c>
    </row>
    <row r="288" spans="2:51" s="11" customFormat="1" ht="12">
      <c r="B288" s="158"/>
      <c r="D288" s="159" t="s">
        <v>145</v>
      </c>
      <c r="F288" s="161" t="s">
        <v>965</v>
      </c>
      <c r="H288" s="162">
        <v>24.36</v>
      </c>
      <c r="I288" s="163"/>
      <c r="L288" s="158"/>
      <c r="M288" s="164"/>
      <c r="N288" s="165"/>
      <c r="O288" s="165"/>
      <c r="P288" s="165"/>
      <c r="Q288" s="165"/>
      <c r="R288" s="165"/>
      <c r="S288" s="165"/>
      <c r="T288" s="166"/>
      <c r="AT288" s="160" t="s">
        <v>145</v>
      </c>
      <c r="AU288" s="160" t="s">
        <v>91</v>
      </c>
      <c r="AV288" s="11" t="s">
        <v>91</v>
      </c>
      <c r="AW288" s="11" t="s">
        <v>3</v>
      </c>
      <c r="AX288" s="11" t="s">
        <v>89</v>
      </c>
      <c r="AY288" s="160" t="s">
        <v>137</v>
      </c>
    </row>
    <row r="289" spans="2:65" s="1" customFormat="1" ht="24" customHeight="1">
      <c r="B289" s="144"/>
      <c r="C289" s="145" t="s">
        <v>522</v>
      </c>
      <c r="D289" s="145" t="s">
        <v>138</v>
      </c>
      <c r="E289" s="146" t="s">
        <v>966</v>
      </c>
      <c r="F289" s="147" t="s">
        <v>967</v>
      </c>
      <c r="G289" s="148" t="s">
        <v>274</v>
      </c>
      <c r="H289" s="149">
        <v>55</v>
      </c>
      <c r="I289" s="150"/>
      <c r="J289" s="151">
        <f>ROUND(I289*H289,2)</f>
        <v>0</v>
      </c>
      <c r="K289" s="147" t="s">
        <v>150</v>
      </c>
      <c r="L289" s="33"/>
      <c r="M289" s="152" t="s">
        <v>1</v>
      </c>
      <c r="N289" s="153" t="s">
        <v>46</v>
      </c>
      <c r="O289" s="56"/>
      <c r="P289" s="154">
        <f>O289*H289</f>
        <v>0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AR289" s="156" t="s">
        <v>136</v>
      </c>
      <c r="AT289" s="156" t="s">
        <v>138</v>
      </c>
      <c r="AU289" s="156" t="s">
        <v>91</v>
      </c>
      <c r="AY289" s="18" t="s">
        <v>137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8" t="s">
        <v>89</v>
      </c>
      <c r="BK289" s="157">
        <f>ROUND(I289*H289,2)</f>
        <v>0</v>
      </c>
      <c r="BL289" s="18" t="s">
        <v>136</v>
      </c>
      <c r="BM289" s="156" t="s">
        <v>968</v>
      </c>
    </row>
    <row r="290" spans="2:51" s="12" customFormat="1" ht="12">
      <c r="B290" s="167"/>
      <c r="D290" s="159" t="s">
        <v>145</v>
      </c>
      <c r="E290" s="168" t="s">
        <v>1</v>
      </c>
      <c r="F290" s="169" t="s">
        <v>969</v>
      </c>
      <c r="H290" s="168" t="s">
        <v>1</v>
      </c>
      <c r="I290" s="170"/>
      <c r="L290" s="167"/>
      <c r="M290" s="171"/>
      <c r="N290" s="172"/>
      <c r="O290" s="172"/>
      <c r="P290" s="172"/>
      <c r="Q290" s="172"/>
      <c r="R290" s="172"/>
      <c r="S290" s="172"/>
      <c r="T290" s="173"/>
      <c r="AT290" s="168" t="s">
        <v>145</v>
      </c>
      <c r="AU290" s="168" t="s">
        <v>91</v>
      </c>
      <c r="AV290" s="12" t="s">
        <v>89</v>
      </c>
      <c r="AW290" s="12" t="s">
        <v>36</v>
      </c>
      <c r="AX290" s="12" t="s">
        <v>81</v>
      </c>
      <c r="AY290" s="168" t="s">
        <v>137</v>
      </c>
    </row>
    <row r="291" spans="2:51" s="12" customFormat="1" ht="12">
      <c r="B291" s="167"/>
      <c r="D291" s="159" t="s">
        <v>145</v>
      </c>
      <c r="E291" s="168" t="s">
        <v>1</v>
      </c>
      <c r="F291" s="169" t="s">
        <v>970</v>
      </c>
      <c r="H291" s="168" t="s">
        <v>1</v>
      </c>
      <c r="I291" s="170"/>
      <c r="L291" s="167"/>
      <c r="M291" s="171"/>
      <c r="N291" s="172"/>
      <c r="O291" s="172"/>
      <c r="P291" s="172"/>
      <c r="Q291" s="172"/>
      <c r="R291" s="172"/>
      <c r="S291" s="172"/>
      <c r="T291" s="173"/>
      <c r="AT291" s="168" t="s">
        <v>145</v>
      </c>
      <c r="AU291" s="168" t="s">
        <v>91</v>
      </c>
      <c r="AV291" s="12" t="s">
        <v>89</v>
      </c>
      <c r="AW291" s="12" t="s">
        <v>36</v>
      </c>
      <c r="AX291" s="12" t="s">
        <v>81</v>
      </c>
      <c r="AY291" s="168" t="s">
        <v>137</v>
      </c>
    </row>
    <row r="292" spans="2:51" s="11" customFormat="1" ht="12">
      <c r="B292" s="158"/>
      <c r="D292" s="159" t="s">
        <v>145</v>
      </c>
      <c r="E292" s="160" t="s">
        <v>1</v>
      </c>
      <c r="F292" s="161" t="s">
        <v>971</v>
      </c>
      <c r="H292" s="162">
        <v>55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145</v>
      </c>
      <c r="AU292" s="160" t="s">
        <v>91</v>
      </c>
      <c r="AV292" s="11" t="s">
        <v>91</v>
      </c>
      <c r="AW292" s="11" t="s">
        <v>36</v>
      </c>
      <c r="AX292" s="11" t="s">
        <v>89</v>
      </c>
      <c r="AY292" s="160" t="s">
        <v>137</v>
      </c>
    </row>
    <row r="293" spans="2:65" s="1" customFormat="1" ht="16.5" customHeight="1">
      <c r="B293" s="144"/>
      <c r="C293" s="192" t="s">
        <v>527</v>
      </c>
      <c r="D293" s="192" t="s">
        <v>387</v>
      </c>
      <c r="E293" s="193" t="s">
        <v>972</v>
      </c>
      <c r="F293" s="194" t="s">
        <v>973</v>
      </c>
      <c r="G293" s="195" t="s">
        <v>274</v>
      </c>
      <c r="H293" s="196">
        <v>55</v>
      </c>
      <c r="I293" s="197"/>
      <c r="J293" s="198">
        <f>ROUND(I293*H293,2)</f>
        <v>0</v>
      </c>
      <c r="K293" s="194" t="s">
        <v>150</v>
      </c>
      <c r="L293" s="199"/>
      <c r="M293" s="200" t="s">
        <v>1</v>
      </c>
      <c r="N293" s="201" t="s">
        <v>46</v>
      </c>
      <c r="O293" s="56"/>
      <c r="P293" s="154">
        <f>O293*H293</f>
        <v>0</v>
      </c>
      <c r="Q293" s="154">
        <v>0.00216</v>
      </c>
      <c r="R293" s="154">
        <f>Q293*H293</f>
        <v>0.1188</v>
      </c>
      <c r="S293" s="154">
        <v>0</v>
      </c>
      <c r="T293" s="155">
        <f>S293*H293</f>
        <v>0</v>
      </c>
      <c r="AR293" s="156" t="s">
        <v>182</v>
      </c>
      <c r="AT293" s="156" t="s">
        <v>387</v>
      </c>
      <c r="AU293" s="156" t="s">
        <v>91</v>
      </c>
      <c r="AY293" s="18" t="s">
        <v>137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8" t="s">
        <v>89</v>
      </c>
      <c r="BK293" s="157">
        <f>ROUND(I293*H293,2)</f>
        <v>0</v>
      </c>
      <c r="BL293" s="18" t="s">
        <v>136</v>
      </c>
      <c r="BM293" s="156" t="s">
        <v>974</v>
      </c>
    </row>
    <row r="294" spans="2:65" s="1" customFormat="1" ht="24" customHeight="1">
      <c r="B294" s="144"/>
      <c r="C294" s="145" t="s">
        <v>536</v>
      </c>
      <c r="D294" s="145" t="s">
        <v>138</v>
      </c>
      <c r="E294" s="146" t="s">
        <v>975</v>
      </c>
      <c r="F294" s="147" t="s">
        <v>976</v>
      </c>
      <c r="G294" s="148" t="s">
        <v>274</v>
      </c>
      <c r="H294" s="149">
        <v>125.6</v>
      </c>
      <c r="I294" s="150"/>
      <c r="J294" s="151">
        <f>ROUND(I294*H294,2)</f>
        <v>0</v>
      </c>
      <c r="K294" s="147" t="s">
        <v>150</v>
      </c>
      <c r="L294" s="33"/>
      <c r="M294" s="152" t="s">
        <v>1</v>
      </c>
      <c r="N294" s="153" t="s">
        <v>46</v>
      </c>
      <c r="O294" s="56"/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AR294" s="156" t="s">
        <v>136</v>
      </c>
      <c r="AT294" s="156" t="s">
        <v>138</v>
      </c>
      <c r="AU294" s="156" t="s">
        <v>91</v>
      </c>
      <c r="AY294" s="18" t="s">
        <v>137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8" t="s">
        <v>89</v>
      </c>
      <c r="BK294" s="157">
        <f>ROUND(I294*H294,2)</f>
        <v>0</v>
      </c>
      <c r="BL294" s="18" t="s">
        <v>136</v>
      </c>
      <c r="BM294" s="156" t="s">
        <v>977</v>
      </c>
    </row>
    <row r="295" spans="2:51" s="11" customFormat="1" ht="12">
      <c r="B295" s="158"/>
      <c r="D295" s="159" t="s">
        <v>145</v>
      </c>
      <c r="E295" s="160" t="s">
        <v>1</v>
      </c>
      <c r="F295" s="161" t="s">
        <v>978</v>
      </c>
      <c r="H295" s="162">
        <v>125.6</v>
      </c>
      <c r="I295" s="163"/>
      <c r="L295" s="158"/>
      <c r="M295" s="164"/>
      <c r="N295" s="165"/>
      <c r="O295" s="165"/>
      <c r="P295" s="165"/>
      <c r="Q295" s="165"/>
      <c r="R295" s="165"/>
      <c r="S295" s="165"/>
      <c r="T295" s="166"/>
      <c r="AT295" s="160" t="s">
        <v>145</v>
      </c>
      <c r="AU295" s="160" t="s">
        <v>91</v>
      </c>
      <c r="AV295" s="11" t="s">
        <v>91</v>
      </c>
      <c r="AW295" s="11" t="s">
        <v>36</v>
      </c>
      <c r="AX295" s="11" t="s">
        <v>89</v>
      </c>
      <c r="AY295" s="160" t="s">
        <v>137</v>
      </c>
    </row>
    <row r="296" spans="2:51" s="12" customFormat="1" ht="12">
      <c r="B296" s="167"/>
      <c r="D296" s="159" t="s">
        <v>145</v>
      </c>
      <c r="E296" s="168" t="s">
        <v>1</v>
      </c>
      <c r="F296" s="169" t="s">
        <v>979</v>
      </c>
      <c r="H296" s="168" t="s">
        <v>1</v>
      </c>
      <c r="I296" s="170"/>
      <c r="L296" s="167"/>
      <c r="M296" s="171"/>
      <c r="N296" s="172"/>
      <c r="O296" s="172"/>
      <c r="P296" s="172"/>
      <c r="Q296" s="172"/>
      <c r="R296" s="172"/>
      <c r="S296" s="172"/>
      <c r="T296" s="173"/>
      <c r="AT296" s="168" t="s">
        <v>145</v>
      </c>
      <c r="AU296" s="168" t="s">
        <v>91</v>
      </c>
      <c r="AV296" s="12" t="s">
        <v>89</v>
      </c>
      <c r="AW296" s="12" t="s">
        <v>36</v>
      </c>
      <c r="AX296" s="12" t="s">
        <v>81</v>
      </c>
      <c r="AY296" s="168" t="s">
        <v>137</v>
      </c>
    </row>
    <row r="297" spans="2:65" s="1" customFormat="1" ht="16.5" customHeight="1">
      <c r="B297" s="144"/>
      <c r="C297" s="192" t="s">
        <v>541</v>
      </c>
      <c r="D297" s="192" t="s">
        <v>387</v>
      </c>
      <c r="E297" s="193" t="s">
        <v>980</v>
      </c>
      <c r="F297" s="194" t="s">
        <v>981</v>
      </c>
      <c r="G297" s="195" t="s">
        <v>274</v>
      </c>
      <c r="H297" s="196">
        <v>127.484</v>
      </c>
      <c r="I297" s="197"/>
      <c r="J297" s="198">
        <f>ROUND(I297*H297,2)</f>
        <v>0</v>
      </c>
      <c r="K297" s="194" t="s">
        <v>150</v>
      </c>
      <c r="L297" s="199"/>
      <c r="M297" s="200" t="s">
        <v>1</v>
      </c>
      <c r="N297" s="201" t="s">
        <v>46</v>
      </c>
      <c r="O297" s="56"/>
      <c r="P297" s="154">
        <f>O297*H297</f>
        <v>0</v>
      </c>
      <c r="Q297" s="154">
        <v>0.00674</v>
      </c>
      <c r="R297" s="154">
        <f>Q297*H297</f>
        <v>0.85924216</v>
      </c>
      <c r="S297" s="154">
        <v>0</v>
      </c>
      <c r="T297" s="155">
        <f>S297*H297</f>
        <v>0</v>
      </c>
      <c r="AR297" s="156" t="s">
        <v>182</v>
      </c>
      <c r="AT297" s="156" t="s">
        <v>387</v>
      </c>
      <c r="AU297" s="156" t="s">
        <v>91</v>
      </c>
      <c r="AY297" s="18" t="s">
        <v>137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8" t="s">
        <v>89</v>
      </c>
      <c r="BK297" s="157">
        <f>ROUND(I297*H297,2)</f>
        <v>0</v>
      </c>
      <c r="BL297" s="18" t="s">
        <v>136</v>
      </c>
      <c r="BM297" s="156" t="s">
        <v>982</v>
      </c>
    </row>
    <row r="298" spans="2:51" s="11" customFormat="1" ht="12">
      <c r="B298" s="158"/>
      <c r="D298" s="159" t="s">
        <v>145</v>
      </c>
      <c r="E298" s="160" t="s">
        <v>1</v>
      </c>
      <c r="F298" s="161" t="s">
        <v>983</v>
      </c>
      <c r="H298" s="162">
        <v>125.6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145</v>
      </c>
      <c r="AU298" s="160" t="s">
        <v>91</v>
      </c>
      <c r="AV298" s="11" t="s">
        <v>91</v>
      </c>
      <c r="AW298" s="11" t="s">
        <v>36</v>
      </c>
      <c r="AX298" s="11" t="s">
        <v>89</v>
      </c>
      <c r="AY298" s="160" t="s">
        <v>137</v>
      </c>
    </row>
    <row r="299" spans="2:51" s="12" customFormat="1" ht="12">
      <c r="B299" s="167"/>
      <c r="D299" s="159" t="s">
        <v>145</v>
      </c>
      <c r="E299" s="168" t="s">
        <v>1</v>
      </c>
      <c r="F299" s="169" t="s">
        <v>585</v>
      </c>
      <c r="H299" s="168" t="s">
        <v>1</v>
      </c>
      <c r="I299" s="170"/>
      <c r="L299" s="167"/>
      <c r="M299" s="171"/>
      <c r="N299" s="172"/>
      <c r="O299" s="172"/>
      <c r="P299" s="172"/>
      <c r="Q299" s="172"/>
      <c r="R299" s="172"/>
      <c r="S299" s="172"/>
      <c r="T299" s="173"/>
      <c r="AT299" s="168" t="s">
        <v>145</v>
      </c>
      <c r="AU299" s="168" t="s">
        <v>91</v>
      </c>
      <c r="AV299" s="12" t="s">
        <v>89</v>
      </c>
      <c r="AW299" s="12" t="s">
        <v>36</v>
      </c>
      <c r="AX299" s="12" t="s">
        <v>81</v>
      </c>
      <c r="AY299" s="168" t="s">
        <v>137</v>
      </c>
    </row>
    <row r="300" spans="2:51" s="11" customFormat="1" ht="12">
      <c r="B300" s="158"/>
      <c r="D300" s="159" t="s">
        <v>145</v>
      </c>
      <c r="F300" s="161" t="s">
        <v>984</v>
      </c>
      <c r="H300" s="162">
        <v>127.484</v>
      </c>
      <c r="I300" s="163"/>
      <c r="L300" s="158"/>
      <c r="M300" s="164"/>
      <c r="N300" s="165"/>
      <c r="O300" s="165"/>
      <c r="P300" s="165"/>
      <c r="Q300" s="165"/>
      <c r="R300" s="165"/>
      <c r="S300" s="165"/>
      <c r="T300" s="166"/>
      <c r="AT300" s="160" t="s">
        <v>145</v>
      </c>
      <c r="AU300" s="160" t="s">
        <v>91</v>
      </c>
      <c r="AV300" s="11" t="s">
        <v>91</v>
      </c>
      <c r="AW300" s="11" t="s">
        <v>3</v>
      </c>
      <c r="AX300" s="11" t="s">
        <v>89</v>
      </c>
      <c r="AY300" s="160" t="s">
        <v>137</v>
      </c>
    </row>
    <row r="301" spans="2:65" s="1" customFormat="1" ht="16.5" customHeight="1">
      <c r="B301" s="144"/>
      <c r="C301" s="192" t="s">
        <v>545</v>
      </c>
      <c r="D301" s="192" t="s">
        <v>387</v>
      </c>
      <c r="E301" s="193" t="s">
        <v>985</v>
      </c>
      <c r="F301" s="194" t="s">
        <v>986</v>
      </c>
      <c r="G301" s="195" t="s">
        <v>472</v>
      </c>
      <c r="H301" s="196">
        <v>2</v>
      </c>
      <c r="I301" s="197"/>
      <c r="J301" s="198">
        <f>ROUND(I301*H301,2)</f>
        <v>0</v>
      </c>
      <c r="K301" s="194" t="s">
        <v>1</v>
      </c>
      <c r="L301" s="199"/>
      <c r="M301" s="200" t="s">
        <v>1</v>
      </c>
      <c r="N301" s="201" t="s">
        <v>46</v>
      </c>
      <c r="O301" s="56"/>
      <c r="P301" s="154">
        <f>O301*H301</f>
        <v>0</v>
      </c>
      <c r="Q301" s="154">
        <v>1E-05</v>
      </c>
      <c r="R301" s="154">
        <f>Q301*H301</f>
        <v>2E-05</v>
      </c>
      <c r="S301" s="154">
        <v>0</v>
      </c>
      <c r="T301" s="155">
        <f>S301*H301</f>
        <v>0</v>
      </c>
      <c r="AR301" s="156" t="s">
        <v>182</v>
      </c>
      <c r="AT301" s="156" t="s">
        <v>387</v>
      </c>
      <c r="AU301" s="156" t="s">
        <v>91</v>
      </c>
      <c r="AY301" s="18" t="s">
        <v>137</v>
      </c>
      <c r="BE301" s="157">
        <f>IF(N301="základní",J301,0)</f>
        <v>0</v>
      </c>
      <c r="BF301" s="157">
        <f>IF(N301="snížená",J301,0)</f>
        <v>0</v>
      </c>
      <c r="BG301" s="157">
        <f>IF(N301="zákl. přenesená",J301,0)</f>
        <v>0</v>
      </c>
      <c r="BH301" s="157">
        <f>IF(N301="sníž. přenesená",J301,0)</f>
        <v>0</v>
      </c>
      <c r="BI301" s="157">
        <f>IF(N301="nulová",J301,0)</f>
        <v>0</v>
      </c>
      <c r="BJ301" s="18" t="s">
        <v>89</v>
      </c>
      <c r="BK301" s="157">
        <f>ROUND(I301*H301,2)</f>
        <v>0</v>
      </c>
      <c r="BL301" s="18" t="s">
        <v>136</v>
      </c>
      <c r="BM301" s="156" t="s">
        <v>987</v>
      </c>
    </row>
    <row r="302" spans="2:51" s="11" customFormat="1" ht="12">
      <c r="B302" s="158"/>
      <c r="D302" s="159" t="s">
        <v>145</v>
      </c>
      <c r="E302" s="160" t="s">
        <v>1</v>
      </c>
      <c r="F302" s="161" t="s">
        <v>988</v>
      </c>
      <c r="H302" s="162">
        <v>2</v>
      </c>
      <c r="I302" s="163"/>
      <c r="L302" s="158"/>
      <c r="M302" s="164"/>
      <c r="N302" s="165"/>
      <c r="O302" s="165"/>
      <c r="P302" s="165"/>
      <c r="Q302" s="165"/>
      <c r="R302" s="165"/>
      <c r="S302" s="165"/>
      <c r="T302" s="166"/>
      <c r="AT302" s="160" t="s">
        <v>145</v>
      </c>
      <c r="AU302" s="160" t="s">
        <v>91</v>
      </c>
      <c r="AV302" s="11" t="s">
        <v>91</v>
      </c>
      <c r="AW302" s="11" t="s">
        <v>36</v>
      </c>
      <c r="AX302" s="11" t="s">
        <v>89</v>
      </c>
      <c r="AY302" s="160" t="s">
        <v>137</v>
      </c>
    </row>
    <row r="303" spans="2:65" s="1" customFormat="1" ht="16.5" customHeight="1">
      <c r="B303" s="144"/>
      <c r="C303" s="192" t="s">
        <v>551</v>
      </c>
      <c r="D303" s="192" t="s">
        <v>387</v>
      </c>
      <c r="E303" s="193" t="s">
        <v>989</v>
      </c>
      <c r="F303" s="194" t="s">
        <v>990</v>
      </c>
      <c r="G303" s="195" t="s">
        <v>472</v>
      </c>
      <c r="H303" s="196">
        <v>3</v>
      </c>
      <c r="I303" s="197"/>
      <c r="J303" s="198">
        <f>ROUND(I303*H303,2)</f>
        <v>0</v>
      </c>
      <c r="K303" s="194" t="s">
        <v>1</v>
      </c>
      <c r="L303" s="199"/>
      <c r="M303" s="200" t="s">
        <v>1</v>
      </c>
      <c r="N303" s="201" t="s">
        <v>46</v>
      </c>
      <c r="O303" s="56"/>
      <c r="P303" s="154">
        <f>O303*H303</f>
        <v>0</v>
      </c>
      <c r="Q303" s="154">
        <v>1E-05</v>
      </c>
      <c r="R303" s="154">
        <f>Q303*H303</f>
        <v>3.0000000000000004E-05</v>
      </c>
      <c r="S303" s="154">
        <v>0</v>
      </c>
      <c r="T303" s="155">
        <f>S303*H303</f>
        <v>0</v>
      </c>
      <c r="AR303" s="156" t="s">
        <v>182</v>
      </c>
      <c r="AT303" s="156" t="s">
        <v>387</v>
      </c>
      <c r="AU303" s="156" t="s">
        <v>91</v>
      </c>
      <c r="AY303" s="18" t="s">
        <v>137</v>
      </c>
      <c r="BE303" s="157">
        <f>IF(N303="základní",J303,0)</f>
        <v>0</v>
      </c>
      <c r="BF303" s="157">
        <f>IF(N303="snížená",J303,0)</f>
        <v>0</v>
      </c>
      <c r="BG303" s="157">
        <f>IF(N303="zákl. přenesená",J303,0)</f>
        <v>0</v>
      </c>
      <c r="BH303" s="157">
        <f>IF(N303="sníž. přenesená",J303,0)</f>
        <v>0</v>
      </c>
      <c r="BI303" s="157">
        <f>IF(N303="nulová",J303,0)</f>
        <v>0</v>
      </c>
      <c r="BJ303" s="18" t="s">
        <v>89</v>
      </c>
      <c r="BK303" s="157">
        <f>ROUND(I303*H303,2)</f>
        <v>0</v>
      </c>
      <c r="BL303" s="18" t="s">
        <v>136</v>
      </c>
      <c r="BM303" s="156" t="s">
        <v>991</v>
      </c>
    </row>
    <row r="304" spans="2:51" s="11" customFormat="1" ht="12">
      <c r="B304" s="158"/>
      <c r="D304" s="159" t="s">
        <v>145</v>
      </c>
      <c r="E304" s="160" t="s">
        <v>1</v>
      </c>
      <c r="F304" s="161" t="s">
        <v>992</v>
      </c>
      <c r="H304" s="162">
        <v>1</v>
      </c>
      <c r="I304" s="163"/>
      <c r="L304" s="158"/>
      <c r="M304" s="164"/>
      <c r="N304" s="165"/>
      <c r="O304" s="165"/>
      <c r="P304" s="165"/>
      <c r="Q304" s="165"/>
      <c r="R304" s="165"/>
      <c r="S304" s="165"/>
      <c r="T304" s="166"/>
      <c r="AT304" s="160" t="s">
        <v>145</v>
      </c>
      <c r="AU304" s="160" t="s">
        <v>91</v>
      </c>
      <c r="AV304" s="11" t="s">
        <v>91</v>
      </c>
      <c r="AW304" s="11" t="s">
        <v>36</v>
      </c>
      <c r="AX304" s="11" t="s">
        <v>81</v>
      </c>
      <c r="AY304" s="160" t="s">
        <v>137</v>
      </c>
    </row>
    <row r="305" spans="2:51" s="11" customFormat="1" ht="12">
      <c r="B305" s="158"/>
      <c r="D305" s="159" t="s">
        <v>145</v>
      </c>
      <c r="E305" s="160" t="s">
        <v>1</v>
      </c>
      <c r="F305" s="161" t="s">
        <v>993</v>
      </c>
      <c r="H305" s="162">
        <v>2</v>
      </c>
      <c r="I305" s="163"/>
      <c r="L305" s="158"/>
      <c r="M305" s="164"/>
      <c r="N305" s="165"/>
      <c r="O305" s="165"/>
      <c r="P305" s="165"/>
      <c r="Q305" s="165"/>
      <c r="R305" s="165"/>
      <c r="S305" s="165"/>
      <c r="T305" s="166"/>
      <c r="AT305" s="160" t="s">
        <v>145</v>
      </c>
      <c r="AU305" s="160" t="s">
        <v>91</v>
      </c>
      <c r="AV305" s="11" t="s">
        <v>91</v>
      </c>
      <c r="AW305" s="11" t="s">
        <v>36</v>
      </c>
      <c r="AX305" s="11" t="s">
        <v>81</v>
      </c>
      <c r="AY305" s="160" t="s">
        <v>137</v>
      </c>
    </row>
    <row r="306" spans="2:51" s="14" customFormat="1" ht="12">
      <c r="B306" s="184"/>
      <c r="D306" s="159" t="s">
        <v>145</v>
      </c>
      <c r="E306" s="185" t="s">
        <v>1</v>
      </c>
      <c r="F306" s="186" t="s">
        <v>271</v>
      </c>
      <c r="H306" s="187">
        <v>3</v>
      </c>
      <c r="I306" s="188"/>
      <c r="L306" s="184"/>
      <c r="M306" s="189"/>
      <c r="N306" s="190"/>
      <c r="O306" s="190"/>
      <c r="P306" s="190"/>
      <c r="Q306" s="190"/>
      <c r="R306" s="190"/>
      <c r="S306" s="190"/>
      <c r="T306" s="191"/>
      <c r="AT306" s="185" t="s">
        <v>145</v>
      </c>
      <c r="AU306" s="185" t="s">
        <v>91</v>
      </c>
      <c r="AV306" s="14" t="s">
        <v>136</v>
      </c>
      <c r="AW306" s="14" t="s">
        <v>36</v>
      </c>
      <c r="AX306" s="14" t="s">
        <v>89</v>
      </c>
      <c r="AY306" s="185" t="s">
        <v>137</v>
      </c>
    </row>
    <row r="307" spans="2:65" s="1" customFormat="1" ht="16.5" customHeight="1">
      <c r="B307" s="144"/>
      <c r="C307" s="192" t="s">
        <v>557</v>
      </c>
      <c r="D307" s="192" t="s">
        <v>387</v>
      </c>
      <c r="E307" s="193" t="s">
        <v>994</v>
      </c>
      <c r="F307" s="194" t="s">
        <v>995</v>
      </c>
      <c r="G307" s="195" t="s">
        <v>472</v>
      </c>
      <c r="H307" s="196">
        <v>2</v>
      </c>
      <c r="I307" s="197"/>
      <c r="J307" s="198">
        <f>ROUND(I307*H307,2)</f>
        <v>0</v>
      </c>
      <c r="K307" s="194" t="s">
        <v>1</v>
      </c>
      <c r="L307" s="199"/>
      <c r="M307" s="200" t="s">
        <v>1</v>
      </c>
      <c r="N307" s="201" t="s">
        <v>46</v>
      </c>
      <c r="O307" s="56"/>
      <c r="P307" s="154">
        <f>O307*H307</f>
        <v>0</v>
      </c>
      <c r="Q307" s="154">
        <v>2E-05</v>
      </c>
      <c r="R307" s="154">
        <f>Q307*H307</f>
        <v>4E-05</v>
      </c>
      <c r="S307" s="154">
        <v>0</v>
      </c>
      <c r="T307" s="155">
        <f>S307*H307</f>
        <v>0</v>
      </c>
      <c r="AR307" s="156" t="s">
        <v>182</v>
      </c>
      <c r="AT307" s="156" t="s">
        <v>387</v>
      </c>
      <c r="AU307" s="156" t="s">
        <v>91</v>
      </c>
      <c r="AY307" s="18" t="s">
        <v>137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8" t="s">
        <v>89</v>
      </c>
      <c r="BK307" s="157">
        <f>ROUND(I307*H307,2)</f>
        <v>0</v>
      </c>
      <c r="BL307" s="18" t="s">
        <v>136</v>
      </c>
      <c r="BM307" s="156" t="s">
        <v>996</v>
      </c>
    </row>
    <row r="308" spans="2:51" s="11" customFormat="1" ht="12">
      <c r="B308" s="158"/>
      <c r="D308" s="159" t="s">
        <v>145</v>
      </c>
      <c r="E308" s="160" t="s">
        <v>1</v>
      </c>
      <c r="F308" s="161" t="s">
        <v>997</v>
      </c>
      <c r="H308" s="162">
        <v>2</v>
      </c>
      <c r="I308" s="163"/>
      <c r="L308" s="158"/>
      <c r="M308" s="164"/>
      <c r="N308" s="165"/>
      <c r="O308" s="165"/>
      <c r="P308" s="165"/>
      <c r="Q308" s="165"/>
      <c r="R308" s="165"/>
      <c r="S308" s="165"/>
      <c r="T308" s="166"/>
      <c r="AT308" s="160" t="s">
        <v>145</v>
      </c>
      <c r="AU308" s="160" t="s">
        <v>91</v>
      </c>
      <c r="AV308" s="11" t="s">
        <v>91</v>
      </c>
      <c r="AW308" s="11" t="s">
        <v>36</v>
      </c>
      <c r="AX308" s="11" t="s">
        <v>89</v>
      </c>
      <c r="AY308" s="160" t="s">
        <v>137</v>
      </c>
    </row>
    <row r="309" spans="2:65" s="1" customFormat="1" ht="16.5" customHeight="1">
      <c r="B309" s="144"/>
      <c r="C309" s="192" t="s">
        <v>562</v>
      </c>
      <c r="D309" s="192" t="s">
        <v>387</v>
      </c>
      <c r="E309" s="193" t="s">
        <v>998</v>
      </c>
      <c r="F309" s="194" t="s">
        <v>999</v>
      </c>
      <c r="G309" s="195" t="s">
        <v>472</v>
      </c>
      <c r="H309" s="196">
        <v>1</v>
      </c>
      <c r="I309" s="197"/>
      <c r="J309" s="198">
        <f>ROUND(I309*H309,2)</f>
        <v>0</v>
      </c>
      <c r="K309" s="194" t="s">
        <v>1</v>
      </c>
      <c r="L309" s="199"/>
      <c r="M309" s="200" t="s">
        <v>1</v>
      </c>
      <c r="N309" s="201" t="s">
        <v>46</v>
      </c>
      <c r="O309" s="56"/>
      <c r="P309" s="154">
        <f>O309*H309</f>
        <v>0</v>
      </c>
      <c r="Q309" s="154">
        <v>1E-05</v>
      </c>
      <c r="R309" s="154">
        <f>Q309*H309</f>
        <v>1E-05</v>
      </c>
      <c r="S309" s="154">
        <v>0</v>
      </c>
      <c r="T309" s="155">
        <f>S309*H309</f>
        <v>0</v>
      </c>
      <c r="AR309" s="156" t="s">
        <v>182</v>
      </c>
      <c r="AT309" s="156" t="s">
        <v>387</v>
      </c>
      <c r="AU309" s="156" t="s">
        <v>91</v>
      </c>
      <c r="AY309" s="18" t="s">
        <v>137</v>
      </c>
      <c r="BE309" s="157">
        <f>IF(N309="základní",J309,0)</f>
        <v>0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8" t="s">
        <v>89</v>
      </c>
      <c r="BK309" s="157">
        <f>ROUND(I309*H309,2)</f>
        <v>0</v>
      </c>
      <c r="BL309" s="18" t="s">
        <v>136</v>
      </c>
      <c r="BM309" s="156" t="s">
        <v>1000</v>
      </c>
    </row>
    <row r="310" spans="2:51" s="11" customFormat="1" ht="12">
      <c r="B310" s="158"/>
      <c r="D310" s="159" t="s">
        <v>145</v>
      </c>
      <c r="E310" s="160" t="s">
        <v>1</v>
      </c>
      <c r="F310" s="161" t="s">
        <v>1001</v>
      </c>
      <c r="H310" s="162">
        <v>1</v>
      </c>
      <c r="I310" s="163"/>
      <c r="L310" s="158"/>
      <c r="M310" s="164"/>
      <c r="N310" s="165"/>
      <c r="O310" s="165"/>
      <c r="P310" s="165"/>
      <c r="Q310" s="165"/>
      <c r="R310" s="165"/>
      <c r="S310" s="165"/>
      <c r="T310" s="166"/>
      <c r="AT310" s="160" t="s">
        <v>145</v>
      </c>
      <c r="AU310" s="160" t="s">
        <v>91</v>
      </c>
      <c r="AV310" s="11" t="s">
        <v>91</v>
      </c>
      <c r="AW310" s="11" t="s">
        <v>36</v>
      </c>
      <c r="AX310" s="11" t="s">
        <v>89</v>
      </c>
      <c r="AY310" s="160" t="s">
        <v>137</v>
      </c>
    </row>
    <row r="311" spans="2:65" s="1" customFormat="1" ht="16.5" customHeight="1">
      <c r="B311" s="144"/>
      <c r="C311" s="145" t="s">
        <v>567</v>
      </c>
      <c r="D311" s="145" t="s">
        <v>138</v>
      </c>
      <c r="E311" s="146" t="s">
        <v>1002</v>
      </c>
      <c r="F311" s="147" t="s">
        <v>1003</v>
      </c>
      <c r="G311" s="148" t="s">
        <v>472</v>
      </c>
      <c r="H311" s="149">
        <v>4</v>
      </c>
      <c r="I311" s="150"/>
      <c r="J311" s="151">
        <f>ROUND(I311*H311,2)</f>
        <v>0</v>
      </c>
      <c r="K311" s="147" t="s">
        <v>150</v>
      </c>
      <c r="L311" s="33"/>
      <c r="M311" s="152" t="s">
        <v>1</v>
      </c>
      <c r="N311" s="153" t="s">
        <v>46</v>
      </c>
      <c r="O311" s="56"/>
      <c r="P311" s="154">
        <f>O311*H311</f>
        <v>0</v>
      </c>
      <c r="Q311" s="154">
        <v>2E-05</v>
      </c>
      <c r="R311" s="154">
        <f>Q311*H311</f>
        <v>8E-05</v>
      </c>
      <c r="S311" s="154">
        <v>0</v>
      </c>
      <c r="T311" s="155">
        <f>S311*H311</f>
        <v>0</v>
      </c>
      <c r="AR311" s="156" t="s">
        <v>136</v>
      </c>
      <c r="AT311" s="156" t="s">
        <v>138</v>
      </c>
      <c r="AU311" s="156" t="s">
        <v>91</v>
      </c>
      <c r="AY311" s="18" t="s">
        <v>137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8" t="s">
        <v>89</v>
      </c>
      <c r="BK311" s="157">
        <f>ROUND(I311*H311,2)</f>
        <v>0</v>
      </c>
      <c r="BL311" s="18" t="s">
        <v>136</v>
      </c>
      <c r="BM311" s="156" t="s">
        <v>1004</v>
      </c>
    </row>
    <row r="312" spans="2:51" s="12" customFormat="1" ht="12">
      <c r="B312" s="167"/>
      <c r="D312" s="159" t="s">
        <v>145</v>
      </c>
      <c r="E312" s="168" t="s">
        <v>1</v>
      </c>
      <c r="F312" s="169" t="s">
        <v>1005</v>
      </c>
      <c r="H312" s="168" t="s">
        <v>1</v>
      </c>
      <c r="I312" s="170"/>
      <c r="L312" s="167"/>
      <c r="M312" s="171"/>
      <c r="N312" s="172"/>
      <c r="O312" s="172"/>
      <c r="P312" s="172"/>
      <c r="Q312" s="172"/>
      <c r="R312" s="172"/>
      <c r="S312" s="172"/>
      <c r="T312" s="173"/>
      <c r="AT312" s="168" t="s">
        <v>145</v>
      </c>
      <c r="AU312" s="168" t="s">
        <v>91</v>
      </c>
      <c r="AV312" s="12" t="s">
        <v>89</v>
      </c>
      <c r="AW312" s="12" t="s">
        <v>36</v>
      </c>
      <c r="AX312" s="12" t="s">
        <v>81</v>
      </c>
      <c r="AY312" s="168" t="s">
        <v>137</v>
      </c>
    </row>
    <row r="313" spans="2:51" s="11" customFormat="1" ht="12">
      <c r="B313" s="158"/>
      <c r="D313" s="159" t="s">
        <v>145</v>
      </c>
      <c r="E313" s="160" t="s">
        <v>1</v>
      </c>
      <c r="F313" s="161" t="s">
        <v>1006</v>
      </c>
      <c r="H313" s="162">
        <v>4</v>
      </c>
      <c r="I313" s="163"/>
      <c r="L313" s="158"/>
      <c r="M313" s="164"/>
      <c r="N313" s="165"/>
      <c r="O313" s="165"/>
      <c r="P313" s="165"/>
      <c r="Q313" s="165"/>
      <c r="R313" s="165"/>
      <c r="S313" s="165"/>
      <c r="T313" s="166"/>
      <c r="AT313" s="160" t="s">
        <v>145</v>
      </c>
      <c r="AU313" s="160" t="s">
        <v>91</v>
      </c>
      <c r="AV313" s="11" t="s">
        <v>91</v>
      </c>
      <c r="AW313" s="11" t="s">
        <v>36</v>
      </c>
      <c r="AX313" s="11" t="s">
        <v>89</v>
      </c>
      <c r="AY313" s="160" t="s">
        <v>137</v>
      </c>
    </row>
    <row r="314" spans="2:65" s="1" customFormat="1" ht="16.5" customHeight="1">
      <c r="B314" s="144"/>
      <c r="C314" s="192" t="s">
        <v>575</v>
      </c>
      <c r="D314" s="192" t="s">
        <v>387</v>
      </c>
      <c r="E314" s="193" t="s">
        <v>1007</v>
      </c>
      <c r="F314" s="194" t="s">
        <v>1008</v>
      </c>
      <c r="G314" s="195" t="s">
        <v>472</v>
      </c>
      <c r="H314" s="196">
        <v>4</v>
      </c>
      <c r="I314" s="197"/>
      <c r="J314" s="198">
        <f>ROUND(I314*H314,2)</f>
        <v>0</v>
      </c>
      <c r="K314" s="194" t="s">
        <v>150</v>
      </c>
      <c r="L314" s="199"/>
      <c r="M314" s="200" t="s">
        <v>1</v>
      </c>
      <c r="N314" s="201" t="s">
        <v>46</v>
      </c>
      <c r="O314" s="56"/>
      <c r="P314" s="154">
        <f>O314*H314</f>
        <v>0</v>
      </c>
      <c r="Q314" s="154">
        <v>0.0003</v>
      </c>
      <c r="R314" s="154">
        <f>Q314*H314</f>
        <v>0.0012</v>
      </c>
      <c r="S314" s="154">
        <v>0</v>
      </c>
      <c r="T314" s="155">
        <f>S314*H314</f>
        <v>0</v>
      </c>
      <c r="AR314" s="156" t="s">
        <v>182</v>
      </c>
      <c r="AT314" s="156" t="s">
        <v>387</v>
      </c>
      <c r="AU314" s="156" t="s">
        <v>91</v>
      </c>
      <c r="AY314" s="18" t="s">
        <v>137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8" t="s">
        <v>89</v>
      </c>
      <c r="BK314" s="157">
        <f>ROUND(I314*H314,2)</f>
        <v>0</v>
      </c>
      <c r="BL314" s="18" t="s">
        <v>136</v>
      </c>
      <c r="BM314" s="156" t="s">
        <v>1009</v>
      </c>
    </row>
    <row r="315" spans="2:65" s="1" customFormat="1" ht="24" customHeight="1">
      <c r="B315" s="144"/>
      <c r="C315" s="145" t="s">
        <v>580</v>
      </c>
      <c r="D315" s="145" t="s">
        <v>138</v>
      </c>
      <c r="E315" s="146" t="s">
        <v>1010</v>
      </c>
      <c r="F315" s="147" t="s">
        <v>1011</v>
      </c>
      <c r="G315" s="148" t="s">
        <v>472</v>
      </c>
      <c r="H315" s="149">
        <v>1</v>
      </c>
      <c r="I315" s="150"/>
      <c r="J315" s="151">
        <f>ROUND(I315*H315,2)</f>
        <v>0</v>
      </c>
      <c r="K315" s="147" t="s">
        <v>150</v>
      </c>
      <c r="L315" s="33"/>
      <c r="M315" s="152" t="s">
        <v>1</v>
      </c>
      <c r="N315" s="153" t="s">
        <v>46</v>
      </c>
      <c r="O315" s="56"/>
      <c r="P315" s="154">
        <f>O315*H315</f>
        <v>0</v>
      </c>
      <c r="Q315" s="154">
        <v>0.00162</v>
      </c>
      <c r="R315" s="154">
        <f>Q315*H315</f>
        <v>0.00162</v>
      </c>
      <c r="S315" s="154">
        <v>0</v>
      </c>
      <c r="T315" s="155">
        <f>S315*H315</f>
        <v>0</v>
      </c>
      <c r="AR315" s="156" t="s">
        <v>136</v>
      </c>
      <c r="AT315" s="156" t="s">
        <v>138</v>
      </c>
      <c r="AU315" s="156" t="s">
        <v>91</v>
      </c>
      <c r="AY315" s="18" t="s">
        <v>137</v>
      </c>
      <c r="BE315" s="157">
        <f>IF(N315="základní",J315,0)</f>
        <v>0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8" t="s">
        <v>89</v>
      </c>
      <c r="BK315" s="157">
        <f>ROUND(I315*H315,2)</f>
        <v>0</v>
      </c>
      <c r="BL315" s="18" t="s">
        <v>136</v>
      </c>
      <c r="BM315" s="156" t="s">
        <v>1012</v>
      </c>
    </row>
    <row r="316" spans="2:51" s="11" customFormat="1" ht="12">
      <c r="B316" s="158"/>
      <c r="D316" s="159" t="s">
        <v>145</v>
      </c>
      <c r="E316" s="160" t="s">
        <v>1</v>
      </c>
      <c r="F316" s="161" t="s">
        <v>1013</v>
      </c>
      <c r="H316" s="162">
        <v>1</v>
      </c>
      <c r="I316" s="163"/>
      <c r="L316" s="158"/>
      <c r="M316" s="164"/>
      <c r="N316" s="165"/>
      <c r="O316" s="165"/>
      <c r="P316" s="165"/>
      <c r="Q316" s="165"/>
      <c r="R316" s="165"/>
      <c r="S316" s="165"/>
      <c r="T316" s="166"/>
      <c r="AT316" s="160" t="s">
        <v>145</v>
      </c>
      <c r="AU316" s="160" t="s">
        <v>91</v>
      </c>
      <c r="AV316" s="11" t="s">
        <v>91</v>
      </c>
      <c r="AW316" s="11" t="s">
        <v>36</v>
      </c>
      <c r="AX316" s="11" t="s">
        <v>89</v>
      </c>
      <c r="AY316" s="160" t="s">
        <v>137</v>
      </c>
    </row>
    <row r="317" spans="2:65" s="1" customFormat="1" ht="16.5" customHeight="1">
      <c r="B317" s="144"/>
      <c r="C317" s="192" t="s">
        <v>587</v>
      </c>
      <c r="D317" s="192" t="s">
        <v>387</v>
      </c>
      <c r="E317" s="193" t="s">
        <v>1014</v>
      </c>
      <c r="F317" s="194" t="s">
        <v>1015</v>
      </c>
      <c r="G317" s="195" t="s">
        <v>472</v>
      </c>
      <c r="H317" s="196">
        <v>1</v>
      </c>
      <c r="I317" s="197"/>
      <c r="J317" s="198">
        <f>ROUND(I317*H317,2)</f>
        <v>0</v>
      </c>
      <c r="K317" s="194" t="s">
        <v>150</v>
      </c>
      <c r="L317" s="199"/>
      <c r="M317" s="200" t="s">
        <v>1</v>
      </c>
      <c r="N317" s="201" t="s">
        <v>46</v>
      </c>
      <c r="O317" s="56"/>
      <c r="P317" s="154">
        <f>O317*H317</f>
        <v>0</v>
      </c>
      <c r="Q317" s="154">
        <v>0.0185</v>
      </c>
      <c r="R317" s="154">
        <f>Q317*H317</f>
        <v>0.0185</v>
      </c>
      <c r="S317" s="154">
        <v>0</v>
      </c>
      <c r="T317" s="155">
        <f>S317*H317</f>
        <v>0</v>
      </c>
      <c r="AR317" s="156" t="s">
        <v>182</v>
      </c>
      <c r="AT317" s="156" t="s">
        <v>387</v>
      </c>
      <c r="AU317" s="156" t="s">
        <v>91</v>
      </c>
      <c r="AY317" s="18" t="s">
        <v>137</v>
      </c>
      <c r="BE317" s="157">
        <f>IF(N317="základní",J317,0)</f>
        <v>0</v>
      </c>
      <c r="BF317" s="157">
        <f>IF(N317="snížená",J317,0)</f>
        <v>0</v>
      </c>
      <c r="BG317" s="157">
        <f>IF(N317="zákl. přenesená",J317,0)</f>
        <v>0</v>
      </c>
      <c r="BH317" s="157">
        <f>IF(N317="sníž. přenesená",J317,0)</f>
        <v>0</v>
      </c>
      <c r="BI317" s="157">
        <f>IF(N317="nulová",J317,0)</f>
        <v>0</v>
      </c>
      <c r="BJ317" s="18" t="s">
        <v>89</v>
      </c>
      <c r="BK317" s="157">
        <f>ROUND(I317*H317,2)</f>
        <v>0</v>
      </c>
      <c r="BL317" s="18" t="s">
        <v>136</v>
      </c>
      <c r="BM317" s="156" t="s">
        <v>1016</v>
      </c>
    </row>
    <row r="318" spans="2:51" s="11" customFormat="1" ht="12">
      <c r="B318" s="158"/>
      <c r="D318" s="159" t="s">
        <v>145</v>
      </c>
      <c r="E318" s="160" t="s">
        <v>1</v>
      </c>
      <c r="F318" s="161" t="s">
        <v>1017</v>
      </c>
      <c r="H318" s="162">
        <v>1</v>
      </c>
      <c r="I318" s="163"/>
      <c r="L318" s="158"/>
      <c r="M318" s="164"/>
      <c r="N318" s="165"/>
      <c r="O318" s="165"/>
      <c r="P318" s="165"/>
      <c r="Q318" s="165"/>
      <c r="R318" s="165"/>
      <c r="S318" s="165"/>
      <c r="T318" s="166"/>
      <c r="AT318" s="160" t="s">
        <v>145</v>
      </c>
      <c r="AU318" s="160" t="s">
        <v>91</v>
      </c>
      <c r="AV318" s="11" t="s">
        <v>91</v>
      </c>
      <c r="AW318" s="11" t="s">
        <v>36</v>
      </c>
      <c r="AX318" s="11" t="s">
        <v>89</v>
      </c>
      <c r="AY318" s="160" t="s">
        <v>137</v>
      </c>
    </row>
    <row r="319" spans="2:65" s="1" customFormat="1" ht="24" customHeight="1">
      <c r="B319" s="144"/>
      <c r="C319" s="145" t="s">
        <v>593</v>
      </c>
      <c r="D319" s="145" t="s">
        <v>138</v>
      </c>
      <c r="E319" s="146" t="s">
        <v>1018</v>
      </c>
      <c r="F319" s="147" t="s">
        <v>1019</v>
      </c>
      <c r="G319" s="148" t="s">
        <v>472</v>
      </c>
      <c r="H319" s="149">
        <v>2</v>
      </c>
      <c r="I319" s="150"/>
      <c r="J319" s="151">
        <f>ROUND(I319*H319,2)</f>
        <v>0</v>
      </c>
      <c r="K319" s="147" t="s">
        <v>150</v>
      </c>
      <c r="L319" s="33"/>
      <c r="M319" s="152" t="s">
        <v>1</v>
      </c>
      <c r="N319" s="153" t="s">
        <v>46</v>
      </c>
      <c r="O319" s="56"/>
      <c r="P319" s="154">
        <f>O319*H319</f>
        <v>0</v>
      </c>
      <c r="Q319" s="154">
        <v>0.00165</v>
      </c>
      <c r="R319" s="154">
        <f>Q319*H319</f>
        <v>0.0033</v>
      </c>
      <c r="S319" s="154">
        <v>0</v>
      </c>
      <c r="T319" s="155">
        <f>S319*H319</f>
        <v>0</v>
      </c>
      <c r="AR319" s="156" t="s">
        <v>136</v>
      </c>
      <c r="AT319" s="156" t="s">
        <v>138</v>
      </c>
      <c r="AU319" s="156" t="s">
        <v>91</v>
      </c>
      <c r="AY319" s="18" t="s">
        <v>137</v>
      </c>
      <c r="BE319" s="157">
        <f>IF(N319="základní",J319,0)</f>
        <v>0</v>
      </c>
      <c r="BF319" s="157">
        <f>IF(N319="snížená",J319,0)</f>
        <v>0</v>
      </c>
      <c r="BG319" s="157">
        <f>IF(N319="zákl. přenesená",J319,0)</f>
        <v>0</v>
      </c>
      <c r="BH319" s="157">
        <f>IF(N319="sníž. přenesená",J319,0)</f>
        <v>0</v>
      </c>
      <c r="BI319" s="157">
        <f>IF(N319="nulová",J319,0)</f>
        <v>0</v>
      </c>
      <c r="BJ319" s="18" t="s">
        <v>89</v>
      </c>
      <c r="BK319" s="157">
        <f>ROUND(I319*H319,2)</f>
        <v>0</v>
      </c>
      <c r="BL319" s="18" t="s">
        <v>136</v>
      </c>
      <c r="BM319" s="156" t="s">
        <v>1020</v>
      </c>
    </row>
    <row r="320" spans="2:51" s="11" customFormat="1" ht="12">
      <c r="B320" s="158"/>
      <c r="D320" s="159" t="s">
        <v>145</v>
      </c>
      <c r="E320" s="160" t="s">
        <v>1</v>
      </c>
      <c r="F320" s="161" t="s">
        <v>1021</v>
      </c>
      <c r="H320" s="162">
        <v>2</v>
      </c>
      <c r="I320" s="163"/>
      <c r="L320" s="158"/>
      <c r="M320" s="164"/>
      <c r="N320" s="165"/>
      <c r="O320" s="165"/>
      <c r="P320" s="165"/>
      <c r="Q320" s="165"/>
      <c r="R320" s="165"/>
      <c r="S320" s="165"/>
      <c r="T320" s="166"/>
      <c r="AT320" s="160" t="s">
        <v>145</v>
      </c>
      <c r="AU320" s="160" t="s">
        <v>91</v>
      </c>
      <c r="AV320" s="11" t="s">
        <v>91</v>
      </c>
      <c r="AW320" s="11" t="s">
        <v>36</v>
      </c>
      <c r="AX320" s="11" t="s">
        <v>89</v>
      </c>
      <c r="AY320" s="160" t="s">
        <v>137</v>
      </c>
    </row>
    <row r="321" spans="2:65" s="1" customFormat="1" ht="16.5" customHeight="1">
      <c r="B321" s="144"/>
      <c r="C321" s="192" t="s">
        <v>597</v>
      </c>
      <c r="D321" s="192" t="s">
        <v>387</v>
      </c>
      <c r="E321" s="193" t="s">
        <v>1022</v>
      </c>
      <c r="F321" s="194" t="s">
        <v>1023</v>
      </c>
      <c r="G321" s="195" t="s">
        <v>472</v>
      </c>
      <c r="H321" s="196">
        <v>2</v>
      </c>
      <c r="I321" s="197"/>
      <c r="J321" s="198">
        <f>ROUND(I321*H321,2)</f>
        <v>0</v>
      </c>
      <c r="K321" s="194" t="s">
        <v>150</v>
      </c>
      <c r="L321" s="199"/>
      <c r="M321" s="200" t="s">
        <v>1</v>
      </c>
      <c r="N321" s="201" t="s">
        <v>46</v>
      </c>
      <c r="O321" s="56"/>
      <c r="P321" s="154">
        <f>O321*H321</f>
        <v>0</v>
      </c>
      <c r="Q321" s="154">
        <v>0.0245</v>
      </c>
      <c r="R321" s="154">
        <f>Q321*H321</f>
        <v>0.049</v>
      </c>
      <c r="S321" s="154">
        <v>0</v>
      </c>
      <c r="T321" s="155">
        <f>S321*H321</f>
        <v>0</v>
      </c>
      <c r="AR321" s="156" t="s">
        <v>182</v>
      </c>
      <c r="AT321" s="156" t="s">
        <v>387</v>
      </c>
      <c r="AU321" s="156" t="s">
        <v>91</v>
      </c>
      <c r="AY321" s="18" t="s">
        <v>137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8" t="s">
        <v>89</v>
      </c>
      <c r="BK321" s="157">
        <f>ROUND(I321*H321,2)</f>
        <v>0</v>
      </c>
      <c r="BL321" s="18" t="s">
        <v>136</v>
      </c>
      <c r="BM321" s="156" t="s">
        <v>1024</v>
      </c>
    </row>
    <row r="322" spans="2:51" s="11" customFormat="1" ht="12">
      <c r="B322" s="158"/>
      <c r="D322" s="159" t="s">
        <v>145</v>
      </c>
      <c r="E322" s="160" t="s">
        <v>1</v>
      </c>
      <c r="F322" s="161" t="s">
        <v>1025</v>
      </c>
      <c r="H322" s="162">
        <v>2</v>
      </c>
      <c r="I322" s="163"/>
      <c r="L322" s="158"/>
      <c r="M322" s="164"/>
      <c r="N322" s="165"/>
      <c r="O322" s="165"/>
      <c r="P322" s="165"/>
      <c r="Q322" s="165"/>
      <c r="R322" s="165"/>
      <c r="S322" s="165"/>
      <c r="T322" s="166"/>
      <c r="AT322" s="160" t="s">
        <v>145</v>
      </c>
      <c r="AU322" s="160" t="s">
        <v>91</v>
      </c>
      <c r="AV322" s="11" t="s">
        <v>91</v>
      </c>
      <c r="AW322" s="11" t="s">
        <v>36</v>
      </c>
      <c r="AX322" s="11" t="s">
        <v>89</v>
      </c>
      <c r="AY322" s="160" t="s">
        <v>137</v>
      </c>
    </row>
    <row r="323" spans="2:65" s="1" customFormat="1" ht="16.5" customHeight="1">
      <c r="B323" s="144"/>
      <c r="C323" s="192" t="s">
        <v>601</v>
      </c>
      <c r="D323" s="192" t="s">
        <v>387</v>
      </c>
      <c r="E323" s="193" t="s">
        <v>1026</v>
      </c>
      <c r="F323" s="194" t="s">
        <v>1027</v>
      </c>
      <c r="G323" s="195" t="s">
        <v>472</v>
      </c>
      <c r="H323" s="196">
        <v>2</v>
      </c>
      <c r="I323" s="197"/>
      <c r="J323" s="198">
        <f>ROUND(I323*H323,2)</f>
        <v>0</v>
      </c>
      <c r="K323" s="194" t="s">
        <v>1</v>
      </c>
      <c r="L323" s="199"/>
      <c r="M323" s="200" t="s">
        <v>1</v>
      </c>
      <c r="N323" s="201" t="s">
        <v>46</v>
      </c>
      <c r="O323" s="56"/>
      <c r="P323" s="154">
        <f>O323*H323</f>
        <v>0</v>
      </c>
      <c r="Q323" s="154">
        <v>0</v>
      </c>
      <c r="R323" s="154">
        <f>Q323*H323</f>
        <v>0</v>
      </c>
      <c r="S323" s="154">
        <v>0</v>
      </c>
      <c r="T323" s="155">
        <f>S323*H323</f>
        <v>0</v>
      </c>
      <c r="AR323" s="156" t="s">
        <v>182</v>
      </c>
      <c r="AT323" s="156" t="s">
        <v>387</v>
      </c>
      <c r="AU323" s="156" t="s">
        <v>91</v>
      </c>
      <c r="AY323" s="18" t="s">
        <v>137</v>
      </c>
      <c r="BE323" s="157">
        <f>IF(N323="základní",J323,0)</f>
        <v>0</v>
      </c>
      <c r="BF323" s="157">
        <f>IF(N323="snížená",J323,0)</f>
        <v>0</v>
      </c>
      <c r="BG323" s="157">
        <f>IF(N323="zákl. přenesená",J323,0)</f>
        <v>0</v>
      </c>
      <c r="BH323" s="157">
        <f>IF(N323="sníž. přenesená",J323,0)</f>
        <v>0</v>
      </c>
      <c r="BI323" s="157">
        <f>IF(N323="nulová",J323,0)</f>
        <v>0</v>
      </c>
      <c r="BJ323" s="18" t="s">
        <v>89</v>
      </c>
      <c r="BK323" s="157">
        <f>ROUND(I323*H323,2)</f>
        <v>0</v>
      </c>
      <c r="BL323" s="18" t="s">
        <v>136</v>
      </c>
      <c r="BM323" s="156" t="s">
        <v>1028</v>
      </c>
    </row>
    <row r="324" spans="2:51" s="11" customFormat="1" ht="12">
      <c r="B324" s="158"/>
      <c r="D324" s="159" t="s">
        <v>145</v>
      </c>
      <c r="E324" s="160" t="s">
        <v>1</v>
      </c>
      <c r="F324" s="161" t="s">
        <v>1029</v>
      </c>
      <c r="H324" s="162">
        <v>2</v>
      </c>
      <c r="I324" s="163"/>
      <c r="L324" s="158"/>
      <c r="M324" s="164"/>
      <c r="N324" s="165"/>
      <c r="O324" s="165"/>
      <c r="P324" s="165"/>
      <c r="Q324" s="165"/>
      <c r="R324" s="165"/>
      <c r="S324" s="165"/>
      <c r="T324" s="166"/>
      <c r="AT324" s="160" t="s">
        <v>145</v>
      </c>
      <c r="AU324" s="160" t="s">
        <v>91</v>
      </c>
      <c r="AV324" s="11" t="s">
        <v>91</v>
      </c>
      <c r="AW324" s="11" t="s">
        <v>36</v>
      </c>
      <c r="AX324" s="11" t="s">
        <v>89</v>
      </c>
      <c r="AY324" s="160" t="s">
        <v>137</v>
      </c>
    </row>
    <row r="325" spans="2:65" s="1" customFormat="1" ht="16.5" customHeight="1">
      <c r="B325" s="144"/>
      <c r="C325" s="192" t="s">
        <v>605</v>
      </c>
      <c r="D325" s="192" t="s">
        <v>387</v>
      </c>
      <c r="E325" s="193" t="s">
        <v>1030</v>
      </c>
      <c r="F325" s="194" t="s">
        <v>1031</v>
      </c>
      <c r="G325" s="195" t="s">
        <v>472</v>
      </c>
      <c r="H325" s="196">
        <v>1</v>
      </c>
      <c r="I325" s="197"/>
      <c r="J325" s="198">
        <f>ROUND(I325*H325,2)</f>
        <v>0</v>
      </c>
      <c r="K325" s="194" t="s">
        <v>1</v>
      </c>
      <c r="L325" s="199"/>
      <c r="M325" s="200" t="s">
        <v>1</v>
      </c>
      <c r="N325" s="201" t="s">
        <v>46</v>
      </c>
      <c r="O325" s="56"/>
      <c r="P325" s="154">
        <f>O325*H325</f>
        <v>0</v>
      </c>
      <c r="Q325" s="154">
        <v>1E-05</v>
      </c>
      <c r="R325" s="154">
        <f>Q325*H325</f>
        <v>1E-05</v>
      </c>
      <c r="S325" s="154">
        <v>0</v>
      </c>
      <c r="T325" s="155">
        <f>S325*H325</f>
        <v>0</v>
      </c>
      <c r="AR325" s="156" t="s">
        <v>182</v>
      </c>
      <c r="AT325" s="156" t="s">
        <v>387</v>
      </c>
      <c r="AU325" s="156" t="s">
        <v>91</v>
      </c>
      <c r="AY325" s="18" t="s">
        <v>137</v>
      </c>
      <c r="BE325" s="157">
        <f>IF(N325="základní",J325,0)</f>
        <v>0</v>
      </c>
      <c r="BF325" s="157">
        <f>IF(N325="snížená",J325,0)</f>
        <v>0</v>
      </c>
      <c r="BG325" s="157">
        <f>IF(N325="zákl. přenesená",J325,0)</f>
        <v>0</v>
      </c>
      <c r="BH325" s="157">
        <f>IF(N325="sníž. přenesená",J325,0)</f>
        <v>0</v>
      </c>
      <c r="BI325" s="157">
        <f>IF(N325="nulová",J325,0)</f>
        <v>0</v>
      </c>
      <c r="BJ325" s="18" t="s">
        <v>89</v>
      </c>
      <c r="BK325" s="157">
        <f>ROUND(I325*H325,2)</f>
        <v>0</v>
      </c>
      <c r="BL325" s="18" t="s">
        <v>136</v>
      </c>
      <c r="BM325" s="156" t="s">
        <v>1032</v>
      </c>
    </row>
    <row r="326" spans="2:51" s="11" customFormat="1" ht="12">
      <c r="B326" s="158"/>
      <c r="D326" s="159" t="s">
        <v>145</v>
      </c>
      <c r="E326" s="160" t="s">
        <v>1</v>
      </c>
      <c r="F326" s="161" t="s">
        <v>1033</v>
      </c>
      <c r="H326" s="162">
        <v>1</v>
      </c>
      <c r="I326" s="163"/>
      <c r="L326" s="158"/>
      <c r="M326" s="164"/>
      <c r="N326" s="165"/>
      <c r="O326" s="165"/>
      <c r="P326" s="165"/>
      <c r="Q326" s="165"/>
      <c r="R326" s="165"/>
      <c r="S326" s="165"/>
      <c r="T326" s="166"/>
      <c r="AT326" s="160" t="s">
        <v>145</v>
      </c>
      <c r="AU326" s="160" t="s">
        <v>91</v>
      </c>
      <c r="AV326" s="11" t="s">
        <v>91</v>
      </c>
      <c r="AW326" s="11" t="s">
        <v>36</v>
      </c>
      <c r="AX326" s="11" t="s">
        <v>89</v>
      </c>
      <c r="AY326" s="160" t="s">
        <v>137</v>
      </c>
    </row>
    <row r="327" spans="2:65" s="1" customFormat="1" ht="24" customHeight="1">
      <c r="B327" s="144"/>
      <c r="C327" s="145" t="s">
        <v>610</v>
      </c>
      <c r="D327" s="145" t="s">
        <v>138</v>
      </c>
      <c r="E327" s="146" t="s">
        <v>1034</v>
      </c>
      <c r="F327" s="147" t="s">
        <v>1035</v>
      </c>
      <c r="G327" s="148" t="s">
        <v>472</v>
      </c>
      <c r="H327" s="149">
        <v>4</v>
      </c>
      <c r="I327" s="150"/>
      <c r="J327" s="151">
        <f>ROUND(I327*H327,2)</f>
        <v>0</v>
      </c>
      <c r="K327" s="147" t="s">
        <v>150</v>
      </c>
      <c r="L327" s="33"/>
      <c r="M327" s="152" t="s">
        <v>1</v>
      </c>
      <c r="N327" s="153" t="s">
        <v>46</v>
      </c>
      <c r="O327" s="56"/>
      <c r="P327" s="154">
        <f>O327*H327</f>
        <v>0</v>
      </c>
      <c r="Q327" s="154">
        <v>0</v>
      </c>
      <c r="R327" s="154">
        <f>Q327*H327</f>
        <v>0</v>
      </c>
      <c r="S327" s="154">
        <v>0.0173</v>
      </c>
      <c r="T327" s="155">
        <f>S327*H327</f>
        <v>0.0692</v>
      </c>
      <c r="AR327" s="156" t="s">
        <v>136</v>
      </c>
      <c r="AT327" s="156" t="s">
        <v>138</v>
      </c>
      <c r="AU327" s="156" t="s">
        <v>91</v>
      </c>
      <c r="AY327" s="18" t="s">
        <v>137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8" t="s">
        <v>89</v>
      </c>
      <c r="BK327" s="157">
        <f>ROUND(I327*H327,2)</f>
        <v>0</v>
      </c>
      <c r="BL327" s="18" t="s">
        <v>136</v>
      </c>
      <c r="BM327" s="156" t="s">
        <v>1036</v>
      </c>
    </row>
    <row r="328" spans="2:51" s="11" customFormat="1" ht="12">
      <c r="B328" s="158"/>
      <c r="D328" s="159" t="s">
        <v>145</v>
      </c>
      <c r="E328" s="160" t="s">
        <v>1</v>
      </c>
      <c r="F328" s="161" t="s">
        <v>1037</v>
      </c>
      <c r="H328" s="162">
        <v>2</v>
      </c>
      <c r="I328" s="163"/>
      <c r="L328" s="158"/>
      <c r="M328" s="164"/>
      <c r="N328" s="165"/>
      <c r="O328" s="165"/>
      <c r="P328" s="165"/>
      <c r="Q328" s="165"/>
      <c r="R328" s="165"/>
      <c r="S328" s="165"/>
      <c r="T328" s="166"/>
      <c r="AT328" s="160" t="s">
        <v>145</v>
      </c>
      <c r="AU328" s="160" t="s">
        <v>91</v>
      </c>
      <c r="AV328" s="11" t="s">
        <v>91</v>
      </c>
      <c r="AW328" s="11" t="s">
        <v>36</v>
      </c>
      <c r="AX328" s="11" t="s">
        <v>81</v>
      </c>
      <c r="AY328" s="160" t="s">
        <v>137</v>
      </c>
    </row>
    <row r="329" spans="2:51" s="11" customFormat="1" ht="12">
      <c r="B329" s="158"/>
      <c r="D329" s="159" t="s">
        <v>145</v>
      </c>
      <c r="E329" s="160" t="s">
        <v>1</v>
      </c>
      <c r="F329" s="161" t="s">
        <v>1038</v>
      </c>
      <c r="H329" s="162">
        <v>2</v>
      </c>
      <c r="I329" s="163"/>
      <c r="L329" s="158"/>
      <c r="M329" s="164"/>
      <c r="N329" s="165"/>
      <c r="O329" s="165"/>
      <c r="P329" s="165"/>
      <c r="Q329" s="165"/>
      <c r="R329" s="165"/>
      <c r="S329" s="165"/>
      <c r="T329" s="166"/>
      <c r="AT329" s="160" t="s">
        <v>145</v>
      </c>
      <c r="AU329" s="160" t="s">
        <v>91</v>
      </c>
      <c r="AV329" s="11" t="s">
        <v>91</v>
      </c>
      <c r="AW329" s="11" t="s">
        <v>36</v>
      </c>
      <c r="AX329" s="11" t="s">
        <v>81</v>
      </c>
      <c r="AY329" s="160" t="s">
        <v>137</v>
      </c>
    </row>
    <row r="330" spans="2:51" s="14" customFormat="1" ht="12">
      <c r="B330" s="184"/>
      <c r="D330" s="159" t="s">
        <v>145</v>
      </c>
      <c r="E330" s="185" t="s">
        <v>1</v>
      </c>
      <c r="F330" s="186" t="s">
        <v>271</v>
      </c>
      <c r="H330" s="187">
        <v>4</v>
      </c>
      <c r="I330" s="188"/>
      <c r="L330" s="184"/>
      <c r="M330" s="189"/>
      <c r="N330" s="190"/>
      <c r="O330" s="190"/>
      <c r="P330" s="190"/>
      <c r="Q330" s="190"/>
      <c r="R330" s="190"/>
      <c r="S330" s="190"/>
      <c r="T330" s="191"/>
      <c r="AT330" s="185" t="s">
        <v>145</v>
      </c>
      <c r="AU330" s="185" t="s">
        <v>91</v>
      </c>
      <c r="AV330" s="14" t="s">
        <v>136</v>
      </c>
      <c r="AW330" s="14" t="s">
        <v>36</v>
      </c>
      <c r="AX330" s="14" t="s">
        <v>89</v>
      </c>
      <c r="AY330" s="185" t="s">
        <v>137</v>
      </c>
    </row>
    <row r="331" spans="2:65" s="1" customFormat="1" ht="16.5" customHeight="1">
      <c r="B331" s="144"/>
      <c r="C331" s="192" t="s">
        <v>614</v>
      </c>
      <c r="D331" s="192" t="s">
        <v>387</v>
      </c>
      <c r="E331" s="193" t="s">
        <v>1039</v>
      </c>
      <c r="F331" s="194" t="s">
        <v>1040</v>
      </c>
      <c r="G331" s="195" t="s">
        <v>274</v>
      </c>
      <c r="H331" s="196">
        <v>79</v>
      </c>
      <c r="I331" s="197"/>
      <c r="J331" s="198">
        <f>ROUND(I331*H331,2)</f>
        <v>0</v>
      </c>
      <c r="K331" s="194" t="s">
        <v>1</v>
      </c>
      <c r="L331" s="199"/>
      <c r="M331" s="200" t="s">
        <v>1</v>
      </c>
      <c r="N331" s="201" t="s">
        <v>46</v>
      </c>
      <c r="O331" s="56"/>
      <c r="P331" s="154">
        <f>O331*H331</f>
        <v>0</v>
      </c>
      <c r="Q331" s="154">
        <v>0</v>
      </c>
      <c r="R331" s="154">
        <f>Q331*H331</f>
        <v>0</v>
      </c>
      <c r="S331" s="154">
        <v>0</v>
      </c>
      <c r="T331" s="155">
        <f>S331*H331</f>
        <v>0</v>
      </c>
      <c r="AR331" s="156" t="s">
        <v>182</v>
      </c>
      <c r="AT331" s="156" t="s">
        <v>387</v>
      </c>
      <c r="AU331" s="156" t="s">
        <v>91</v>
      </c>
      <c r="AY331" s="18" t="s">
        <v>137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8" t="s">
        <v>89</v>
      </c>
      <c r="BK331" s="157">
        <f>ROUND(I331*H331,2)</f>
        <v>0</v>
      </c>
      <c r="BL331" s="18" t="s">
        <v>136</v>
      </c>
      <c r="BM331" s="156" t="s">
        <v>1041</v>
      </c>
    </row>
    <row r="332" spans="2:51" s="11" customFormat="1" ht="12">
      <c r="B332" s="158"/>
      <c r="D332" s="159" t="s">
        <v>145</v>
      </c>
      <c r="E332" s="160" t="s">
        <v>1</v>
      </c>
      <c r="F332" s="161" t="s">
        <v>1042</v>
      </c>
      <c r="H332" s="162">
        <v>24</v>
      </c>
      <c r="I332" s="163"/>
      <c r="L332" s="158"/>
      <c r="M332" s="164"/>
      <c r="N332" s="165"/>
      <c r="O332" s="165"/>
      <c r="P332" s="165"/>
      <c r="Q332" s="165"/>
      <c r="R332" s="165"/>
      <c r="S332" s="165"/>
      <c r="T332" s="166"/>
      <c r="AT332" s="160" t="s">
        <v>145</v>
      </c>
      <c r="AU332" s="160" t="s">
        <v>91</v>
      </c>
      <c r="AV332" s="11" t="s">
        <v>91</v>
      </c>
      <c r="AW332" s="11" t="s">
        <v>36</v>
      </c>
      <c r="AX332" s="11" t="s">
        <v>81</v>
      </c>
      <c r="AY332" s="160" t="s">
        <v>137</v>
      </c>
    </row>
    <row r="333" spans="2:51" s="11" customFormat="1" ht="12">
      <c r="B333" s="158"/>
      <c r="D333" s="159" t="s">
        <v>145</v>
      </c>
      <c r="E333" s="160" t="s">
        <v>1</v>
      </c>
      <c r="F333" s="161" t="s">
        <v>1043</v>
      </c>
      <c r="H333" s="162">
        <v>55</v>
      </c>
      <c r="I333" s="163"/>
      <c r="L333" s="158"/>
      <c r="M333" s="164"/>
      <c r="N333" s="165"/>
      <c r="O333" s="165"/>
      <c r="P333" s="165"/>
      <c r="Q333" s="165"/>
      <c r="R333" s="165"/>
      <c r="S333" s="165"/>
      <c r="T333" s="166"/>
      <c r="AT333" s="160" t="s">
        <v>145</v>
      </c>
      <c r="AU333" s="160" t="s">
        <v>91</v>
      </c>
      <c r="AV333" s="11" t="s">
        <v>91</v>
      </c>
      <c r="AW333" s="11" t="s">
        <v>36</v>
      </c>
      <c r="AX333" s="11" t="s">
        <v>81</v>
      </c>
      <c r="AY333" s="160" t="s">
        <v>137</v>
      </c>
    </row>
    <row r="334" spans="2:51" s="14" customFormat="1" ht="12">
      <c r="B334" s="184"/>
      <c r="D334" s="159" t="s">
        <v>145</v>
      </c>
      <c r="E334" s="185" t="s">
        <v>1</v>
      </c>
      <c r="F334" s="186" t="s">
        <v>271</v>
      </c>
      <c r="H334" s="187">
        <v>79</v>
      </c>
      <c r="I334" s="188"/>
      <c r="L334" s="184"/>
      <c r="M334" s="189"/>
      <c r="N334" s="190"/>
      <c r="O334" s="190"/>
      <c r="P334" s="190"/>
      <c r="Q334" s="190"/>
      <c r="R334" s="190"/>
      <c r="S334" s="190"/>
      <c r="T334" s="191"/>
      <c r="AT334" s="185" t="s">
        <v>145</v>
      </c>
      <c r="AU334" s="185" t="s">
        <v>91</v>
      </c>
      <c r="AV334" s="14" t="s">
        <v>136</v>
      </c>
      <c r="AW334" s="14" t="s">
        <v>36</v>
      </c>
      <c r="AX334" s="14" t="s">
        <v>89</v>
      </c>
      <c r="AY334" s="185" t="s">
        <v>137</v>
      </c>
    </row>
    <row r="335" spans="2:65" s="1" customFormat="1" ht="16.5" customHeight="1">
      <c r="B335" s="144"/>
      <c r="C335" s="145" t="s">
        <v>620</v>
      </c>
      <c r="D335" s="145" t="s">
        <v>138</v>
      </c>
      <c r="E335" s="146" t="s">
        <v>1044</v>
      </c>
      <c r="F335" s="147" t="s">
        <v>1045</v>
      </c>
      <c r="G335" s="148" t="s">
        <v>472</v>
      </c>
      <c r="H335" s="149">
        <v>1</v>
      </c>
      <c r="I335" s="150"/>
      <c r="J335" s="151">
        <f>ROUND(I335*H335,2)</f>
        <v>0</v>
      </c>
      <c r="K335" s="147" t="s">
        <v>150</v>
      </c>
      <c r="L335" s="33"/>
      <c r="M335" s="152" t="s">
        <v>1</v>
      </c>
      <c r="N335" s="153" t="s">
        <v>46</v>
      </c>
      <c r="O335" s="56"/>
      <c r="P335" s="154">
        <f>O335*H335</f>
        <v>0</v>
      </c>
      <c r="Q335" s="154">
        <v>0.00034</v>
      </c>
      <c r="R335" s="154">
        <f>Q335*H335</f>
        <v>0.00034</v>
      </c>
      <c r="S335" s="154">
        <v>0</v>
      </c>
      <c r="T335" s="155">
        <f>S335*H335</f>
        <v>0</v>
      </c>
      <c r="AR335" s="156" t="s">
        <v>136</v>
      </c>
      <c r="AT335" s="156" t="s">
        <v>138</v>
      </c>
      <c r="AU335" s="156" t="s">
        <v>91</v>
      </c>
      <c r="AY335" s="18" t="s">
        <v>137</v>
      </c>
      <c r="BE335" s="157">
        <f>IF(N335="základní",J335,0)</f>
        <v>0</v>
      </c>
      <c r="BF335" s="157">
        <f>IF(N335="snížená",J335,0)</f>
        <v>0</v>
      </c>
      <c r="BG335" s="157">
        <f>IF(N335="zákl. přenesená",J335,0)</f>
        <v>0</v>
      </c>
      <c r="BH335" s="157">
        <f>IF(N335="sníž. přenesená",J335,0)</f>
        <v>0</v>
      </c>
      <c r="BI335" s="157">
        <f>IF(N335="nulová",J335,0)</f>
        <v>0</v>
      </c>
      <c r="BJ335" s="18" t="s">
        <v>89</v>
      </c>
      <c r="BK335" s="157">
        <f>ROUND(I335*H335,2)</f>
        <v>0</v>
      </c>
      <c r="BL335" s="18" t="s">
        <v>136</v>
      </c>
      <c r="BM335" s="156" t="s">
        <v>1046</v>
      </c>
    </row>
    <row r="336" spans="2:51" s="11" customFormat="1" ht="12">
      <c r="B336" s="158"/>
      <c r="D336" s="159" t="s">
        <v>145</v>
      </c>
      <c r="E336" s="160" t="s">
        <v>1</v>
      </c>
      <c r="F336" s="161" t="s">
        <v>1047</v>
      </c>
      <c r="H336" s="162">
        <v>1</v>
      </c>
      <c r="I336" s="163"/>
      <c r="L336" s="158"/>
      <c r="M336" s="164"/>
      <c r="N336" s="165"/>
      <c r="O336" s="165"/>
      <c r="P336" s="165"/>
      <c r="Q336" s="165"/>
      <c r="R336" s="165"/>
      <c r="S336" s="165"/>
      <c r="T336" s="166"/>
      <c r="AT336" s="160" t="s">
        <v>145</v>
      </c>
      <c r="AU336" s="160" t="s">
        <v>91</v>
      </c>
      <c r="AV336" s="11" t="s">
        <v>91</v>
      </c>
      <c r="AW336" s="11" t="s">
        <v>36</v>
      </c>
      <c r="AX336" s="11" t="s">
        <v>89</v>
      </c>
      <c r="AY336" s="160" t="s">
        <v>137</v>
      </c>
    </row>
    <row r="337" spans="2:65" s="1" customFormat="1" ht="16.5" customHeight="1">
      <c r="B337" s="144"/>
      <c r="C337" s="192" t="s">
        <v>625</v>
      </c>
      <c r="D337" s="192" t="s">
        <v>387</v>
      </c>
      <c r="E337" s="193" t="s">
        <v>1048</v>
      </c>
      <c r="F337" s="194" t="s">
        <v>1049</v>
      </c>
      <c r="G337" s="195" t="s">
        <v>1050</v>
      </c>
      <c r="H337" s="196">
        <v>1</v>
      </c>
      <c r="I337" s="197"/>
      <c r="J337" s="198">
        <f>ROUND(I337*H337,2)</f>
        <v>0</v>
      </c>
      <c r="K337" s="194" t="s">
        <v>1</v>
      </c>
      <c r="L337" s="199"/>
      <c r="M337" s="200" t="s">
        <v>1</v>
      </c>
      <c r="N337" s="201" t="s">
        <v>46</v>
      </c>
      <c r="O337" s="56"/>
      <c r="P337" s="154">
        <f>O337*H337</f>
        <v>0</v>
      </c>
      <c r="Q337" s="154">
        <v>0.0373</v>
      </c>
      <c r="R337" s="154">
        <f>Q337*H337</f>
        <v>0.0373</v>
      </c>
      <c r="S337" s="154">
        <v>0</v>
      </c>
      <c r="T337" s="155">
        <f>S337*H337</f>
        <v>0</v>
      </c>
      <c r="AR337" s="156" t="s">
        <v>182</v>
      </c>
      <c r="AT337" s="156" t="s">
        <v>387</v>
      </c>
      <c r="AU337" s="156" t="s">
        <v>91</v>
      </c>
      <c r="AY337" s="18" t="s">
        <v>137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8" t="s">
        <v>89</v>
      </c>
      <c r="BK337" s="157">
        <f>ROUND(I337*H337,2)</f>
        <v>0</v>
      </c>
      <c r="BL337" s="18" t="s">
        <v>136</v>
      </c>
      <c r="BM337" s="156" t="s">
        <v>1051</v>
      </c>
    </row>
    <row r="338" spans="2:65" s="1" customFormat="1" ht="24" customHeight="1">
      <c r="B338" s="144"/>
      <c r="C338" s="145" t="s">
        <v>631</v>
      </c>
      <c r="D338" s="145" t="s">
        <v>138</v>
      </c>
      <c r="E338" s="146" t="s">
        <v>1052</v>
      </c>
      <c r="F338" s="147" t="s">
        <v>1053</v>
      </c>
      <c r="G338" s="148" t="s">
        <v>472</v>
      </c>
      <c r="H338" s="149">
        <v>4</v>
      </c>
      <c r="I338" s="150"/>
      <c r="J338" s="151">
        <f>ROUND(I338*H338,2)</f>
        <v>0</v>
      </c>
      <c r="K338" s="147" t="s">
        <v>150</v>
      </c>
      <c r="L338" s="33"/>
      <c r="M338" s="152" t="s">
        <v>1</v>
      </c>
      <c r="N338" s="153" t="s">
        <v>46</v>
      </c>
      <c r="O338" s="56"/>
      <c r="P338" s="154">
        <f>O338*H338</f>
        <v>0</v>
      </c>
      <c r="Q338" s="154">
        <v>0</v>
      </c>
      <c r="R338" s="154">
        <f>Q338*H338</f>
        <v>0</v>
      </c>
      <c r="S338" s="154">
        <v>0</v>
      </c>
      <c r="T338" s="155">
        <f>S338*H338</f>
        <v>0</v>
      </c>
      <c r="AR338" s="156" t="s">
        <v>136</v>
      </c>
      <c r="AT338" s="156" t="s">
        <v>138</v>
      </c>
      <c r="AU338" s="156" t="s">
        <v>91</v>
      </c>
      <c r="AY338" s="18" t="s">
        <v>137</v>
      </c>
      <c r="BE338" s="157">
        <f>IF(N338="základní",J338,0)</f>
        <v>0</v>
      </c>
      <c r="BF338" s="157">
        <f>IF(N338="snížená",J338,0)</f>
        <v>0</v>
      </c>
      <c r="BG338" s="157">
        <f>IF(N338="zákl. přenesená",J338,0)</f>
        <v>0</v>
      </c>
      <c r="BH338" s="157">
        <f>IF(N338="sníž. přenesená",J338,0)</f>
        <v>0</v>
      </c>
      <c r="BI338" s="157">
        <f>IF(N338="nulová",J338,0)</f>
        <v>0</v>
      </c>
      <c r="BJ338" s="18" t="s">
        <v>89</v>
      </c>
      <c r="BK338" s="157">
        <f>ROUND(I338*H338,2)</f>
        <v>0</v>
      </c>
      <c r="BL338" s="18" t="s">
        <v>136</v>
      </c>
      <c r="BM338" s="156" t="s">
        <v>1054</v>
      </c>
    </row>
    <row r="339" spans="2:51" s="11" customFormat="1" ht="12">
      <c r="B339" s="158"/>
      <c r="D339" s="159" t="s">
        <v>145</v>
      </c>
      <c r="E339" s="160" t="s">
        <v>1</v>
      </c>
      <c r="F339" s="161" t="s">
        <v>1055</v>
      </c>
      <c r="H339" s="162">
        <v>4</v>
      </c>
      <c r="I339" s="163"/>
      <c r="L339" s="158"/>
      <c r="M339" s="164"/>
      <c r="N339" s="165"/>
      <c r="O339" s="165"/>
      <c r="P339" s="165"/>
      <c r="Q339" s="165"/>
      <c r="R339" s="165"/>
      <c r="S339" s="165"/>
      <c r="T339" s="166"/>
      <c r="AT339" s="160" t="s">
        <v>145</v>
      </c>
      <c r="AU339" s="160" t="s">
        <v>91</v>
      </c>
      <c r="AV339" s="11" t="s">
        <v>91</v>
      </c>
      <c r="AW339" s="11" t="s">
        <v>36</v>
      </c>
      <c r="AX339" s="11" t="s">
        <v>89</v>
      </c>
      <c r="AY339" s="160" t="s">
        <v>137</v>
      </c>
    </row>
    <row r="340" spans="2:65" s="1" customFormat="1" ht="16.5" customHeight="1">
      <c r="B340" s="144"/>
      <c r="C340" s="192" t="s">
        <v>636</v>
      </c>
      <c r="D340" s="192" t="s">
        <v>387</v>
      </c>
      <c r="E340" s="193" t="s">
        <v>1056</v>
      </c>
      <c r="F340" s="194" t="s">
        <v>1057</v>
      </c>
      <c r="G340" s="195" t="s">
        <v>472</v>
      </c>
      <c r="H340" s="196">
        <v>4</v>
      </c>
      <c r="I340" s="197"/>
      <c r="J340" s="198">
        <f>ROUND(I340*H340,2)</f>
        <v>0</v>
      </c>
      <c r="K340" s="194" t="s">
        <v>150</v>
      </c>
      <c r="L340" s="199"/>
      <c r="M340" s="200" t="s">
        <v>1</v>
      </c>
      <c r="N340" s="201" t="s">
        <v>46</v>
      </c>
      <c r="O340" s="56"/>
      <c r="P340" s="154">
        <f>O340*H340</f>
        <v>0</v>
      </c>
      <c r="Q340" s="154">
        <v>0.0036</v>
      </c>
      <c r="R340" s="154">
        <f>Q340*H340</f>
        <v>0.0144</v>
      </c>
      <c r="S340" s="154">
        <v>0</v>
      </c>
      <c r="T340" s="155">
        <f>S340*H340</f>
        <v>0</v>
      </c>
      <c r="AR340" s="156" t="s">
        <v>182</v>
      </c>
      <c r="AT340" s="156" t="s">
        <v>387</v>
      </c>
      <c r="AU340" s="156" t="s">
        <v>91</v>
      </c>
      <c r="AY340" s="18" t="s">
        <v>137</v>
      </c>
      <c r="BE340" s="157">
        <f>IF(N340="základní",J340,0)</f>
        <v>0</v>
      </c>
      <c r="BF340" s="157">
        <f>IF(N340="snížená",J340,0)</f>
        <v>0</v>
      </c>
      <c r="BG340" s="157">
        <f>IF(N340="zákl. přenesená",J340,0)</f>
        <v>0</v>
      </c>
      <c r="BH340" s="157">
        <f>IF(N340="sníž. přenesená",J340,0)</f>
        <v>0</v>
      </c>
      <c r="BI340" s="157">
        <f>IF(N340="nulová",J340,0)</f>
        <v>0</v>
      </c>
      <c r="BJ340" s="18" t="s">
        <v>89</v>
      </c>
      <c r="BK340" s="157">
        <f>ROUND(I340*H340,2)</f>
        <v>0</v>
      </c>
      <c r="BL340" s="18" t="s">
        <v>136</v>
      </c>
      <c r="BM340" s="156" t="s">
        <v>1058</v>
      </c>
    </row>
    <row r="341" spans="2:65" s="1" customFormat="1" ht="24" customHeight="1">
      <c r="B341" s="144"/>
      <c r="C341" s="145" t="s">
        <v>641</v>
      </c>
      <c r="D341" s="145" t="s">
        <v>138</v>
      </c>
      <c r="E341" s="146" t="s">
        <v>1059</v>
      </c>
      <c r="F341" s="147" t="s">
        <v>1060</v>
      </c>
      <c r="G341" s="148" t="s">
        <v>472</v>
      </c>
      <c r="H341" s="149">
        <v>3</v>
      </c>
      <c r="I341" s="150"/>
      <c r="J341" s="151">
        <f>ROUND(I341*H341,2)</f>
        <v>0</v>
      </c>
      <c r="K341" s="147" t="s">
        <v>150</v>
      </c>
      <c r="L341" s="33"/>
      <c r="M341" s="152" t="s">
        <v>1</v>
      </c>
      <c r="N341" s="153" t="s">
        <v>46</v>
      </c>
      <c r="O341" s="56"/>
      <c r="P341" s="154">
        <f>O341*H341</f>
        <v>0</v>
      </c>
      <c r="Q341" s="154">
        <v>0.00296</v>
      </c>
      <c r="R341" s="154">
        <f>Q341*H341</f>
        <v>0.008879999999999999</v>
      </c>
      <c r="S341" s="154">
        <v>0</v>
      </c>
      <c r="T341" s="155">
        <f>S341*H341</f>
        <v>0</v>
      </c>
      <c r="AR341" s="156" t="s">
        <v>136</v>
      </c>
      <c r="AT341" s="156" t="s">
        <v>138</v>
      </c>
      <c r="AU341" s="156" t="s">
        <v>91</v>
      </c>
      <c r="AY341" s="18" t="s">
        <v>137</v>
      </c>
      <c r="BE341" s="157">
        <f>IF(N341="základní",J341,0)</f>
        <v>0</v>
      </c>
      <c r="BF341" s="157">
        <f>IF(N341="snížená",J341,0)</f>
        <v>0</v>
      </c>
      <c r="BG341" s="157">
        <f>IF(N341="zákl. přenesená",J341,0)</f>
        <v>0</v>
      </c>
      <c r="BH341" s="157">
        <f>IF(N341="sníž. přenesená",J341,0)</f>
        <v>0</v>
      </c>
      <c r="BI341" s="157">
        <f>IF(N341="nulová",J341,0)</f>
        <v>0</v>
      </c>
      <c r="BJ341" s="18" t="s">
        <v>89</v>
      </c>
      <c r="BK341" s="157">
        <f>ROUND(I341*H341,2)</f>
        <v>0</v>
      </c>
      <c r="BL341" s="18" t="s">
        <v>136</v>
      </c>
      <c r="BM341" s="156" t="s">
        <v>1061</v>
      </c>
    </row>
    <row r="342" spans="2:51" s="11" customFormat="1" ht="12">
      <c r="B342" s="158"/>
      <c r="D342" s="159" t="s">
        <v>145</v>
      </c>
      <c r="E342" s="160" t="s">
        <v>1</v>
      </c>
      <c r="F342" s="161" t="s">
        <v>1062</v>
      </c>
      <c r="H342" s="162">
        <v>3</v>
      </c>
      <c r="I342" s="163"/>
      <c r="L342" s="158"/>
      <c r="M342" s="164"/>
      <c r="N342" s="165"/>
      <c r="O342" s="165"/>
      <c r="P342" s="165"/>
      <c r="Q342" s="165"/>
      <c r="R342" s="165"/>
      <c r="S342" s="165"/>
      <c r="T342" s="166"/>
      <c r="AT342" s="160" t="s">
        <v>145</v>
      </c>
      <c r="AU342" s="160" t="s">
        <v>91</v>
      </c>
      <c r="AV342" s="11" t="s">
        <v>91</v>
      </c>
      <c r="AW342" s="11" t="s">
        <v>36</v>
      </c>
      <c r="AX342" s="11" t="s">
        <v>89</v>
      </c>
      <c r="AY342" s="160" t="s">
        <v>137</v>
      </c>
    </row>
    <row r="343" spans="2:65" s="1" customFormat="1" ht="16.5" customHeight="1">
      <c r="B343" s="144"/>
      <c r="C343" s="192" t="s">
        <v>647</v>
      </c>
      <c r="D343" s="192" t="s">
        <v>387</v>
      </c>
      <c r="E343" s="193" t="s">
        <v>1063</v>
      </c>
      <c r="F343" s="194" t="s">
        <v>1064</v>
      </c>
      <c r="G343" s="195" t="s">
        <v>472</v>
      </c>
      <c r="H343" s="196">
        <v>3</v>
      </c>
      <c r="I343" s="197"/>
      <c r="J343" s="198">
        <f>ROUND(I343*H343,2)</f>
        <v>0</v>
      </c>
      <c r="K343" s="194" t="s">
        <v>150</v>
      </c>
      <c r="L343" s="199"/>
      <c r="M343" s="200" t="s">
        <v>1</v>
      </c>
      <c r="N343" s="201" t="s">
        <v>46</v>
      </c>
      <c r="O343" s="56"/>
      <c r="P343" s="154">
        <f>O343*H343</f>
        <v>0</v>
      </c>
      <c r="Q343" s="154">
        <v>0.0405</v>
      </c>
      <c r="R343" s="154">
        <f>Q343*H343</f>
        <v>0.1215</v>
      </c>
      <c r="S343" s="154">
        <v>0</v>
      </c>
      <c r="T343" s="155">
        <f>S343*H343</f>
        <v>0</v>
      </c>
      <c r="AR343" s="156" t="s">
        <v>182</v>
      </c>
      <c r="AT343" s="156" t="s">
        <v>387</v>
      </c>
      <c r="AU343" s="156" t="s">
        <v>91</v>
      </c>
      <c r="AY343" s="18" t="s">
        <v>137</v>
      </c>
      <c r="BE343" s="157">
        <f>IF(N343="základní",J343,0)</f>
        <v>0</v>
      </c>
      <c r="BF343" s="157">
        <f>IF(N343="snížená",J343,0)</f>
        <v>0</v>
      </c>
      <c r="BG343" s="157">
        <f>IF(N343="zákl. přenesená",J343,0)</f>
        <v>0</v>
      </c>
      <c r="BH343" s="157">
        <f>IF(N343="sníž. přenesená",J343,0)</f>
        <v>0</v>
      </c>
      <c r="BI343" s="157">
        <f>IF(N343="nulová",J343,0)</f>
        <v>0</v>
      </c>
      <c r="BJ343" s="18" t="s">
        <v>89</v>
      </c>
      <c r="BK343" s="157">
        <f>ROUND(I343*H343,2)</f>
        <v>0</v>
      </c>
      <c r="BL343" s="18" t="s">
        <v>136</v>
      </c>
      <c r="BM343" s="156" t="s">
        <v>1065</v>
      </c>
    </row>
    <row r="344" spans="2:51" s="11" customFormat="1" ht="12">
      <c r="B344" s="158"/>
      <c r="D344" s="159" t="s">
        <v>145</v>
      </c>
      <c r="E344" s="160" t="s">
        <v>1</v>
      </c>
      <c r="F344" s="161" t="s">
        <v>1062</v>
      </c>
      <c r="H344" s="162">
        <v>3</v>
      </c>
      <c r="I344" s="163"/>
      <c r="L344" s="158"/>
      <c r="M344" s="164"/>
      <c r="N344" s="165"/>
      <c r="O344" s="165"/>
      <c r="P344" s="165"/>
      <c r="Q344" s="165"/>
      <c r="R344" s="165"/>
      <c r="S344" s="165"/>
      <c r="T344" s="166"/>
      <c r="AT344" s="160" t="s">
        <v>145</v>
      </c>
      <c r="AU344" s="160" t="s">
        <v>91</v>
      </c>
      <c r="AV344" s="11" t="s">
        <v>91</v>
      </c>
      <c r="AW344" s="11" t="s">
        <v>36</v>
      </c>
      <c r="AX344" s="11" t="s">
        <v>89</v>
      </c>
      <c r="AY344" s="160" t="s">
        <v>137</v>
      </c>
    </row>
    <row r="345" spans="2:65" s="1" customFormat="1" ht="16.5" customHeight="1">
      <c r="B345" s="144"/>
      <c r="C345" s="192" t="s">
        <v>652</v>
      </c>
      <c r="D345" s="192" t="s">
        <v>387</v>
      </c>
      <c r="E345" s="193" t="s">
        <v>1066</v>
      </c>
      <c r="F345" s="194" t="s">
        <v>1067</v>
      </c>
      <c r="G345" s="195" t="s">
        <v>472</v>
      </c>
      <c r="H345" s="196">
        <v>3</v>
      </c>
      <c r="I345" s="197"/>
      <c r="J345" s="198">
        <f>ROUND(I345*H345,2)</f>
        <v>0</v>
      </c>
      <c r="K345" s="194" t="s">
        <v>1</v>
      </c>
      <c r="L345" s="199"/>
      <c r="M345" s="200" t="s">
        <v>1</v>
      </c>
      <c r="N345" s="201" t="s">
        <v>46</v>
      </c>
      <c r="O345" s="56"/>
      <c r="P345" s="154">
        <f>O345*H345</f>
        <v>0</v>
      </c>
      <c r="Q345" s="154">
        <v>1E-05</v>
      </c>
      <c r="R345" s="154">
        <f>Q345*H345</f>
        <v>3.0000000000000004E-05</v>
      </c>
      <c r="S345" s="154">
        <v>0</v>
      </c>
      <c r="T345" s="155">
        <f>S345*H345</f>
        <v>0</v>
      </c>
      <c r="AR345" s="156" t="s">
        <v>182</v>
      </c>
      <c r="AT345" s="156" t="s">
        <v>387</v>
      </c>
      <c r="AU345" s="156" t="s">
        <v>91</v>
      </c>
      <c r="AY345" s="18" t="s">
        <v>137</v>
      </c>
      <c r="BE345" s="157">
        <f>IF(N345="základní",J345,0)</f>
        <v>0</v>
      </c>
      <c r="BF345" s="157">
        <f>IF(N345="snížená",J345,0)</f>
        <v>0</v>
      </c>
      <c r="BG345" s="157">
        <f>IF(N345="zákl. přenesená",J345,0)</f>
        <v>0</v>
      </c>
      <c r="BH345" s="157">
        <f>IF(N345="sníž. přenesená",J345,0)</f>
        <v>0</v>
      </c>
      <c r="BI345" s="157">
        <f>IF(N345="nulová",J345,0)</f>
        <v>0</v>
      </c>
      <c r="BJ345" s="18" t="s">
        <v>89</v>
      </c>
      <c r="BK345" s="157">
        <f>ROUND(I345*H345,2)</f>
        <v>0</v>
      </c>
      <c r="BL345" s="18" t="s">
        <v>136</v>
      </c>
      <c r="BM345" s="156" t="s">
        <v>1068</v>
      </c>
    </row>
    <row r="346" spans="2:51" s="11" customFormat="1" ht="12">
      <c r="B346" s="158"/>
      <c r="D346" s="159" t="s">
        <v>145</v>
      </c>
      <c r="E346" s="160" t="s">
        <v>1</v>
      </c>
      <c r="F346" s="161" t="s">
        <v>1062</v>
      </c>
      <c r="H346" s="162">
        <v>3</v>
      </c>
      <c r="I346" s="163"/>
      <c r="L346" s="158"/>
      <c r="M346" s="164"/>
      <c r="N346" s="165"/>
      <c r="O346" s="165"/>
      <c r="P346" s="165"/>
      <c r="Q346" s="165"/>
      <c r="R346" s="165"/>
      <c r="S346" s="165"/>
      <c r="T346" s="166"/>
      <c r="AT346" s="160" t="s">
        <v>145</v>
      </c>
      <c r="AU346" s="160" t="s">
        <v>91</v>
      </c>
      <c r="AV346" s="11" t="s">
        <v>91</v>
      </c>
      <c r="AW346" s="11" t="s">
        <v>36</v>
      </c>
      <c r="AX346" s="11" t="s">
        <v>89</v>
      </c>
      <c r="AY346" s="160" t="s">
        <v>137</v>
      </c>
    </row>
    <row r="347" spans="2:65" s="1" customFormat="1" ht="16.5" customHeight="1">
      <c r="B347" s="144"/>
      <c r="C347" s="145" t="s">
        <v>658</v>
      </c>
      <c r="D347" s="145" t="s">
        <v>138</v>
      </c>
      <c r="E347" s="146" t="s">
        <v>1069</v>
      </c>
      <c r="F347" s="147" t="s">
        <v>1070</v>
      </c>
      <c r="G347" s="148" t="s">
        <v>274</v>
      </c>
      <c r="H347" s="149">
        <v>24</v>
      </c>
      <c r="I347" s="150"/>
      <c r="J347" s="151">
        <f>ROUND(I347*H347,2)</f>
        <v>0</v>
      </c>
      <c r="K347" s="147" t="s">
        <v>150</v>
      </c>
      <c r="L347" s="33"/>
      <c r="M347" s="152" t="s">
        <v>1</v>
      </c>
      <c r="N347" s="153" t="s">
        <v>46</v>
      </c>
      <c r="O347" s="56"/>
      <c r="P347" s="154">
        <f>O347*H347</f>
        <v>0</v>
      </c>
      <c r="Q347" s="154">
        <v>0</v>
      </c>
      <c r="R347" s="154">
        <f>Q347*H347</f>
        <v>0</v>
      </c>
      <c r="S347" s="154">
        <v>0</v>
      </c>
      <c r="T347" s="155">
        <f>S347*H347</f>
        <v>0</v>
      </c>
      <c r="AR347" s="156" t="s">
        <v>136</v>
      </c>
      <c r="AT347" s="156" t="s">
        <v>138</v>
      </c>
      <c r="AU347" s="156" t="s">
        <v>91</v>
      </c>
      <c r="AY347" s="18" t="s">
        <v>137</v>
      </c>
      <c r="BE347" s="157">
        <f>IF(N347="základní",J347,0)</f>
        <v>0</v>
      </c>
      <c r="BF347" s="157">
        <f>IF(N347="snížená",J347,0)</f>
        <v>0</v>
      </c>
      <c r="BG347" s="157">
        <f>IF(N347="zákl. přenesená",J347,0)</f>
        <v>0</v>
      </c>
      <c r="BH347" s="157">
        <f>IF(N347="sníž. přenesená",J347,0)</f>
        <v>0</v>
      </c>
      <c r="BI347" s="157">
        <f>IF(N347="nulová",J347,0)</f>
        <v>0</v>
      </c>
      <c r="BJ347" s="18" t="s">
        <v>89</v>
      </c>
      <c r="BK347" s="157">
        <f>ROUND(I347*H347,2)</f>
        <v>0</v>
      </c>
      <c r="BL347" s="18" t="s">
        <v>136</v>
      </c>
      <c r="BM347" s="156" t="s">
        <v>1071</v>
      </c>
    </row>
    <row r="348" spans="2:51" s="11" customFormat="1" ht="12">
      <c r="B348" s="158"/>
      <c r="D348" s="159" t="s">
        <v>145</v>
      </c>
      <c r="E348" s="160" t="s">
        <v>1</v>
      </c>
      <c r="F348" s="161" t="s">
        <v>1042</v>
      </c>
      <c r="H348" s="162">
        <v>24</v>
      </c>
      <c r="I348" s="163"/>
      <c r="L348" s="158"/>
      <c r="M348" s="164"/>
      <c r="N348" s="165"/>
      <c r="O348" s="165"/>
      <c r="P348" s="165"/>
      <c r="Q348" s="165"/>
      <c r="R348" s="165"/>
      <c r="S348" s="165"/>
      <c r="T348" s="166"/>
      <c r="AT348" s="160" t="s">
        <v>145</v>
      </c>
      <c r="AU348" s="160" t="s">
        <v>91</v>
      </c>
      <c r="AV348" s="11" t="s">
        <v>91</v>
      </c>
      <c r="AW348" s="11" t="s">
        <v>36</v>
      </c>
      <c r="AX348" s="11" t="s">
        <v>89</v>
      </c>
      <c r="AY348" s="160" t="s">
        <v>137</v>
      </c>
    </row>
    <row r="349" spans="2:65" s="1" customFormat="1" ht="16.5" customHeight="1">
      <c r="B349" s="144"/>
      <c r="C349" s="145" t="s">
        <v>663</v>
      </c>
      <c r="D349" s="145" t="s">
        <v>138</v>
      </c>
      <c r="E349" s="146" t="s">
        <v>1072</v>
      </c>
      <c r="F349" s="147" t="s">
        <v>1073</v>
      </c>
      <c r="G349" s="148" t="s">
        <v>274</v>
      </c>
      <c r="H349" s="149">
        <v>55</v>
      </c>
      <c r="I349" s="150"/>
      <c r="J349" s="151">
        <f>ROUND(I349*H349,2)</f>
        <v>0</v>
      </c>
      <c r="K349" s="147" t="s">
        <v>150</v>
      </c>
      <c r="L349" s="33"/>
      <c r="M349" s="152" t="s">
        <v>1</v>
      </c>
      <c r="N349" s="153" t="s">
        <v>46</v>
      </c>
      <c r="O349" s="56"/>
      <c r="P349" s="154">
        <f>O349*H349</f>
        <v>0</v>
      </c>
      <c r="Q349" s="154">
        <v>0</v>
      </c>
      <c r="R349" s="154">
        <f>Q349*H349</f>
        <v>0</v>
      </c>
      <c r="S349" s="154">
        <v>0</v>
      </c>
      <c r="T349" s="155">
        <f>S349*H349</f>
        <v>0</v>
      </c>
      <c r="AR349" s="156" t="s">
        <v>136</v>
      </c>
      <c r="AT349" s="156" t="s">
        <v>138</v>
      </c>
      <c r="AU349" s="156" t="s">
        <v>91</v>
      </c>
      <c r="AY349" s="18" t="s">
        <v>137</v>
      </c>
      <c r="BE349" s="157">
        <f>IF(N349="základní",J349,0)</f>
        <v>0</v>
      </c>
      <c r="BF349" s="157">
        <f>IF(N349="snížená",J349,0)</f>
        <v>0</v>
      </c>
      <c r="BG349" s="157">
        <f>IF(N349="zákl. přenesená",J349,0)</f>
        <v>0</v>
      </c>
      <c r="BH349" s="157">
        <f>IF(N349="sníž. přenesená",J349,0)</f>
        <v>0</v>
      </c>
      <c r="BI349" s="157">
        <f>IF(N349="nulová",J349,0)</f>
        <v>0</v>
      </c>
      <c r="BJ349" s="18" t="s">
        <v>89</v>
      </c>
      <c r="BK349" s="157">
        <f>ROUND(I349*H349,2)</f>
        <v>0</v>
      </c>
      <c r="BL349" s="18" t="s">
        <v>136</v>
      </c>
      <c r="BM349" s="156" t="s">
        <v>1074</v>
      </c>
    </row>
    <row r="350" spans="2:51" s="11" customFormat="1" ht="12">
      <c r="B350" s="158"/>
      <c r="D350" s="159" t="s">
        <v>145</v>
      </c>
      <c r="E350" s="160" t="s">
        <v>1</v>
      </c>
      <c r="F350" s="161" t="s">
        <v>1075</v>
      </c>
      <c r="H350" s="162">
        <v>55</v>
      </c>
      <c r="I350" s="163"/>
      <c r="L350" s="158"/>
      <c r="M350" s="164"/>
      <c r="N350" s="165"/>
      <c r="O350" s="165"/>
      <c r="P350" s="165"/>
      <c r="Q350" s="165"/>
      <c r="R350" s="165"/>
      <c r="S350" s="165"/>
      <c r="T350" s="166"/>
      <c r="AT350" s="160" t="s">
        <v>145</v>
      </c>
      <c r="AU350" s="160" t="s">
        <v>91</v>
      </c>
      <c r="AV350" s="11" t="s">
        <v>91</v>
      </c>
      <c r="AW350" s="11" t="s">
        <v>36</v>
      </c>
      <c r="AX350" s="11" t="s">
        <v>89</v>
      </c>
      <c r="AY350" s="160" t="s">
        <v>137</v>
      </c>
    </row>
    <row r="351" spans="2:65" s="1" customFormat="1" ht="16.5" customHeight="1">
      <c r="B351" s="144"/>
      <c r="C351" s="145" t="s">
        <v>668</v>
      </c>
      <c r="D351" s="145" t="s">
        <v>138</v>
      </c>
      <c r="E351" s="146" t="s">
        <v>1076</v>
      </c>
      <c r="F351" s="147" t="s">
        <v>1077</v>
      </c>
      <c r="G351" s="148" t="s">
        <v>274</v>
      </c>
      <c r="H351" s="149">
        <v>79</v>
      </c>
      <c r="I351" s="150"/>
      <c r="J351" s="151">
        <f>ROUND(I351*H351,2)</f>
        <v>0</v>
      </c>
      <c r="K351" s="147" t="s">
        <v>150</v>
      </c>
      <c r="L351" s="33"/>
      <c r="M351" s="152" t="s">
        <v>1</v>
      </c>
      <c r="N351" s="153" t="s">
        <v>46</v>
      </c>
      <c r="O351" s="56"/>
      <c r="P351" s="154">
        <f>O351*H351</f>
        <v>0</v>
      </c>
      <c r="Q351" s="154">
        <v>0</v>
      </c>
      <c r="R351" s="154">
        <f>Q351*H351</f>
        <v>0</v>
      </c>
      <c r="S351" s="154">
        <v>0</v>
      </c>
      <c r="T351" s="155">
        <f>S351*H351</f>
        <v>0</v>
      </c>
      <c r="AR351" s="156" t="s">
        <v>136</v>
      </c>
      <c r="AT351" s="156" t="s">
        <v>138</v>
      </c>
      <c r="AU351" s="156" t="s">
        <v>91</v>
      </c>
      <c r="AY351" s="18" t="s">
        <v>137</v>
      </c>
      <c r="BE351" s="157">
        <f>IF(N351="základní",J351,0)</f>
        <v>0</v>
      </c>
      <c r="BF351" s="157">
        <f>IF(N351="snížená",J351,0)</f>
        <v>0</v>
      </c>
      <c r="BG351" s="157">
        <f>IF(N351="zákl. přenesená",J351,0)</f>
        <v>0</v>
      </c>
      <c r="BH351" s="157">
        <f>IF(N351="sníž. přenesená",J351,0)</f>
        <v>0</v>
      </c>
      <c r="BI351" s="157">
        <f>IF(N351="nulová",J351,0)</f>
        <v>0</v>
      </c>
      <c r="BJ351" s="18" t="s">
        <v>89</v>
      </c>
      <c r="BK351" s="157">
        <f>ROUND(I351*H351,2)</f>
        <v>0</v>
      </c>
      <c r="BL351" s="18" t="s">
        <v>136</v>
      </c>
      <c r="BM351" s="156" t="s">
        <v>1078</v>
      </c>
    </row>
    <row r="352" spans="2:51" s="11" customFormat="1" ht="12">
      <c r="B352" s="158"/>
      <c r="D352" s="159" t="s">
        <v>145</v>
      </c>
      <c r="E352" s="160" t="s">
        <v>1</v>
      </c>
      <c r="F352" s="161" t="s">
        <v>1079</v>
      </c>
      <c r="H352" s="162">
        <v>79</v>
      </c>
      <c r="I352" s="163"/>
      <c r="L352" s="158"/>
      <c r="M352" s="164"/>
      <c r="N352" s="165"/>
      <c r="O352" s="165"/>
      <c r="P352" s="165"/>
      <c r="Q352" s="165"/>
      <c r="R352" s="165"/>
      <c r="S352" s="165"/>
      <c r="T352" s="166"/>
      <c r="AT352" s="160" t="s">
        <v>145</v>
      </c>
      <c r="AU352" s="160" t="s">
        <v>91</v>
      </c>
      <c r="AV352" s="11" t="s">
        <v>91</v>
      </c>
      <c r="AW352" s="11" t="s">
        <v>36</v>
      </c>
      <c r="AX352" s="11" t="s">
        <v>89</v>
      </c>
      <c r="AY352" s="160" t="s">
        <v>137</v>
      </c>
    </row>
    <row r="353" spans="2:65" s="1" customFormat="1" ht="16.5" customHeight="1">
      <c r="B353" s="144"/>
      <c r="C353" s="145" t="s">
        <v>673</v>
      </c>
      <c r="D353" s="145" t="s">
        <v>138</v>
      </c>
      <c r="E353" s="146" t="s">
        <v>1080</v>
      </c>
      <c r="F353" s="147" t="s">
        <v>1081</v>
      </c>
      <c r="G353" s="148" t="s">
        <v>274</v>
      </c>
      <c r="H353" s="149">
        <v>128.69</v>
      </c>
      <c r="I353" s="150"/>
      <c r="J353" s="151">
        <f>ROUND(I353*H353,2)</f>
        <v>0</v>
      </c>
      <c r="K353" s="147" t="s">
        <v>150</v>
      </c>
      <c r="L353" s="33"/>
      <c r="M353" s="152" t="s">
        <v>1</v>
      </c>
      <c r="N353" s="153" t="s">
        <v>46</v>
      </c>
      <c r="O353" s="56"/>
      <c r="P353" s="154">
        <f>O353*H353</f>
        <v>0</v>
      </c>
      <c r="Q353" s="154">
        <v>0</v>
      </c>
      <c r="R353" s="154">
        <f>Q353*H353</f>
        <v>0</v>
      </c>
      <c r="S353" s="154">
        <v>0</v>
      </c>
      <c r="T353" s="155">
        <f>S353*H353</f>
        <v>0</v>
      </c>
      <c r="AR353" s="156" t="s">
        <v>136</v>
      </c>
      <c r="AT353" s="156" t="s">
        <v>138</v>
      </c>
      <c r="AU353" s="156" t="s">
        <v>91</v>
      </c>
      <c r="AY353" s="18" t="s">
        <v>137</v>
      </c>
      <c r="BE353" s="157">
        <f>IF(N353="základní",J353,0)</f>
        <v>0</v>
      </c>
      <c r="BF353" s="157">
        <f>IF(N353="snížená",J353,0)</f>
        <v>0</v>
      </c>
      <c r="BG353" s="157">
        <f>IF(N353="zákl. přenesená",J353,0)</f>
        <v>0</v>
      </c>
      <c r="BH353" s="157">
        <f>IF(N353="sníž. přenesená",J353,0)</f>
        <v>0</v>
      </c>
      <c r="BI353" s="157">
        <f>IF(N353="nulová",J353,0)</f>
        <v>0</v>
      </c>
      <c r="BJ353" s="18" t="s">
        <v>89</v>
      </c>
      <c r="BK353" s="157">
        <f>ROUND(I353*H353,2)</f>
        <v>0</v>
      </c>
      <c r="BL353" s="18" t="s">
        <v>136</v>
      </c>
      <c r="BM353" s="156" t="s">
        <v>1082</v>
      </c>
    </row>
    <row r="354" spans="2:51" s="11" customFormat="1" ht="12">
      <c r="B354" s="158"/>
      <c r="D354" s="159" t="s">
        <v>145</v>
      </c>
      <c r="E354" s="160" t="s">
        <v>1</v>
      </c>
      <c r="F354" s="161" t="s">
        <v>1083</v>
      </c>
      <c r="H354" s="162">
        <v>128.69</v>
      </c>
      <c r="I354" s="163"/>
      <c r="L354" s="158"/>
      <c r="M354" s="164"/>
      <c r="N354" s="165"/>
      <c r="O354" s="165"/>
      <c r="P354" s="165"/>
      <c r="Q354" s="165"/>
      <c r="R354" s="165"/>
      <c r="S354" s="165"/>
      <c r="T354" s="166"/>
      <c r="AT354" s="160" t="s">
        <v>145</v>
      </c>
      <c r="AU354" s="160" t="s">
        <v>91</v>
      </c>
      <c r="AV354" s="11" t="s">
        <v>91</v>
      </c>
      <c r="AW354" s="11" t="s">
        <v>36</v>
      </c>
      <c r="AX354" s="11" t="s">
        <v>89</v>
      </c>
      <c r="AY354" s="160" t="s">
        <v>137</v>
      </c>
    </row>
    <row r="355" spans="2:65" s="1" customFormat="1" ht="16.5" customHeight="1">
      <c r="B355" s="144"/>
      <c r="C355" s="145" t="s">
        <v>678</v>
      </c>
      <c r="D355" s="145" t="s">
        <v>138</v>
      </c>
      <c r="E355" s="146" t="s">
        <v>1084</v>
      </c>
      <c r="F355" s="147" t="s">
        <v>1085</v>
      </c>
      <c r="G355" s="148" t="s">
        <v>274</v>
      </c>
      <c r="H355" s="149">
        <v>128.69</v>
      </c>
      <c r="I355" s="150"/>
      <c r="J355" s="151">
        <f>ROUND(I355*H355,2)</f>
        <v>0</v>
      </c>
      <c r="K355" s="147" t="s">
        <v>150</v>
      </c>
      <c r="L355" s="33"/>
      <c r="M355" s="152" t="s">
        <v>1</v>
      </c>
      <c r="N355" s="153" t="s">
        <v>46</v>
      </c>
      <c r="O355" s="56"/>
      <c r="P355" s="154">
        <f>O355*H355</f>
        <v>0</v>
      </c>
      <c r="Q355" s="154">
        <v>0</v>
      </c>
      <c r="R355" s="154">
        <f>Q355*H355</f>
        <v>0</v>
      </c>
      <c r="S355" s="154">
        <v>0</v>
      </c>
      <c r="T355" s="155">
        <f>S355*H355</f>
        <v>0</v>
      </c>
      <c r="AR355" s="156" t="s">
        <v>136</v>
      </c>
      <c r="AT355" s="156" t="s">
        <v>138</v>
      </c>
      <c r="AU355" s="156" t="s">
        <v>91</v>
      </c>
      <c r="AY355" s="18" t="s">
        <v>137</v>
      </c>
      <c r="BE355" s="157">
        <f>IF(N355="základní",J355,0)</f>
        <v>0</v>
      </c>
      <c r="BF355" s="157">
        <f>IF(N355="snížená",J355,0)</f>
        <v>0</v>
      </c>
      <c r="BG355" s="157">
        <f>IF(N355="zákl. přenesená",J355,0)</f>
        <v>0</v>
      </c>
      <c r="BH355" s="157">
        <f>IF(N355="sníž. přenesená",J355,0)</f>
        <v>0</v>
      </c>
      <c r="BI355" s="157">
        <f>IF(N355="nulová",J355,0)</f>
        <v>0</v>
      </c>
      <c r="BJ355" s="18" t="s">
        <v>89</v>
      </c>
      <c r="BK355" s="157">
        <f>ROUND(I355*H355,2)</f>
        <v>0</v>
      </c>
      <c r="BL355" s="18" t="s">
        <v>136</v>
      </c>
      <c r="BM355" s="156" t="s">
        <v>1086</v>
      </c>
    </row>
    <row r="356" spans="2:51" s="11" customFormat="1" ht="12">
      <c r="B356" s="158"/>
      <c r="D356" s="159" t="s">
        <v>145</v>
      </c>
      <c r="E356" s="160" t="s">
        <v>1</v>
      </c>
      <c r="F356" s="161" t="s">
        <v>1087</v>
      </c>
      <c r="H356" s="162">
        <v>128.69</v>
      </c>
      <c r="I356" s="163"/>
      <c r="L356" s="158"/>
      <c r="M356" s="164"/>
      <c r="N356" s="165"/>
      <c r="O356" s="165"/>
      <c r="P356" s="165"/>
      <c r="Q356" s="165"/>
      <c r="R356" s="165"/>
      <c r="S356" s="165"/>
      <c r="T356" s="166"/>
      <c r="AT356" s="160" t="s">
        <v>145</v>
      </c>
      <c r="AU356" s="160" t="s">
        <v>91</v>
      </c>
      <c r="AV356" s="11" t="s">
        <v>91</v>
      </c>
      <c r="AW356" s="11" t="s">
        <v>36</v>
      </c>
      <c r="AX356" s="11" t="s">
        <v>89</v>
      </c>
      <c r="AY356" s="160" t="s">
        <v>137</v>
      </c>
    </row>
    <row r="357" spans="2:65" s="1" customFormat="1" ht="16.5" customHeight="1">
      <c r="B357" s="144"/>
      <c r="C357" s="145" t="s">
        <v>687</v>
      </c>
      <c r="D357" s="145" t="s">
        <v>138</v>
      </c>
      <c r="E357" s="146" t="s">
        <v>1088</v>
      </c>
      <c r="F357" s="147" t="s">
        <v>1089</v>
      </c>
      <c r="G357" s="148" t="s">
        <v>472</v>
      </c>
      <c r="H357" s="149">
        <v>5</v>
      </c>
      <c r="I357" s="150"/>
      <c r="J357" s="151">
        <f>ROUND(I357*H357,2)</f>
        <v>0</v>
      </c>
      <c r="K357" s="147" t="s">
        <v>150</v>
      </c>
      <c r="L357" s="33"/>
      <c r="M357" s="152" t="s">
        <v>1</v>
      </c>
      <c r="N357" s="153" t="s">
        <v>46</v>
      </c>
      <c r="O357" s="56"/>
      <c r="P357" s="154">
        <f>O357*H357</f>
        <v>0</v>
      </c>
      <c r="Q357" s="154">
        <v>0.46009</v>
      </c>
      <c r="R357" s="154">
        <f>Q357*H357</f>
        <v>2.30045</v>
      </c>
      <c r="S357" s="154">
        <v>0</v>
      </c>
      <c r="T357" s="155">
        <f>S357*H357</f>
        <v>0</v>
      </c>
      <c r="AR357" s="156" t="s">
        <v>136</v>
      </c>
      <c r="AT357" s="156" t="s">
        <v>138</v>
      </c>
      <c r="AU357" s="156" t="s">
        <v>91</v>
      </c>
      <c r="AY357" s="18" t="s">
        <v>137</v>
      </c>
      <c r="BE357" s="157">
        <f>IF(N357="základní",J357,0)</f>
        <v>0</v>
      </c>
      <c r="BF357" s="157">
        <f>IF(N357="snížená",J357,0)</f>
        <v>0</v>
      </c>
      <c r="BG357" s="157">
        <f>IF(N357="zákl. přenesená",J357,0)</f>
        <v>0</v>
      </c>
      <c r="BH357" s="157">
        <f>IF(N357="sníž. přenesená",J357,0)</f>
        <v>0</v>
      </c>
      <c r="BI357" s="157">
        <f>IF(N357="nulová",J357,0)</f>
        <v>0</v>
      </c>
      <c r="BJ357" s="18" t="s">
        <v>89</v>
      </c>
      <c r="BK357" s="157">
        <f>ROUND(I357*H357,2)</f>
        <v>0</v>
      </c>
      <c r="BL357" s="18" t="s">
        <v>136</v>
      </c>
      <c r="BM357" s="156" t="s">
        <v>1090</v>
      </c>
    </row>
    <row r="358" spans="2:51" s="11" customFormat="1" ht="12">
      <c r="B358" s="158"/>
      <c r="D358" s="159" t="s">
        <v>145</v>
      </c>
      <c r="E358" s="160" t="s">
        <v>1</v>
      </c>
      <c r="F358" s="161" t="s">
        <v>1091</v>
      </c>
      <c r="H358" s="162">
        <v>5</v>
      </c>
      <c r="I358" s="163"/>
      <c r="L358" s="158"/>
      <c r="M358" s="164"/>
      <c r="N358" s="165"/>
      <c r="O358" s="165"/>
      <c r="P358" s="165"/>
      <c r="Q358" s="165"/>
      <c r="R358" s="165"/>
      <c r="S358" s="165"/>
      <c r="T358" s="166"/>
      <c r="AT358" s="160" t="s">
        <v>145</v>
      </c>
      <c r="AU358" s="160" t="s">
        <v>91</v>
      </c>
      <c r="AV358" s="11" t="s">
        <v>91</v>
      </c>
      <c r="AW358" s="11" t="s">
        <v>36</v>
      </c>
      <c r="AX358" s="11" t="s">
        <v>89</v>
      </c>
      <c r="AY358" s="160" t="s">
        <v>137</v>
      </c>
    </row>
    <row r="359" spans="2:65" s="1" customFormat="1" ht="16.5" customHeight="1">
      <c r="B359" s="144"/>
      <c r="C359" s="145" t="s">
        <v>692</v>
      </c>
      <c r="D359" s="145" t="s">
        <v>138</v>
      </c>
      <c r="E359" s="146" t="s">
        <v>1092</v>
      </c>
      <c r="F359" s="147" t="s">
        <v>1093</v>
      </c>
      <c r="G359" s="148" t="s">
        <v>472</v>
      </c>
      <c r="H359" s="149">
        <v>6</v>
      </c>
      <c r="I359" s="150"/>
      <c r="J359" s="151">
        <f>ROUND(I359*H359,2)</f>
        <v>0</v>
      </c>
      <c r="K359" s="147" t="s">
        <v>150</v>
      </c>
      <c r="L359" s="33"/>
      <c r="M359" s="152" t="s">
        <v>1</v>
      </c>
      <c r="N359" s="153" t="s">
        <v>46</v>
      </c>
      <c r="O359" s="56"/>
      <c r="P359" s="154">
        <f>O359*H359</f>
        <v>0</v>
      </c>
      <c r="Q359" s="154">
        <v>0.12303</v>
      </c>
      <c r="R359" s="154">
        <f>Q359*H359</f>
        <v>0.7381800000000001</v>
      </c>
      <c r="S359" s="154">
        <v>0</v>
      </c>
      <c r="T359" s="155">
        <f>S359*H359</f>
        <v>0</v>
      </c>
      <c r="AR359" s="156" t="s">
        <v>136</v>
      </c>
      <c r="AT359" s="156" t="s">
        <v>138</v>
      </c>
      <c r="AU359" s="156" t="s">
        <v>91</v>
      </c>
      <c r="AY359" s="18" t="s">
        <v>137</v>
      </c>
      <c r="BE359" s="157">
        <f>IF(N359="základní",J359,0)</f>
        <v>0</v>
      </c>
      <c r="BF359" s="157">
        <f>IF(N359="snížená",J359,0)</f>
        <v>0</v>
      </c>
      <c r="BG359" s="157">
        <f>IF(N359="zákl. přenesená",J359,0)</f>
        <v>0</v>
      </c>
      <c r="BH359" s="157">
        <f>IF(N359="sníž. přenesená",J359,0)</f>
        <v>0</v>
      </c>
      <c r="BI359" s="157">
        <f>IF(N359="nulová",J359,0)</f>
        <v>0</v>
      </c>
      <c r="BJ359" s="18" t="s">
        <v>89</v>
      </c>
      <c r="BK359" s="157">
        <f>ROUND(I359*H359,2)</f>
        <v>0</v>
      </c>
      <c r="BL359" s="18" t="s">
        <v>136</v>
      </c>
      <c r="BM359" s="156" t="s">
        <v>1094</v>
      </c>
    </row>
    <row r="360" spans="2:51" s="11" customFormat="1" ht="12">
      <c r="B360" s="158"/>
      <c r="D360" s="159" t="s">
        <v>145</v>
      </c>
      <c r="E360" s="160" t="s">
        <v>1</v>
      </c>
      <c r="F360" s="161" t="s">
        <v>1095</v>
      </c>
      <c r="H360" s="162">
        <v>6</v>
      </c>
      <c r="I360" s="163"/>
      <c r="L360" s="158"/>
      <c r="M360" s="164"/>
      <c r="N360" s="165"/>
      <c r="O360" s="165"/>
      <c r="P360" s="165"/>
      <c r="Q360" s="165"/>
      <c r="R360" s="165"/>
      <c r="S360" s="165"/>
      <c r="T360" s="166"/>
      <c r="AT360" s="160" t="s">
        <v>145</v>
      </c>
      <c r="AU360" s="160" t="s">
        <v>91</v>
      </c>
      <c r="AV360" s="11" t="s">
        <v>91</v>
      </c>
      <c r="AW360" s="11" t="s">
        <v>36</v>
      </c>
      <c r="AX360" s="11" t="s">
        <v>89</v>
      </c>
      <c r="AY360" s="160" t="s">
        <v>137</v>
      </c>
    </row>
    <row r="361" spans="2:65" s="1" customFormat="1" ht="16.5" customHeight="1">
      <c r="B361" s="144"/>
      <c r="C361" s="192" t="s">
        <v>697</v>
      </c>
      <c r="D361" s="192" t="s">
        <v>387</v>
      </c>
      <c r="E361" s="193" t="s">
        <v>1096</v>
      </c>
      <c r="F361" s="194" t="s">
        <v>1097</v>
      </c>
      <c r="G361" s="195" t="s">
        <v>472</v>
      </c>
      <c r="H361" s="196">
        <v>6</v>
      </c>
      <c r="I361" s="197"/>
      <c r="J361" s="198">
        <f>ROUND(I361*H361,2)</f>
        <v>0</v>
      </c>
      <c r="K361" s="194" t="s">
        <v>150</v>
      </c>
      <c r="L361" s="199"/>
      <c r="M361" s="200" t="s">
        <v>1</v>
      </c>
      <c r="N361" s="201" t="s">
        <v>46</v>
      </c>
      <c r="O361" s="56"/>
      <c r="P361" s="154">
        <f>O361*H361</f>
        <v>0</v>
      </c>
      <c r="Q361" s="154">
        <v>0.0133</v>
      </c>
      <c r="R361" s="154">
        <f>Q361*H361</f>
        <v>0.0798</v>
      </c>
      <c r="S361" s="154">
        <v>0</v>
      </c>
      <c r="T361" s="155">
        <f>S361*H361</f>
        <v>0</v>
      </c>
      <c r="AR361" s="156" t="s">
        <v>182</v>
      </c>
      <c r="AT361" s="156" t="s">
        <v>387</v>
      </c>
      <c r="AU361" s="156" t="s">
        <v>91</v>
      </c>
      <c r="AY361" s="18" t="s">
        <v>137</v>
      </c>
      <c r="BE361" s="157">
        <f>IF(N361="základní",J361,0)</f>
        <v>0</v>
      </c>
      <c r="BF361" s="157">
        <f>IF(N361="snížená",J361,0)</f>
        <v>0</v>
      </c>
      <c r="BG361" s="157">
        <f>IF(N361="zákl. přenesená",J361,0)</f>
        <v>0</v>
      </c>
      <c r="BH361" s="157">
        <f>IF(N361="sníž. přenesená",J361,0)</f>
        <v>0</v>
      </c>
      <c r="BI361" s="157">
        <f>IF(N361="nulová",J361,0)</f>
        <v>0</v>
      </c>
      <c r="BJ361" s="18" t="s">
        <v>89</v>
      </c>
      <c r="BK361" s="157">
        <f>ROUND(I361*H361,2)</f>
        <v>0</v>
      </c>
      <c r="BL361" s="18" t="s">
        <v>136</v>
      </c>
      <c r="BM361" s="156" t="s">
        <v>1098</v>
      </c>
    </row>
    <row r="362" spans="2:65" s="1" customFormat="1" ht="16.5" customHeight="1">
      <c r="B362" s="144"/>
      <c r="C362" s="192" t="s">
        <v>703</v>
      </c>
      <c r="D362" s="192" t="s">
        <v>387</v>
      </c>
      <c r="E362" s="193" t="s">
        <v>1099</v>
      </c>
      <c r="F362" s="194" t="s">
        <v>1100</v>
      </c>
      <c r="G362" s="195" t="s">
        <v>1</v>
      </c>
      <c r="H362" s="196">
        <v>6</v>
      </c>
      <c r="I362" s="197"/>
      <c r="J362" s="198">
        <f>ROUND(I362*H362,2)</f>
        <v>0</v>
      </c>
      <c r="K362" s="194" t="s">
        <v>1</v>
      </c>
      <c r="L362" s="199"/>
      <c r="M362" s="200" t="s">
        <v>1</v>
      </c>
      <c r="N362" s="201" t="s">
        <v>46</v>
      </c>
      <c r="O362" s="56"/>
      <c r="P362" s="154">
        <f>O362*H362</f>
        <v>0</v>
      </c>
      <c r="Q362" s="154">
        <v>0</v>
      </c>
      <c r="R362" s="154">
        <f>Q362*H362</f>
        <v>0</v>
      </c>
      <c r="S362" s="154">
        <v>0</v>
      </c>
      <c r="T362" s="155">
        <f>S362*H362</f>
        <v>0</v>
      </c>
      <c r="AR362" s="156" t="s">
        <v>182</v>
      </c>
      <c r="AT362" s="156" t="s">
        <v>387</v>
      </c>
      <c r="AU362" s="156" t="s">
        <v>91</v>
      </c>
      <c r="AY362" s="18" t="s">
        <v>137</v>
      </c>
      <c r="BE362" s="157">
        <f>IF(N362="základní",J362,0)</f>
        <v>0</v>
      </c>
      <c r="BF362" s="157">
        <f>IF(N362="snížená",J362,0)</f>
        <v>0</v>
      </c>
      <c r="BG362" s="157">
        <f>IF(N362="zákl. přenesená",J362,0)</f>
        <v>0</v>
      </c>
      <c r="BH362" s="157">
        <f>IF(N362="sníž. přenesená",J362,0)</f>
        <v>0</v>
      </c>
      <c r="BI362" s="157">
        <f>IF(N362="nulová",J362,0)</f>
        <v>0</v>
      </c>
      <c r="BJ362" s="18" t="s">
        <v>89</v>
      </c>
      <c r="BK362" s="157">
        <f>ROUND(I362*H362,2)</f>
        <v>0</v>
      </c>
      <c r="BL362" s="18" t="s">
        <v>136</v>
      </c>
      <c r="BM362" s="156" t="s">
        <v>1101</v>
      </c>
    </row>
    <row r="363" spans="2:51" s="11" customFormat="1" ht="12">
      <c r="B363" s="158"/>
      <c r="D363" s="159" t="s">
        <v>145</v>
      </c>
      <c r="E363" s="160" t="s">
        <v>1</v>
      </c>
      <c r="F363" s="161" t="s">
        <v>1102</v>
      </c>
      <c r="H363" s="162">
        <v>6</v>
      </c>
      <c r="I363" s="163"/>
      <c r="L363" s="158"/>
      <c r="M363" s="164"/>
      <c r="N363" s="165"/>
      <c r="O363" s="165"/>
      <c r="P363" s="165"/>
      <c r="Q363" s="165"/>
      <c r="R363" s="165"/>
      <c r="S363" s="165"/>
      <c r="T363" s="166"/>
      <c r="AT363" s="160" t="s">
        <v>145</v>
      </c>
      <c r="AU363" s="160" t="s">
        <v>91</v>
      </c>
      <c r="AV363" s="11" t="s">
        <v>91</v>
      </c>
      <c r="AW363" s="11" t="s">
        <v>36</v>
      </c>
      <c r="AX363" s="11" t="s">
        <v>89</v>
      </c>
      <c r="AY363" s="160" t="s">
        <v>137</v>
      </c>
    </row>
    <row r="364" spans="2:65" s="1" customFormat="1" ht="16.5" customHeight="1">
      <c r="B364" s="144"/>
      <c r="C364" s="145" t="s">
        <v>710</v>
      </c>
      <c r="D364" s="145" t="s">
        <v>138</v>
      </c>
      <c r="E364" s="146" t="s">
        <v>1103</v>
      </c>
      <c r="F364" s="147" t="s">
        <v>1104</v>
      </c>
      <c r="G364" s="148" t="s">
        <v>472</v>
      </c>
      <c r="H364" s="149">
        <v>1</v>
      </c>
      <c r="I364" s="150"/>
      <c r="J364" s="151">
        <f>ROUND(I364*H364,2)</f>
        <v>0</v>
      </c>
      <c r="K364" s="147" t="s">
        <v>150</v>
      </c>
      <c r="L364" s="33"/>
      <c r="M364" s="152" t="s">
        <v>1</v>
      </c>
      <c r="N364" s="153" t="s">
        <v>46</v>
      </c>
      <c r="O364" s="56"/>
      <c r="P364" s="154">
        <f>O364*H364</f>
        <v>0</v>
      </c>
      <c r="Q364" s="154">
        <v>0.32906</v>
      </c>
      <c r="R364" s="154">
        <f>Q364*H364</f>
        <v>0.32906</v>
      </c>
      <c r="S364" s="154">
        <v>0</v>
      </c>
      <c r="T364" s="155">
        <f>S364*H364</f>
        <v>0</v>
      </c>
      <c r="AR364" s="156" t="s">
        <v>136</v>
      </c>
      <c r="AT364" s="156" t="s">
        <v>138</v>
      </c>
      <c r="AU364" s="156" t="s">
        <v>91</v>
      </c>
      <c r="AY364" s="18" t="s">
        <v>137</v>
      </c>
      <c r="BE364" s="157">
        <f>IF(N364="základní",J364,0)</f>
        <v>0</v>
      </c>
      <c r="BF364" s="157">
        <f>IF(N364="snížená",J364,0)</f>
        <v>0</v>
      </c>
      <c r="BG364" s="157">
        <f>IF(N364="zákl. přenesená",J364,0)</f>
        <v>0</v>
      </c>
      <c r="BH364" s="157">
        <f>IF(N364="sníž. přenesená",J364,0)</f>
        <v>0</v>
      </c>
      <c r="BI364" s="157">
        <f>IF(N364="nulová",J364,0)</f>
        <v>0</v>
      </c>
      <c r="BJ364" s="18" t="s">
        <v>89</v>
      </c>
      <c r="BK364" s="157">
        <f>ROUND(I364*H364,2)</f>
        <v>0</v>
      </c>
      <c r="BL364" s="18" t="s">
        <v>136</v>
      </c>
      <c r="BM364" s="156" t="s">
        <v>1105</v>
      </c>
    </row>
    <row r="365" spans="2:51" s="11" customFormat="1" ht="12">
      <c r="B365" s="158"/>
      <c r="D365" s="159" t="s">
        <v>145</v>
      </c>
      <c r="E365" s="160" t="s">
        <v>1</v>
      </c>
      <c r="F365" s="161" t="s">
        <v>1106</v>
      </c>
      <c r="H365" s="162">
        <v>1</v>
      </c>
      <c r="I365" s="163"/>
      <c r="L365" s="158"/>
      <c r="M365" s="164"/>
      <c r="N365" s="165"/>
      <c r="O365" s="165"/>
      <c r="P365" s="165"/>
      <c r="Q365" s="165"/>
      <c r="R365" s="165"/>
      <c r="S365" s="165"/>
      <c r="T365" s="166"/>
      <c r="AT365" s="160" t="s">
        <v>145</v>
      </c>
      <c r="AU365" s="160" t="s">
        <v>91</v>
      </c>
      <c r="AV365" s="11" t="s">
        <v>91</v>
      </c>
      <c r="AW365" s="11" t="s">
        <v>36</v>
      </c>
      <c r="AX365" s="11" t="s">
        <v>89</v>
      </c>
      <c r="AY365" s="160" t="s">
        <v>137</v>
      </c>
    </row>
    <row r="366" spans="2:65" s="1" customFormat="1" ht="16.5" customHeight="1">
      <c r="B366" s="144"/>
      <c r="C366" s="192" t="s">
        <v>719</v>
      </c>
      <c r="D366" s="192" t="s">
        <v>387</v>
      </c>
      <c r="E366" s="193" t="s">
        <v>1107</v>
      </c>
      <c r="F366" s="194" t="s">
        <v>1108</v>
      </c>
      <c r="G366" s="195" t="s">
        <v>472</v>
      </c>
      <c r="H366" s="196">
        <v>1</v>
      </c>
      <c r="I366" s="197"/>
      <c r="J366" s="198">
        <f>ROUND(I366*H366,2)</f>
        <v>0</v>
      </c>
      <c r="K366" s="194" t="s">
        <v>150</v>
      </c>
      <c r="L366" s="199"/>
      <c r="M366" s="200" t="s">
        <v>1</v>
      </c>
      <c r="N366" s="201" t="s">
        <v>46</v>
      </c>
      <c r="O366" s="56"/>
      <c r="P366" s="154">
        <f>O366*H366</f>
        <v>0</v>
      </c>
      <c r="Q366" s="154">
        <v>0.0295</v>
      </c>
      <c r="R366" s="154">
        <f>Q366*H366</f>
        <v>0.0295</v>
      </c>
      <c r="S366" s="154">
        <v>0</v>
      </c>
      <c r="T366" s="155">
        <f>S366*H366</f>
        <v>0</v>
      </c>
      <c r="AR366" s="156" t="s">
        <v>182</v>
      </c>
      <c r="AT366" s="156" t="s">
        <v>387</v>
      </c>
      <c r="AU366" s="156" t="s">
        <v>91</v>
      </c>
      <c r="AY366" s="18" t="s">
        <v>137</v>
      </c>
      <c r="BE366" s="157">
        <f>IF(N366="základní",J366,0)</f>
        <v>0</v>
      </c>
      <c r="BF366" s="157">
        <f>IF(N366="snížená",J366,0)</f>
        <v>0</v>
      </c>
      <c r="BG366" s="157">
        <f>IF(N366="zákl. přenesená",J366,0)</f>
        <v>0</v>
      </c>
      <c r="BH366" s="157">
        <f>IF(N366="sníž. přenesená",J366,0)</f>
        <v>0</v>
      </c>
      <c r="BI366" s="157">
        <f>IF(N366="nulová",J366,0)</f>
        <v>0</v>
      </c>
      <c r="BJ366" s="18" t="s">
        <v>89</v>
      </c>
      <c r="BK366" s="157">
        <f>ROUND(I366*H366,2)</f>
        <v>0</v>
      </c>
      <c r="BL366" s="18" t="s">
        <v>136</v>
      </c>
      <c r="BM366" s="156" t="s">
        <v>1109</v>
      </c>
    </row>
    <row r="367" spans="2:65" s="1" customFormat="1" ht="16.5" customHeight="1">
      <c r="B367" s="144"/>
      <c r="C367" s="192" t="s">
        <v>728</v>
      </c>
      <c r="D367" s="192" t="s">
        <v>387</v>
      </c>
      <c r="E367" s="193" t="s">
        <v>1110</v>
      </c>
      <c r="F367" s="194" t="s">
        <v>1111</v>
      </c>
      <c r="G367" s="195" t="s">
        <v>472</v>
      </c>
      <c r="H367" s="196">
        <v>1</v>
      </c>
      <c r="I367" s="197"/>
      <c r="J367" s="198">
        <f>ROUND(I367*H367,2)</f>
        <v>0</v>
      </c>
      <c r="K367" s="194" t="s">
        <v>1</v>
      </c>
      <c r="L367" s="199"/>
      <c r="M367" s="200" t="s">
        <v>1</v>
      </c>
      <c r="N367" s="201" t="s">
        <v>46</v>
      </c>
      <c r="O367" s="56"/>
      <c r="P367" s="154">
        <f>O367*H367</f>
        <v>0</v>
      </c>
      <c r="Q367" s="154">
        <v>0</v>
      </c>
      <c r="R367" s="154">
        <f>Q367*H367</f>
        <v>0</v>
      </c>
      <c r="S367" s="154">
        <v>0</v>
      </c>
      <c r="T367" s="155">
        <f>S367*H367</f>
        <v>0</v>
      </c>
      <c r="AR367" s="156" t="s">
        <v>182</v>
      </c>
      <c r="AT367" s="156" t="s">
        <v>387</v>
      </c>
      <c r="AU367" s="156" t="s">
        <v>91</v>
      </c>
      <c r="AY367" s="18" t="s">
        <v>137</v>
      </c>
      <c r="BE367" s="157">
        <f>IF(N367="základní",J367,0)</f>
        <v>0</v>
      </c>
      <c r="BF367" s="157">
        <f>IF(N367="snížená",J367,0)</f>
        <v>0</v>
      </c>
      <c r="BG367" s="157">
        <f>IF(N367="zákl. přenesená",J367,0)</f>
        <v>0</v>
      </c>
      <c r="BH367" s="157">
        <f>IF(N367="sníž. přenesená",J367,0)</f>
        <v>0</v>
      </c>
      <c r="BI367" s="157">
        <f>IF(N367="nulová",J367,0)</f>
        <v>0</v>
      </c>
      <c r="BJ367" s="18" t="s">
        <v>89</v>
      </c>
      <c r="BK367" s="157">
        <f>ROUND(I367*H367,2)</f>
        <v>0</v>
      </c>
      <c r="BL367" s="18" t="s">
        <v>136</v>
      </c>
      <c r="BM367" s="156" t="s">
        <v>1112</v>
      </c>
    </row>
    <row r="368" spans="2:51" s="11" customFormat="1" ht="12">
      <c r="B368" s="158"/>
      <c r="D368" s="159" t="s">
        <v>145</v>
      </c>
      <c r="E368" s="160" t="s">
        <v>1</v>
      </c>
      <c r="F368" s="161" t="s">
        <v>1113</v>
      </c>
      <c r="H368" s="162">
        <v>1</v>
      </c>
      <c r="I368" s="163"/>
      <c r="L368" s="158"/>
      <c r="M368" s="164"/>
      <c r="N368" s="165"/>
      <c r="O368" s="165"/>
      <c r="P368" s="165"/>
      <c r="Q368" s="165"/>
      <c r="R368" s="165"/>
      <c r="S368" s="165"/>
      <c r="T368" s="166"/>
      <c r="AT368" s="160" t="s">
        <v>145</v>
      </c>
      <c r="AU368" s="160" t="s">
        <v>91</v>
      </c>
      <c r="AV368" s="11" t="s">
        <v>91</v>
      </c>
      <c r="AW368" s="11" t="s">
        <v>36</v>
      </c>
      <c r="AX368" s="11" t="s">
        <v>89</v>
      </c>
      <c r="AY368" s="160" t="s">
        <v>137</v>
      </c>
    </row>
    <row r="369" spans="2:65" s="1" customFormat="1" ht="16.5" customHeight="1">
      <c r="B369" s="144"/>
      <c r="C369" s="145" t="s">
        <v>734</v>
      </c>
      <c r="D369" s="145" t="s">
        <v>138</v>
      </c>
      <c r="E369" s="146" t="s">
        <v>1114</v>
      </c>
      <c r="F369" s="147" t="s">
        <v>1115</v>
      </c>
      <c r="G369" s="148" t="s">
        <v>472</v>
      </c>
      <c r="H369" s="149">
        <v>7</v>
      </c>
      <c r="I369" s="150"/>
      <c r="J369" s="151">
        <f>ROUND(I369*H369,2)</f>
        <v>0</v>
      </c>
      <c r="K369" s="147" t="s">
        <v>150</v>
      </c>
      <c r="L369" s="33"/>
      <c r="M369" s="152" t="s">
        <v>1</v>
      </c>
      <c r="N369" s="153" t="s">
        <v>46</v>
      </c>
      <c r="O369" s="56"/>
      <c r="P369" s="154">
        <f>O369*H369</f>
        <v>0</v>
      </c>
      <c r="Q369" s="154">
        <v>0.00031</v>
      </c>
      <c r="R369" s="154">
        <f>Q369*H369</f>
        <v>0.00217</v>
      </c>
      <c r="S369" s="154">
        <v>0</v>
      </c>
      <c r="T369" s="155">
        <f>S369*H369</f>
        <v>0</v>
      </c>
      <c r="AR369" s="156" t="s">
        <v>136</v>
      </c>
      <c r="AT369" s="156" t="s">
        <v>138</v>
      </c>
      <c r="AU369" s="156" t="s">
        <v>91</v>
      </c>
      <c r="AY369" s="18" t="s">
        <v>137</v>
      </c>
      <c r="BE369" s="157">
        <f>IF(N369="základní",J369,0)</f>
        <v>0</v>
      </c>
      <c r="BF369" s="157">
        <f>IF(N369="snížená",J369,0)</f>
        <v>0</v>
      </c>
      <c r="BG369" s="157">
        <f>IF(N369="zákl. přenesená",J369,0)</f>
        <v>0</v>
      </c>
      <c r="BH369" s="157">
        <f>IF(N369="sníž. přenesená",J369,0)</f>
        <v>0</v>
      </c>
      <c r="BI369" s="157">
        <f>IF(N369="nulová",J369,0)</f>
        <v>0</v>
      </c>
      <c r="BJ369" s="18" t="s">
        <v>89</v>
      </c>
      <c r="BK369" s="157">
        <f>ROUND(I369*H369,2)</f>
        <v>0</v>
      </c>
      <c r="BL369" s="18" t="s">
        <v>136</v>
      </c>
      <c r="BM369" s="156" t="s">
        <v>1116</v>
      </c>
    </row>
    <row r="370" spans="2:51" s="12" customFormat="1" ht="12">
      <c r="B370" s="167"/>
      <c r="D370" s="159" t="s">
        <v>145</v>
      </c>
      <c r="E370" s="168" t="s">
        <v>1</v>
      </c>
      <c r="F370" s="169" t="s">
        <v>1117</v>
      </c>
      <c r="H370" s="168" t="s">
        <v>1</v>
      </c>
      <c r="I370" s="170"/>
      <c r="L370" s="167"/>
      <c r="M370" s="171"/>
      <c r="N370" s="172"/>
      <c r="O370" s="172"/>
      <c r="P370" s="172"/>
      <c r="Q370" s="172"/>
      <c r="R370" s="172"/>
      <c r="S370" s="172"/>
      <c r="T370" s="173"/>
      <c r="AT370" s="168" t="s">
        <v>145</v>
      </c>
      <c r="AU370" s="168" t="s">
        <v>91</v>
      </c>
      <c r="AV370" s="12" t="s">
        <v>89</v>
      </c>
      <c r="AW370" s="12" t="s">
        <v>36</v>
      </c>
      <c r="AX370" s="12" t="s">
        <v>81</v>
      </c>
      <c r="AY370" s="168" t="s">
        <v>137</v>
      </c>
    </row>
    <row r="371" spans="2:51" s="11" customFormat="1" ht="12">
      <c r="B371" s="158"/>
      <c r="D371" s="159" t="s">
        <v>145</v>
      </c>
      <c r="E371" s="160" t="s">
        <v>1</v>
      </c>
      <c r="F371" s="161" t="s">
        <v>1118</v>
      </c>
      <c r="H371" s="162">
        <v>7</v>
      </c>
      <c r="I371" s="163"/>
      <c r="L371" s="158"/>
      <c r="M371" s="164"/>
      <c r="N371" s="165"/>
      <c r="O371" s="165"/>
      <c r="P371" s="165"/>
      <c r="Q371" s="165"/>
      <c r="R371" s="165"/>
      <c r="S371" s="165"/>
      <c r="T371" s="166"/>
      <c r="AT371" s="160" t="s">
        <v>145</v>
      </c>
      <c r="AU371" s="160" t="s">
        <v>91</v>
      </c>
      <c r="AV371" s="11" t="s">
        <v>91</v>
      </c>
      <c r="AW371" s="11" t="s">
        <v>36</v>
      </c>
      <c r="AX371" s="11" t="s">
        <v>89</v>
      </c>
      <c r="AY371" s="160" t="s">
        <v>137</v>
      </c>
    </row>
    <row r="372" spans="2:65" s="1" customFormat="1" ht="16.5" customHeight="1">
      <c r="B372" s="144"/>
      <c r="C372" s="145" t="s">
        <v>738</v>
      </c>
      <c r="D372" s="145" t="s">
        <v>138</v>
      </c>
      <c r="E372" s="146" t="s">
        <v>1119</v>
      </c>
      <c r="F372" s="147" t="s">
        <v>1120</v>
      </c>
      <c r="G372" s="148" t="s">
        <v>274</v>
      </c>
      <c r="H372" s="149">
        <v>128.69</v>
      </c>
      <c r="I372" s="150"/>
      <c r="J372" s="151">
        <f>ROUND(I372*H372,2)</f>
        <v>0</v>
      </c>
      <c r="K372" s="147" t="s">
        <v>150</v>
      </c>
      <c r="L372" s="33"/>
      <c r="M372" s="152" t="s">
        <v>1</v>
      </c>
      <c r="N372" s="153" t="s">
        <v>46</v>
      </c>
      <c r="O372" s="56"/>
      <c r="P372" s="154">
        <f>O372*H372</f>
        <v>0</v>
      </c>
      <c r="Q372" s="154">
        <v>0.00019</v>
      </c>
      <c r="R372" s="154">
        <f>Q372*H372</f>
        <v>0.0244511</v>
      </c>
      <c r="S372" s="154">
        <v>0</v>
      </c>
      <c r="T372" s="155">
        <f>S372*H372</f>
        <v>0</v>
      </c>
      <c r="AR372" s="156" t="s">
        <v>136</v>
      </c>
      <c r="AT372" s="156" t="s">
        <v>138</v>
      </c>
      <c r="AU372" s="156" t="s">
        <v>91</v>
      </c>
      <c r="AY372" s="18" t="s">
        <v>137</v>
      </c>
      <c r="BE372" s="157">
        <f>IF(N372="základní",J372,0)</f>
        <v>0</v>
      </c>
      <c r="BF372" s="157">
        <f>IF(N372="snížená",J372,0)</f>
        <v>0</v>
      </c>
      <c r="BG372" s="157">
        <f>IF(N372="zákl. přenesená",J372,0)</f>
        <v>0</v>
      </c>
      <c r="BH372" s="157">
        <f>IF(N372="sníž. přenesená",J372,0)</f>
        <v>0</v>
      </c>
      <c r="BI372" s="157">
        <f>IF(N372="nulová",J372,0)</f>
        <v>0</v>
      </c>
      <c r="BJ372" s="18" t="s">
        <v>89</v>
      </c>
      <c r="BK372" s="157">
        <f>ROUND(I372*H372,2)</f>
        <v>0</v>
      </c>
      <c r="BL372" s="18" t="s">
        <v>136</v>
      </c>
      <c r="BM372" s="156" t="s">
        <v>1121</v>
      </c>
    </row>
    <row r="373" spans="2:51" s="11" customFormat="1" ht="12">
      <c r="B373" s="158"/>
      <c r="D373" s="159" t="s">
        <v>145</v>
      </c>
      <c r="E373" s="160" t="s">
        <v>1</v>
      </c>
      <c r="F373" s="161" t="s">
        <v>1087</v>
      </c>
      <c r="H373" s="162">
        <v>128.69</v>
      </c>
      <c r="I373" s="163"/>
      <c r="L373" s="158"/>
      <c r="M373" s="164"/>
      <c r="N373" s="165"/>
      <c r="O373" s="165"/>
      <c r="P373" s="165"/>
      <c r="Q373" s="165"/>
      <c r="R373" s="165"/>
      <c r="S373" s="165"/>
      <c r="T373" s="166"/>
      <c r="AT373" s="160" t="s">
        <v>145</v>
      </c>
      <c r="AU373" s="160" t="s">
        <v>91</v>
      </c>
      <c r="AV373" s="11" t="s">
        <v>91</v>
      </c>
      <c r="AW373" s="11" t="s">
        <v>36</v>
      </c>
      <c r="AX373" s="11" t="s">
        <v>89</v>
      </c>
      <c r="AY373" s="160" t="s">
        <v>137</v>
      </c>
    </row>
    <row r="374" spans="2:51" s="12" customFormat="1" ht="12">
      <c r="B374" s="167"/>
      <c r="D374" s="159" t="s">
        <v>145</v>
      </c>
      <c r="E374" s="168" t="s">
        <v>1</v>
      </c>
      <c r="F374" s="169" t="s">
        <v>1122</v>
      </c>
      <c r="H374" s="168" t="s">
        <v>1</v>
      </c>
      <c r="I374" s="170"/>
      <c r="L374" s="167"/>
      <c r="M374" s="171"/>
      <c r="N374" s="172"/>
      <c r="O374" s="172"/>
      <c r="P374" s="172"/>
      <c r="Q374" s="172"/>
      <c r="R374" s="172"/>
      <c r="S374" s="172"/>
      <c r="T374" s="173"/>
      <c r="AT374" s="168" t="s">
        <v>145</v>
      </c>
      <c r="AU374" s="168" t="s">
        <v>91</v>
      </c>
      <c r="AV374" s="12" t="s">
        <v>89</v>
      </c>
      <c r="AW374" s="12" t="s">
        <v>36</v>
      </c>
      <c r="AX374" s="12" t="s">
        <v>81</v>
      </c>
      <c r="AY374" s="168" t="s">
        <v>137</v>
      </c>
    </row>
    <row r="375" spans="2:51" s="12" customFormat="1" ht="12">
      <c r="B375" s="167"/>
      <c r="D375" s="159" t="s">
        <v>145</v>
      </c>
      <c r="E375" s="168" t="s">
        <v>1</v>
      </c>
      <c r="F375" s="169" t="s">
        <v>1123</v>
      </c>
      <c r="H375" s="168" t="s">
        <v>1</v>
      </c>
      <c r="I375" s="170"/>
      <c r="L375" s="167"/>
      <c r="M375" s="171"/>
      <c r="N375" s="172"/>
      <c r="O375" s="172"/>
      <c r="P375" s="172"/>
      <c r="Q375" s="172"/>
      <c r="R375" s="172"/>
      <c r="S375" s="172"/>
      <c r="T375" s="173"/>
      <c r="AT375" s="168" t="s">
        <v>145</v>
      </c>
      <c r="AU375" s="168" t="s">
        <v>91</v>
      </c>
      <c r="AV375" s="12" t="s">
        <v>89</v>
      </c>
      <c r="AW375" s="12" t="s">
        <v>36</v>
      </c>
      <c r="AX375" s="12" t="s">
        <v>81</v>
      </c>
      <c r="AY375" s="168" t="s">
        <v>137</v>
      </c>
    </row>
    <row r="376" spans="2:65" s="1" customFormat="1" ht="16.5" customHeight="1">
      <c r="B376" s="144"/>
      <c r="C376" s="145" t="s">
        <v>744</v>
      </c>
      <c r="D376" s="145" t="s">
        <v>138</v>
      </c>
      <c r="E376" s="146" t="s">
        <v>1124</v>
      </c>
      <c r="F376" s="147" t="s">
        <v>1125</v>
      </c>
      <c r="G376" s="148" t="s">
        <v>274</v>
      </c>
      <c r="H376" s="149">
        <v>128.69</v>
      </c>
      <c r="I376" s="150"/>
      <c r="J376" s="151">
        <f>ROUND(I376*H376,2)</f>
        <v>0</v>
      </c>
      <c r="K376" s="147" t="s">
        <v>150</v>
      </c>
      <c r="L376" s="33"/>
      <c r="M376" s="152" t="s">
        <v>1</v>
      </c>
      <c r="N376" s="153" t="s">
        <v>46</v>
      </c>
      <c r="O376" s="56"/>
      <c r="P376" s="154">
        <f>O376*H376</f>
        <v>0</v>
      </c>
      <c r="Q376" s="154">
        <v>9E-05</v>
      </c>
      <c r="R376" s="154">
        <f>Q376*H376</f>
        <v>0.0115821</v>
      </c>
      <c r="S376" s="154">
        <v>0</v>
      </c>
      <c r="T376" s="155">
        <f>S376*H376</f>
        <v>0</v>
      </c>
      <c r="AR376" s="156" t="s">
        <v>136</v>
      </c>
      <c r="AT376" s="156" t="s">
        <v>138</v>
      </c>
      <c r="AU376" s="156" t="s">
        <v>91</v>
      </c>
      <c r="AY376" s="18" t="s">
        <v>137</v>
      </c>
      <c r="BE376" s="157">
        <f>IF(N376="základní",J376,0)</f>
        <v>0</v>
      </c>
      <c r="BF376" s="157">
        <f>IF(N376="snížená",J376,0)</f>
        <v>0</v>
      </c>
      <c r="BG376" s="157">
        <f>IF(N376="zákl. přenesená",J376,0)</f>
        <v>0</v>
      </c>
      <c r="BH376" s="157">
        <f>IF(N376="sníž. přenesená",J376,0)</f>
        <v>0</v>
      </c>
      <c r="BI376" s="157">
        <f>IF(N376="nulová",J376,0)</f>
        <v>0</v>
      </c>
      <c r="BJ376" s="18" t="s">
        <v>89</v>
      </c>
      <c r="BK376" s="157">
        <f>ROUND(I376*H376,2)</f>
        <v>0</v>
      </c>
      <c r="BL376" s="18" t="s">
        <v>136</v>
      </c>
      <c r="BM376" s="156" t="s">
        <v>1126</v>
      </c>
    </row>
    <row r="377" spans="2:51" s="11" customFormat="1" ht="12">
      <c r="B377" s="158"/>
      <c r="D377" s="159" t="s">
        <v>145</v>
      </c>
      <c r="E377" s="160" t="s">
        <v>1</v>
      </c>
      <c r="F377" s="161" t="s">
        <v>1087</v>
      </c>
      <c r="H377" s="162">
        <v>128.69</v>
      </c>
      <c r="I377" s="163"/>
      <c r="L377" s="158"/>
      <c r="M377" s="164"/>
      <c r="N377" s="165"/>
      <c r="O377" s="165"/>
      <c r="P377" s="165"/>
      <c r="Q377" s="165"/>
      <c r="R377" s="165"/>
      <c r="S377" s="165"/>
      <c r="T377" s="166"/>
      <c r="AT377" s="160" t="s">
        <v>145</v>
      </c>
      <c r="AU377" s="160" t="s">
        <v>91</v>
      </c>
      <c r="AV377" s="11" t="s">
        <v>91</v>
      </c>
      <c r="AW377" s="11" t="s">
        <v>36</v>
      </c>
      <c r="AX377" s="11" t="s">
        <v>89</v>
      </c>
      <c r="AY377" s="160" t="s">
        <v>137</v>
      </c>
    </row>
    <row r="378" spans="2:65" s="1" customFormat="1" ht="16.5" customHeight="1">
      <c r="B378" s="144"/>
      <c r="C378" s="145" t="s">
        <v>750</v>
      </c>
      <c r="D378" s="145" t="s">
        <v>138</v>
      </c>
      <c r="E378" s="146" t="s">
        <v>1127</v>
      </c>
      <c r="F378" s="147" t="s">
        <v>1128</v>
      </c>
      <c r="G378" s="148" t="s">
        <v>472</v>
      </c>
      <c r="H378" s="149">
        <v>2</v>
      </c>
      <c r="I378" s="150"/>
      <c r="J378" s="151">
        <f>ROUND(I378*H378,2)</f>
        <v>0</v>
      </c>
      <c r="K378" s="147" t="s">
        <v>150</v>
      </c>
      <c r="L378" s="33"/>
      <c r="M378" s="152" t="s">
        <v>1</v>
      </c>
      <c r="N378" s="153" t="s">
        <v>46</v>
      </c>
      <c r="O378" s="56"/>
      <c r="P378" s="154">
        <f>O378*H378</f>
        <v>0</v>
      </c>
      <c r="Q378" s="154">
        <v>0.00074</v>
      </c>
      <c r="R378" s="154">
        <f>Q378*H378</f>
        <v>0.00148</v>
      </c>
      <c r="S378" s="154">
        <v>0</v>
      </c>
      <c r="T378" s="155">
        <f>S378*H378</f>
        <v>0</v>
      </c>
      <c r="AR378" s="156" t="s">
        <v>136</v>
      </c>
      <c r="AT378" s="156" t="s">
        <v>138</v>
      </c>
      <c r="AU378" s="156" t="s">
        <v>91</v>
      </c>
      <c r="AY378" s="18" t="s">
        <v>137</v>
      </c>
      <c r="BE378" s="157">
        <f>IF(N378="základní",J378,0)</f>
        <v>0</v>
      </c>
      <c r="BF378" s="157">
        <f>IF(N378="snížená",J378,0)</f>
        <v>0</v>
      </c>
      <c r="BG378" s="157">
        <f>IF(N378="zákl. přenesená",J378,0)</f>
        <v>0</v>
      </c>
      <c r="BH378" s="157">
        <f>IF(N378="sníž. přenesená",J378,0)</f>
        <v>0</v>
      </c>
      <c r="BI378" s="157">
        <f>IF(N378="nulová",J378,0)</f>
        <v>0</v>
      </c>
      <c r="BJ378" s="18" t="s">
        <v>89</v>
      </c>
      <c r="BK378" s="157">
        <f>ROUND(I378*H378,2)</f>
        <v>0</v>
      </c>
      <c r="BL378" s="18" t="s">
        <v>136</v>
      </c>
      <c r="BM378" s="156" t="s">
        <v>1129</v>
      </c>
    </row>
    <row r="379" spans="2:51" s="11" customFormat="1" ht="12">
      <c r="B379" s="158"/>
      <c r="D379" s="159" t="s">
        <v>145</v>
      </c>
      <c r="E379" s="160" t="s">
        <v>1</v>
      </c>
      <c r="F379" s="161" t="s">
        <v>1130</v>
      </c>
      <c r="H379" s="162">
        <v>2</v>
      </c>
      <c r="I379" s="163"/>
      <c r="L379" s="158"/>
      <c r="M379" s="164"/>
      <c r="N379" s="165"/>
      <c r="O379" s="165"/>
      <c r="P379" s="165"/>
      <c r="Q379" s="165"/>
      <c r="R379" s="165"/>
      <c r="S379" s="165"/>
      <c r="T379" s="166"/>
      <c r="AT379" s="160" t="s">
        <v>145</v>
      </c>
      <c r="AU379" s="160" t="s">
        <v>91</v>
      </c>
      <c r="AV379" s="11" t="s">
        <v>91</v>
      </c>
      <c r="AW379" s="11" t="s">
        <v>36</v>
      </c>
      <c r="AX379" s="11" t="s">
        <v>89</v>
      </c>
      <c r="AY379" s="160" t="s">
        <v>137</v>
      </c>
    </row>
    <row r="380" spans="2:65" s="1" customFormat="1" ht="16.5" customHeight="1">
      <c r="B380" s="144"/>
      <c r="C380" s="145" t="s">
        <v>755</v>
      </c>
      <c r="D380" s="145" t="s">
        <v>138</v>
      </c>
      <c r="E380" s="146" t="s">
        <v>1131</v>
      </c>
      <c r="F380" s="147" t="s">
        <v>1132</v>
      </c>
      <c r="G380" s="148" t="s">
        <v>274</v>
      </c>
      <c r="H380" s="149">
        <v>4</v>
      </c>
      <c r="I380" s="150"/>
      <c r="J380" s="151">
        <f>ROUND(I380*H380,2)</f>
        <v>0</v>
      </c>
      <c r="K380" s="147" t="s">
        <v>150</v>
      </c>
      <c r="L380" s="33"/>
      <c r="M380" s="152" t="s">
        <v>1</v>
      </c>
      <c r="N380" s="153" t="s">
        <v>46</v>
      </c>
      <c r="O380" s="56"/>
      <c r="P380" s="154">
        <f>O380*H380</f>
        <v>0</v>
      </c>
      <c r="Q380" s="154">
        <v>0.00052</v>
      </c>
      <c r="R380" s="154">
        <f>Q380*H380</f>
        <v>0.00208</v>
      </c>
      <c r="S380" s="154">
        <v>0</v>
      </c>
      <c r="T380" s="155">
        <f>S380*H380</f>
        <v>0</v>
      </c>
      <c r="AR380" s="156" t="s">
        <v>136</v>
      </c>
      <c r="AT380" s="156" t="s">
        <v>138</v>
      </c>
      <c r="AU380" s="156" t="s">
        <v>91</v>
      </c>
      <c r="AY380" s="18" t="s">
        <v>137</v>
      </c>
      <c r="BE380" s="157">
        <f>IF(N380="základní",J380,0)</f>
        <v>0</v>
      </c>
      <c r="BF380" s="157">
        <f>IF(N380="snížená",J380,0)</f>
        <v>0</v>
      </c>
      <c r="BG380" s="157">
        <f>IF(N380="zákl. přenesená",J380,0)</f>
        <v>0</v>
      </c>
      <c r="BH380" s="157">
        <f>IF(N380="sníž. přenesená",J380,0)</f>
        <v>0</v>
      </c>
      <c r="BI380" s="157">
        <f>IF(N380="nulová",J380,0)</f>
        <v>0</v>
      </c>
      <c r="BJ380" s="18" t="s">
        <v>89</v>
      </c>
      <c r="BK380" s="157">
        <f>ROUND(I380*H380,2)</f>
        <v>0</v>
      </c>
      <c r="BL380" s="18" t="s">
        <v>136</v>
      </c>
      <c r="BM380" s="156" t="s">
        <v>1133</v>
      </c>
    </row>
    <row r="381" spans="2:51" s="11" customFormat="1" ht="12">
      <c r="B381" s="158"/>
      <c r="D381" s="159" t="s">
        <v>145</v>
      </c>
      <c r="E381" s="160" t="s">
        <v>1</v>
      </c>
      <c r="F381" s="161" t="s">
        <v>1134</v>
      </c>
      <c r="H381" s="162">
        <v>4</v>
      </c>
      <c r="I381" s="163"/>
      <c r="L381" s="158"/>
      <c r="M381" s="164"/>
      <c r="N381" s="165"/>
      <c r="O381" s="165"/>
      <c r="P381" s="165"/>
      <c r="Q381" s="165"/>
      <c r="R381" s="165"/>
      <c r="S381" s="165"/>
      <c r="T381" s="166"/>
      <c r="AT381" s="160" t="s">
        <v>145</v>
      </c>
      <c r="AU381" s="160" t="s">
        <v>91</v>
      </c>
      <c r="AV381" s="11" t="s">
        <v>91</v>
      </c>
      <c r="AW381" s="11" t="s">
        <v>36</v>
      </c>
      <c r="AX381" s="11" t="s">
        <v>89</v>
      </c>
      <c r="AY381" s="160" t="s">
        <v>137</v>
      </c>
    </row>
    <row r="382" spans="2:65" s="1" customFormat="1" ht="16.5" customHeight="1">
      <c r="B382" s="144"/>
      <c r="C382" s="192" t="s">
        <v>760</v>
      </c>
      <c r="D382" s="192" t="s">
        <v>387</v>
      </c>
      <c r="E382" s="193" t="s">
        <v>1135</v>
      </c>
      <c r="F382" s="194" t="s">
        <v>1136</v>
      </c>
      <c r="G382" s="195" t="s">
        <v>274</v>
      </c>
      <c r="H382" s="196">
        <v>4</v>
      </c>
      <c r="I382" s="197"/>
      <c r="J382" s="198">
        <f>ROUND(I382*H382,2)</f>
        <v>0</v>
      </c>
      <c r="K382" s="194" t="s">
        <v>150</v>
      </c>
      <c r="L382" s="199"/>
      <c r="M382" s="200" t="s">
        <v>1</v>
      </c>
      <c r="N382" s="201" t="s">
        <v>46</v>
      </c>
      <c r="O382" s="56"/>
      <c r="P382" s="154">
        <f>O382*H382</f>
        <v>0</v>
      </c>
      <c r="Q382" s="154">
        <v>0.00875</v>
      </c>
      <c r="R382" s="154">
        <f>Q382*H382</f>
        <v>0.035</v>
      </c>
      <c r="S382" s="154">
        <v>0</v>
      </c>
      <c r="T382" s="155">
        <f>S382*H382</f>
        <v>0</v>
      </c>
      <c r="AR382" s="156" t="s">
        <v>182</v>
      </c>
      <c r="AT382" s="156" t="s">
        <v>387</v>
      </c>
      <c r="AU382" s="156" t="s">
        <v>91</v>
      </c>
      <c r="AY382" s="18" t="s">
        <v>137</v>
      </c>
      <c r="BE382" s="157">
        <f>IF(N382="základní",J382,0)</f>
        <v>0</v>
      </c>
      <c r="BF382" s="157">
        <f>IF(N382="snížená",J382,0)</f>
        <v>0</v>
      </c>
      <c r="BG382" s="157">
        <f>IF(N382="zákl. přenesená",J382,0)</f>
        <v>0</v>
      </c>
      <c r="BH382" s="157">
        <f>IF(N382="sníž. přenesená",J382,0)</f>
        <v>0</v>
      </c>
      <c r="BI382" s="157">
        <f>IF(N382="nulová",J382,0)</f>
        <v>0</v>
      </c>
      <c r="BJ382" s="18" t="s">
        <v>89</v>
      </c>
      <c r="BK382" s="157">
        <f>ROUND(I382*H382,2)</f>
        <v>0</v>
      </c>
      <c r="BL382" s="18" t="s">
        <v>136</v>
      </c>
      <c r="BM382" s="156" t="s">
        <v>1137</v>
      </c>
    </row>
    <row r="383" spans="2:63" s="10" customFormat="1" ht="22.9" customHeight="1">
      <c r="B383" s="133"/>
      <c r="D383" s="134" t="s">
        <v>80</v>
      </c>
      <c r="E383" s="182" t="s">
        <v>188</v>
      </c>
      <c r="F383" s="182" t="s">
        <v>635</v>
      </c>
      <c r="I383" s="136"/>
      <c r="J383" s="183">
        <f>BK383</f>
        <v>0</v>
      </c>
      <c r="L383" s="133"/>
      <c r="M383" s="138"/>
      <c r="N383" s="139"/>
      <c r="O383" s="139"/>
      <c r="P383" s="140">
        <f>SUM(P384:P392)</f>
        <v>0</v>
      </c>
      <c r="Q383" s="139"/>
      <c r="R383" s="140">
        <f>SUM(R384:R392)</f>
        <v>5.206624</v>
      </c>
      <c r="S383" s="139"/>
      <c r="T383" s="141">
        <f>SUM(T384:T392)</f>
        <v>0</v>
      </c>
      <c r="AR383" s="134" t="s">
        <v>89</v>
      </c>
      <c r="AT383" s="142" t="s">
        <v>80</v>
      </c>
      <c r="AU383" s="142" t="s">
        <v>89</v>
      </c>
      <c r="AY383" s="134" t="s">
        <v>137</v>
      </c>
      <c r="BK383" s="143">
        <f>SUM(BK384:BK392)</f>
        <v>0</v>
      </c>
    </row>
    <row r="384" spans="2:65" s="1" customFormat="1" ht="24" customHeight="1">
      <c r="B384" s="144"/>
      <c r="C384" s="145" t="s">
        <v>765</v>
      </c>
      <c r="D384" s="145" t="s">
        <v>138</v>
      </c>
      <c r="E384" s="146" t="s">
        <v>637</v>
      </c>
      <c r="F384" s="147" t="s">
        <v>638</v>
      </c>
      <c r="G384" s="148" t="s">
        <v>274</v>
      </c>
      <c r="H384" s="149">
        <v>22</v>
      </c>
      <c r="I384" s="150"/>
      <c r="J384" s="151">
        <f>ROUND(I384*H384,2)</f>
        <v>0</v>
      </c>
      <c r="K384" s="147" t="s">
        <v>150</v>
      </c>
      <c r="L384" s="33"/>
      <c r="M384" s="152" t="s">
        <v>1</v>
      </c>
      <c r="N384" s="153" t="s">
        <v>46</v>
      </c>
      <c r="O384" s="56"/>
      <c r="P384" s="154">
        <f>O384*H384</f>
        <v>0</v>
      </c>
      <c r="Q384" s="154">
        <v>0.1554</v>
      </c>
      <c r="R384" s="154">
        <f>Q384*H384</f>
        <v>3.4188</v>
      </c>
      <c r="S384" s="154">
        <v>0</v>
      </c>
      <c r="T384" s="155">
        <f>S384*H384</f>
        <v>0</v>
      </c>
      <c r="AR384" s="156" t="s">
        <v>136</v>
      </c>
      <c r="AT384" s="156" t="s">
        <v>138</v>
      </c>
      <c r="AU384" s="156" t="s">
        <v>91</v>
      </c>
      <c r="AY384" s="18" t="s">
        <v>137</v>
      </c>
      <c r="BE384" s="157">
        <f>IF(N384="základní",J384,0)</f>
        <v>0</v>
      </c>
      <c r="BF384" s="157">
        <f>IF(N384="snížená",J384,0)</f>
        <v>0</v>
      </c>
      <c r="BG384" s="157">
        <f>IF(N384="zákl. přenesená",J384,0)</f>
        <v>0</v>
      </c>
      <c r="BH384" s="157">
        <f>IF(N384="sníž. přenesená",J384,0)</f>
        <v>0</v>
      </c>
      <c r="BI384" s="157">
        <f>IF(N384="nulová",J384,0)</f>
        <v>0</v>
      </c>
      <c r="BJ384" s="18" t="s">
        <v>89</v>
      </c>
      <c r="BK384" s="157">
        <f>ROUND(I384*H384,2)</f>
        <v>0</v>
      </c>
      <c r="BL384" s="18" t="s">
        <v>136</v>
      </c>
      <c r="BM384" s="156" t="s">
        <v>1138</v>
      </c>
    </row>
    <row r="385" spans="2:51" s="11" customFormat="1" ht="12">
      <c r="B385" s="158"/>
      <c r="D385" s="159" t="s">
        <v>145</v>
      </c>
      <c r="E385" s="160" t="s">
        <v>1</v>
      </c>
      <c r="F385" s="161" t="s">
        <v>1139</v>
      </c>
      <c r="H385" s="162">
        <v>22</v>
      </c>
      <c r="I385" s="163"/>
      <c r="L385" s="158"/>
      <c r="M385" s="164"/>
      <c r="N385" s="165"/>
      <c r="O385" s="165"/>
      <c r="P385" s="165"/>
      <c r="Q385" s="165"/>
      <c r="R385" s="165"/>
      <c r="S385" s="165"/>
      <c r="T385" s="166"/>
      <c r="AT385" s="160" t="s">
        <v>145</v>
      </c>
      <c r="AU385" s="160" t="s">
        <v>91</v>
      </c>
      <c r="AV385" s="11" t="s">
        <v>91</v>
      </c>
      <c r="AW385" s="11" t="s">
        <v>36</v>
      </c>
      <c r="AX385" s="11" t="s">
        <v>89</v>
      </c>
      <c r="AY385" s="160" t="s">
        <v>137</v>
      </c>
    </row>
    <row r="386" spans="2:65" s="1" customFormat="1" ht="16.5" customHeight="1">
      <c r="B386" s="144"/>
      <c r="C386" s="192" t="s">
        <v>769</v>
      </c>
      <c r="D386" s="192" t="s">
        <v>387</v>
      </c>
      <c r="E386" s="193" t="s">
        <v>642</v>
      </c>
      <c r="F386" s="194" t="s">
        <v>1140</v>
      </c>
      <c r="G386" s="195" t="s">
        <v>274</v>
      </c>
      <c r="H386" s="196">
        <v>22</v>
      </c>
      <c r="I386" s="197"/>
      <c r="J386" s="198">
        <f>ROUND(I386*H386,2)</f>
        <v>0</v>
      </c>
      <c r="K386" s="194" t="s">
        <v>150</v>
      </c>
      <c r="L386" s="199"/>
      <c r="M386" s="200" t="s">
        <v>1</v>
      </c>
      <c r="N386" s="201" t="s">
        <v>46</v>
      </c>
      <c r="O386" s="56"/>
      <c r="P386" s="154">
        <f>O386*H386</f>
        <v>0</v>
      </c>
      <c r="Q386" s="154">
        <v>0.081</v>
      </c>
      <c r="R386" s="154">
        <f>Q386*H386</f>
        <v>1.782</v>
      </c>
      <c r="S386" s="154">
        <v>0</v>
      </c>
      <c r="T386" s="155">
        <f>S386*H386</f>
        <v>0</v>
      </c>
      <c r="AR386" s="156" t="s">
        <v>182</v>
      </c>
      <c r="AT386" s="156" t="s">
        <v>387</v>
      </c>
      <c r="AU386" s="156" t="s">
        <v>91</v>
      </c>
      <c r="AY386" s="18" t="s">
        <v>137</v>
      </c>
      <c r="BE386" s="157">
        <f>IF(N386="základní",J386,0)</f>
        <v>0</v>
      </c>
      <c r="BF386" s="157">
        <f>IF(N386="snížená",J386,0)</f>
        <v>0</v>
      </c>
      <c r="BG386" s="157">
        <f>IF(N386="zákl. přenesená",J386,0)</f>
        <v>0</v>
      </c>
      <c r="BH386" s="157">
        <f>IF(N386="sníž. přenesená",J386,0)</f>
        <v>0</v>
      </c>
      <c r="BI386" s="157">
        <f>IF(N386="nulová",J386,0)</f>
        <v>0</v>
      </c>
      <c r="BJ386" s="18" t="s">
        <v>89</v>
      </c>
      <c r="BK386" s="157">
        <f>ROUND(I386*H386,2)</f>
        <v>0</v>
      </c>
      <c r="BL386" s="18" t="s">
        <v>136</v>
      </c>
      <c r="BM386" s="156" t="s">
        <v>1141</v>
      </c>
    </row>
    <row r="387" spans="2:65" s="1" customFormat="1" ht="16.5" customHeight="1">
      <c r="B387" s="144"/>
      <c r="C387" s="145" t="s">
        <v>1142</v>
      </c>
      <c r="D387" s="145" t="s">
        <v>138</v>
      </c>
      <c r="E387" s="146" t="s">
        <v>669</v>
      </c>
      <c r="F387" s="147" t="s">
        <v>670</v>
      </c>
      <c r="G387" s="148" t="s">
        <v>274</v>
      </c>
      <c r="H387" s="149">
        <v>20.8</v>
      </c>
      <c r="I387" s="150"/>
      <c r="J387" s="151">
        <f>ROUND(I387*H387,2)</f>
        <v>0</v>
      </c>
      <c r="K387" s="147" t="s">
        <v>150</v>
      </c>
      <c r="L387" s="33"/>
      <c r="M387" s="152" t="s">
        <v>1</v>
      </c>
      <c r="N387" s="153" t="s">
        <v>46</v>
      </c>
      <c r="O387" s="56"/>
      <c r="P387" s="154">
        <f>O387*H387</f>
        <v>0</v>
      </c>
      <c r="Q387" s="154">
        <v>0</v>
      </c>
      <c r="R387" s="154">
        <f>Q387*H387</f>
        <v>0</v>
      </c>
      <c r="S387" s="154">
        <v>0</v>
      </c>
      <c r="T387" s="155">
        <f>S387*H387</f>
        <v>0</v>
      </c>
      <c r="AR387" s="156" t="s">
        <v>136</v>
      </c>
      <c r="AT387" s="156" t="s">
        <v>138</v>
      </c>
      <c r="AU387" s="156" t="s">
        <v>91</v>
      </c>
      <c r="AY387" s="18" t="s">
        <v>137</v>
      </c>
      <c r="BE387" s="157">
        <f>IF(N387="základní",J387,0)</f>
        <v>0</v>
      </c>
      <c r="BF387" s="157">
        <f>IF(N387="snížená",J387,0)</f>
        <v>0</v>
      </c>
      <c r="BG387" s="157">
        <f>IF(N387="zákl. přenesená",J387,0)</f>
        <v>0</v>
      </c>
      <c r="BH387" s="157">
        <f>IF(N387="sníž. přenesená",J387,0)</f>
        <v>0</v>
      </c>
      <c r="BI387" s="157">
        <f>IF(N387="nulová",J387,0)</f>
        <v>0</v>
      </c>
      <c r="BJ387" s="18" t="s">
        <v>89</v>
      </c>
      <c r="BK387" s="157">
        <f>ROUND(I387*H387,2)</f>
        <v>0</v>
      </c>
      <c r="BL387" s="18" t="s">
        <v>136</v>
      </c>
      <c r="BM387" s="156" t="s">
        <v>1143</v>
      </c>
    </row>
    <row r="388" spans="2:51" s="11" customFormat="1" ht="12">
      <c r="B388" s="158"/>
      <c r="D388" s="159" t="s">
        <v>145</v>
      </c>
      <c r="E388" s="160" t="s">
        <v>1</v>
      </c>
      <c r="F388" s="161" t="s">
        <v>1144</v>
      </c>
      <c r="H388" s="162">
        <v>20.8</v>
      </c>
      <c r="I388" s="163"/>
      <c r="L388" s="158"/>
      <c r="M388" s="164"/>
      <c r="N388" s="165"/>
      <c r="O388" s="165"/>
      <c r="P388" s="165"/>
      <c r="Q388" s="165"/>
      <c r="R388" s="165"/>
      <c r="S388" s="165"/>
      <c r="T388" s="166"/>
      <c r="AT388" s="160" t="s">
        <v>145</v>
      </c>
      <c r="AU388" s="160" t="s">
        <v>91</v>
      </c>
      <c r="AV388" s="11" t="s">
        <v>91</v>
      </c>
      <c r="AW388" s="11" t="s">
        <v>36</v>
      </c>
      <c r="AX388" s="11" t="s">
        <v>89</v>
      </c>
      <c r="AY388" s="160" t="s">
        <v>137</v>
      </c>
    </row>
    <row r="389" spans="2:65" s="1" customFormat="1" ht="24" customHeight="1">
      <c r="B389" s="144"/>
      <c r="C389" s="145" t="s">
        <v>1145</v>
      </c>
      <c r="D389" s="145" t="s">
        <v>138</v>
      </c>
      <c r="E389" s="146" t="s">
        <v>674</v>
      </c>
      <c r="F389" s="147" t="s">
        <v>675</v>
      </c>
      <c r="G389" s="148" t="s">
        <v>274</v>
      </c>
      <c r="H389" s="149">
        <v>20.8</v>
      </c>
      <c r="I389" s="150"/>
      <c r="J389" s="151">
        <f>ROUND(I389*H389,2)</f>
        <v>0</v>
      </c>
      <c r="K389" s="147" t="s">
        <v>150</v>
      </c>
      <c r="L389" s="33"/>
      <c r="M389" s="152" t="s">
        <v>1</v>
      </c>
      <c r="N389" s="153" t="s">
        <v>46</v>
      </c>
      <c r="O389" s="56"/>
      <c r="P389" s="154">
        <f>O389*H389</f>
        <v>0</v>
      </c>
      <c r="Q389" s="154">
        <v>0.00028</v>
      </c>
      <c r="R389" s="154">
        <f>Q389*H389</f>
        <v>0.005823999999999999</v>
      </c>
      <c r="S389" s="154">
        <v>0</v>
      </c>
      <c r="T389" s="155">
        <f>S389*H389</f>
        <v>0</v>
      </c>
      <c r="AR389" s="156" t="s">
        <v>136</v>
      </c>
      <c r="AT389" s="156" t="s">
        <v>138</v>
      </c>
      <c r="AU389" s="156" t="s">
        <v>91</v>
      </c>
      <c r="AY389" s="18" t="s">
        <v>137</v>
      </c>
      <c r="BE389" s="157">
        <f>IF(N389="základní",J389,0)</f>
        <v>0</v>
      </c>
      <c r="BF389" s="157">
        <f>IF(N389="snížená",J389,0)</f>
        <v>0</v>
      </c>
      <c r="BG389" s="157">
        <f>IF(N389="zákl. přenesená",J389,0)</f>
        <v>0</v>
      </c>
      <c r="BH389" s="157">
        <f>IF(N389="sníž. přenesená",J389,0)</f>
        <v>0</v>
      </c>
      <c r="BI389" s="157">
        <f>IF(N389="nulová",J389,0)</f>
        <v>0</v>
      </c>
      <c r="BJ389" s="18" t="s">
        <v>89</v>
      </c>
      <c r="BK389" s="157">
        <f>ROUND(I389*H389,2)</f>
        <v>0</v>
      </c>
      <c r="BL389" s="18" t="s">
        <v>136</v>
      </c>
      <c r="BM389" s="156" t="s">
        <v>1146</v>
      </c>
    </row>
    <row r="390" spans="2:51" s="11" customFormat="1" ht="12">
      <c r="B390" s="158"/>
      <c r="D390" s="159" t="s">
        <v>145</v>
      </c>
      <c r="E390" s="160" t="s">
        <v>1</v>
      </c>
      <c r="F390" s="161" t="s">
        <v>1144</v>
      </c>
      <c r="H390" s="162">
        <v>20.8</v>
      </c>
      <c r="I390" s="163"/>
      <c r="L390" s="158"/>
      <c r="M390" s="164"/>
      <c r="N390" s="165"/>
      <c r="O390" s="165"/>
      <c r="P390" s="165"/>
      <c r="Q390" s="165"/>
      <c r="R390" s="165"/>
      <c r="S390" s="165"/>
      <c r="T390" s="166"/>
      <c r="AT390" s="160" t="s">
        <v>145</v>
      </c>
      <c r="AU390" s="160" t="s">
        <v>91</v>
      </c>
      <c r="AV390" s="11" t="s">
        <v>91</v>
      </c>
      <c r="AW390" s="11" t="s">
        <v>36</v>
      </c>
      <c r="AX390" s="11" t="s">
        <v>89</v>
      </c>
      <c r="AY390" s="160" t="s">
        <v>137</v>
      </c>
    </row>
    <row r="391" spans="2:65" s="1" customFormat="1" ht="16.5" customHeight="1">
      <c r="B391" s="144"/>
      <c r="C391" s="145" t="s">
        <v>92</v>
      </c>
      <c r="D391" s="145" t="s">
        <v>138</v>
      </c>
      <c r="E391" s="146" t="s">
        <v>688</v>
      </c>
      <c r="F391" s="147" t="s">
        <v>689</v>
      </c>
      <c r="G391" s="148" t="s">
        <v>274</v>
      </c>
      <c r="H391" s="149">
        <v>20.8</v>
      </c>
      <c r="I391" s="150"/>
      <c r="J391" s="151">
        <f>ROUND(I391*H391,2)</f>
        <v>0</v>
      </c>
      <c r="K391" s="147" t="s">
        <v>150</v>
      </c>
      <c r="L391" s="33"/>
      <c r="M391" s="152" t="s">
        <v>1</v>
      </c>
      <c r="N391" s="153" t="s">
        <v>46</v>
      </c>
      <c r="O391" s="56"/>
      <c r="P391" s="154">
        <f>O391*H391</f>
        <v>0</v>
      </c>
      <c r="Q391" s="154">
        <v>0</v>
      </c>
      <c r="R391" s="154">
        <f>Q391*H391</f>
        <v>0</v>
      </c>
      <c r="S391" s="154">
        <v>0</v>
      </c>
      <c r="T391" s="155">
        <f>S391*H391</f>
        <v>0</v>
      </c>
      <c r="AR391" s="156" t="s">
        <v>136</v>
      </c>
      <c r="AT391" s="156" t="s">
        <v>138</v>
      </c>
      <c r="AU391" s="156" t="s">
        <v>91</v>
      </c>
      <c r="AY391" s="18" t="s">
        <v>137</v>
      </c>
      <c r="BE391" s="157">
        <f>IF(N391="základní",J391,0)</f>
        <v>0</v>
      </c>
      <c r="BF391" s="157">
        <f>IF(N391="snížená",J391,0)</f>
        <v>0</v>
      </c>
      <c r="BG391" s="157">
        <f>IF(N391="zákl. přenesená",J391,0)</f>
        <v>0</v>
      </c>
      <c r="BH391" s="157">
        <f>IF(N391="sníž. přenesená",J391,0)</f>
        <v>0</v>
      </c>
      <c r="BI391" s="157">
        <f>IF(N391="nulová",J391,0)</f>
        <v>0</v>
      </c>
      <c r="BJ391" s="18" t="s">
        <v>89</v>
      </c>
      <c r="BK391" s="157">
        <f>ROUND(I391*H391,2)</f>
        <v>0</v>
      </c>
      <c r="BL391" s="18" t="s">
        <v>136</v>
      </c>
      <c r="BM391" s="156" t="s">
        <v>1147</v>
      </c>
    </row>
    <row r="392" spans="2:51" s="11" customFormat="1" ht="12">
      <c r="B392" s="158"/>
      <c r="D392" s="159" t="s">
        <v>145</v>
      </c>
      <c r="E392" s="160" t="s">
        <v>1</v>
      </c>
      <c r="F392" s="161" t="s">
        <v>1148</v>
      </c>
      <c r="H392" s="162">
        <v>20.8</v>
      </c>
      <c r="I392" s="163"/>
      <c r="L392" s="158"/>
      <c r="M392" s="164"/>
      <c r="N392" s="165"/>
      <c r="O392" s="165"/>
      <c r="P392" s="165"/>
      <c r="Q392" s="165"/>
      <c r="R392" s="165"/>
      <c r="S392" s="165"/>
      <c r="T392" s="166"/>
      <c r="AT392" s="160" t="s">
        <v>145</v>
      </c>
      <c r="AU392" s="160" t="s">
        <v>91</v>
      </c>
      <c r="AV392" s="11" t="s">
        <v>91</v>
      </c>
      <c r="AW392" s="11" t="s">
        <v>36</v>
      </c>
      <c r="AX392" s="11" t="s">
        <v>89</v>
      </c>
      <c r="AY392" s="160" t="s">
        <v>137</v>
      </c>
    </row>
    <row r="393" spans="2:63" s="10" customFormat="1" ht="22.9" customHeight="1">
      <c r="B393" s="133"/>
      <c r="D393" s="134" t="s">
        <v>80</v>
      </c>
      <c r="E393" s="182" t="s">
        <v>708</v>
      </c>
      <c r="F393" s="182" t="s">
        <v>709</v>
      </c>
      <c r="I393" s="136"/>
      <c r="J393" s="183">
        <f>BK393</f>
        <v>0</v>
      </c>
      <c r="L393" s="133"/>
      <c r="M393" s="138"/>
      <c r="N393" s="139"/>
      <c r="O393" s="139"/>
      <c r="P393" s="140">
        <f>SUM(P394:P436)</f>
        <v>0</v>
      </c>
      <c r="Q393" s="139"/>
      <c r="R393" s="140">
        <f>SUM(R394:R436)</f>
        <v>0</v>
      </c>
      <c r="S393" s="139"/>
      <c r="T393" s="141">
        <f>SUM(T394:T436)</f>
        <v>0</v>
      </c>
      <c r="AR393" s="134" t="s">
        <v>89</v>
      </c>
      <c r="AT393" s="142" t="s">
        <v>80</v>
      </c>
      <c r="AU393" s="142" t="s">
        <v>89</v>
      </c>
      <c r="AY393" s="134" t="s">
        <v>137</v>
      </c>
      <c r="BK393" s="143">
        <f>SUM(BK394:BK436)</f>
        <v>0</v>
      </c>
    </row>
    <row r="394" spans="2:65" s="1" customFormat="1" ht="24" customHeight="1">
      <c r="B394" s="144"/>
      <c r="C394" s="145" t="s">
        <v>1149</v>
      </c>
      <c r="D394" s="145" t="s">
        <v>138</v>
      </c>
      <c r="E394" s="146" t="s">
        <v>711</v>
      </c>
      <c r="F394" s="147" t="s">
        <v>712</v>
      </c>
      <c r="G394" s="148" t="s">
        <v>362</v>
      </c>
      <c r="H394" s="149">
        <v>25.37</v>
      </c>
      <c r="I394" s="150"/>
      <c r="J394" s="151">
        <f>ROUND(I394*H394,2)</f>
        <v>0</v>
      </c>
      <c r="K394" s="147" t="s">
        <v>150</v>
      </c>
      <c r="L394" s="33"/>
      <c r="M394" s="152" t="s">
        <v>1</v>
      </c>
      <c r="N394" s="153" t="s">
        <v>46</v>
      </c>
      <c r="O394" s="56"/>
      <c r="P394" s="154">
        <f>O394*H394</f>
        <v>0</v>
      </c>
      <c r="Q394" s="154">
        <v>0</v>
      </c>
      <c r="R394" s="154">
        <f>Q394*H394</f>
        <v>0</v>
      </c>
      <c r="S394" s="154">
        <v>0</v>
      </c>
      <c r="T394" s="155">
        <f>S394*H394</f>
        <v>0</v>
      </c>
      <c r="AR394" s="156" t="s">
        <v>136</v>
      </c>
      <c r="AT394" s="156" t="s">
        <v>138</v>
      </c>
      <c r="AU394" s="156" t="s">
        <v>91</v>
      </c>
      <c r="AY394" s="18" t="s">
        <v>137</v>
      </c>
      <c r="BE394" s="157">
        <f>IF(N394="základní",J394,0)</f>
        <v>0</v>
      </c>
      <c r="BF394" s="157">
        <f>IF(N394="snížená",J394,0)</f>
        <v>0</v>
      </c>
      <c r="BG394" s="157">
        <f>IF(N394="zákl. přenesená",J394,0)</f>
        <v>0</v>
      </c>
      <c r="BH394" s="157">
        <f>IF(N394="sníž. přenesená",J394,0)</f>
        <v>0</v>
      </c>
      <c r="BI394" s="157">
        <f>IF(N394="nulová",J394,0)</f>
        <v>0</v>
      </c>
      <c r="BJ394" s="18" t="s">
        <v>89</v>
      </c>
      <c r="BK394" s="157">
        <f>ROUND(I394*H394,2)</f>
        <v>0</v>
      </c>
      <c r="BL394" s="18" t="s">
        <v>136</v>
      </c>
      <c r="BM394" s="156" t="s">
        <v>1150</v>
      </c>
    </row>
    <row r="395" spans="2:51" s="12" customFormat="1" ht="12">
      <c r="B395" s="167"/>
      <c r="D395" s="159" t="s">
        <v>145</v>
      </c>
      <c r="E395" s="168" t="s">
        <v>1</v>
      </c>
      <c r="F395" s="169" t="s">
        <v>1151</v>
      </c>
      <c r="H395" s="168" t="s">
        <v>1</v>
      </c>
      <c r="I395" s="170"/>
      <c r="L395" s="167"/>
      <c r="M395" s="171"/>
      <c r="N395" s="172"/>
      <c r="O395" s="172"/>
      <c r="P395" s="172"/>
      <c r="Q395" s="172"/>
      <c r="R395" s="172"/>
      <c r="S395" s="172"/>
      <c r="T395" s="173"/>
      <c r="AT395" s="168" t="s">
        <v>145</v>
      </c>
      <c r="AU395" s="168" t="s">
        <v>91</v>
      </c>
      <c r="AV395" s="12" t="s">
        <v>89</v>
      </c>
      <c r="AW395" s="12" t="s">
        <v>36</v>
      </c>
      <c r="AX395" s="12" t="s">
        <v>81</v>
      </c>
      <c r="AY395" s="168" t="s">
        <v>137</v>
      </c>
    </row>
    <row r="396" spans="2:51" s="11" customFormat="1" ht="12">
      <c r="B396" s="158"/>
      <c r="D396" s="159" t="s">
        <v>145</v>
      </c>
      <c r="E396" s="160" t="s">
        <v>1</v>
      </c>
      <c r="F396" s="161" t="s">
        <v>1152</v>
      </c>
      <c r="H396" s="162">
        <v>11.898</v>
      </c>
      <c r="I396" s="163"/>
      <c r="L396" s="158"/>
      <c r="M396" s="164"/>
      <c r="N396" s="165"/>
      <c r="O396" s="165"/>
      <c r="P396" s="165"/>
      <c r="Q396" s="165"/>
      <c r="R396" s="165"/>
      <c r="S396" s="165"/>
      <c r="T396" s="166"/>
      <c r="AT396" s="160" t="s">
        <v>145</v>
      </c>
      <c r="AU396" s="160" t="s">
        <v>91</v>
      </c>
      <c r="AV396" s="11" t="s">
        <v>91</v>
      </c>
      <c r="AW396" s="11" t="s">
        <v>36</v>
      </c>
      <c r="AX396" s="11" t="s">
        <v>81</v>
      </c>
      <c r="AY396" s="160" t="s">
        <v>137</v>
      </c>
    </row>
    <row r="397" spans="2:51" s="12" customFormat="1" ht="12">
      <c r="B397" s="167"/>
      <c r="D397" s="159" t="s">
        <v>145</v>
      </c>
      <c r="E397" s="168" t="s">
        <v>1</v>
      </c>
      <c r="F397" s="169" t="s">
        <v>1153</v>
      </c>
      <c r="H397" s="168" t="s">
        <v>1</v>
      </c>
      <c r="I397" s="170"/>
      <c r="L397" s="167"/>
      <c r="M397" s="171"/>
      <c r="N397" s="172"/>
      <c r="O397" s="172"/>
      <c r="P397" s="172"/>
      <c r="Q397" s="172"/>
      <c r="R397" s="172"/>
      <c r="S397" s="172"/>
      <c r="T397" s="173"/>
      <c r="AT397" s="168" t="s">
        <v>145</v>
      </c>
      <c r="AU397" s="168" t="s">
        <v>91</v>
      </c>
      <c r="AV397" s="12" t="s">
        <v>89</v>
      </c>
      <c r="AW397" s="12" t="s">
        <v>36</v>
      </c>
      <c r="AX397" s="12" t="s">
        <v>81</v>
      </c>
      <c r="AY397" s="168" t="s">
        <v>137</v>
      </c>
    </row>
    <row r="398" spans="2:51" s="11" customFormat="1" ht="12">
      <c r="B398" s="158"/>
      <c r="D398" s="159" t="s">
        <v>145</v>
      </c>
      <c r="E398" s="160" t="s">
        <v>1</v>
      </c>
      <c r="F398" s="161" t="s">
        <v>1154</v>
      </c>
      <c r="H398" s="162">
        <v>13.472</v>
      </c>
      <c r="I398" s="163"/>
      <c r="L398" s="158"/>
      <c r="M398" s="164"/>
      <c r="N398" s="165"/>
      <c r="O398" s="165"/>
      <c r="P398" s="165"/>
      <c r="Q398" s="165"/>
      <c r="R398" s="165"/>
      <c r="S398" s="165"/>
      <c r="T398" s="166"/>
      <c r="AT398" s="160" t="s">
        <v>145</v>
      </c>
      <c r="AU398" s="160" t="s">
        <v>91</v>
      </c>
      <c r="AV398" s="11" t="s">
        <v>91</v>
      </c>
      <c r="AW398" s="11" t="s">
        <v>36</v>
      </c>
      <c r="AX398" s="11" t="s">
        <v>81</v>
      </c>
      <c r="AY398" s="160" t="s">
        <v>137</v>
      </c>
    </row>
    <row r="399" spans="2:51" s="14" customFormat="1" ht="12">
      <c r="B399" s="184"/>
      <c r="D399" s="159" t="s">
        <v>145</v>
      </c>
      <c r="E399" s="185" t="s">
        <v>1</v>
      </c>
      <c r="F399" s="186" t="s">
        <v>271</v>
      </c>
      <c r="H399" s="187">
        <v>25.37</v>
      </c>
      <c r="I399" s="188"/>
      <c r="L399" s="184"/>
      <c r="M399" s="189"/>
      <c r="N399" s="190"/>
      <c r="O399" s="190"/>
      <c r="P399" s="190"/>
      <c r="Q399" s="190"/>
      <c r="R399" s="190"/>
      <c r="S399" s="190"/>
      <c r="T399" s="191"/>
      <c r="AT399" s="185" t="s">
        <v>145</v>
      </c>
      <c r="AU399" s="185" t="s">
        <v>91</v>
      </c>
      <c r="AV399" s="14" t="s">
        <v>136</v>
      </c>
      <c r="AW399" s="14" t="s">
        <v>36</v>
      </c>
      <c r="AX399" s="14" t="s">
        <v>89</v>
      </c>
      <c r="AY399" s="185" t="s">
        <v>137</v>
      </c>
    </row>
    <row r="400" spans="2:65" s="1" customFormat="1" ht="24" customHeight="1">
      <c r="B400" s="144"/>
      <c r="C400" s="145" t="s">
        <v>1155</v>
      </c>
      <c r="D400" s="145" t="s">
        <v>138</v>
      </c>
      <c r="E400" s="146" t="s">
        <v>720</v>
      </c>
      <c r="F400" s="147" t="s">
        <v>721</v>
      </c>
      <c r="G400" s="148" t="s">
        <v>362</v>
      </c>
      <c r="H400" s="149">
        <v>205.414</v>
      </c>
      <c r="I400" s="150"/>
      <c r="J400" s="151">
        <f>ROUND(I400*H400,2)</f>
        <v>0</v>
      </c>
      <c r="K400" s="147" t="s">
        <v>150</v>
      </c>
      <c r="L400" s="33"/>
      <c r="M400" s="152" t="s">
        <v>1</v>
      </c>
      <c r="N400" s="153" t="s">
        <v>46</v>
      </c>
      <c r="O400" s="56"/>
      <c r="P400" s="154">
        <f>O400*H400</f>
        <v>0</v>
      </c>
      <c r="Q400" s="154">
        <v>0</v>
      </c>
      <c r="R400" s="154">
        <f>Q400*H400</f>
        <v>0</v>
      </c>
      <c r="S400" s="154">
        <v>0</v>
      </c>
      <c r="T400" s="155">
        <f>S400*H400</f>
        <v>0</v>
      </c>
      <c r="AR400" s="156" t="s">
        <v>136</v>
      </c>
      <c r="AT400" s="156" t="s">
        <v>138</v>
      </c>
      <c r="AU400" s="156" t="s">
        <v>91</v>
      </c>
      <c r="AY400" s="18" t="s">
        <v>137</v>
      </c>
      <c r="BE400" s="157">
        <f>IF(N400="základní",J400,0)</f>
        <v>0</v>
      </c>
      <c r="BF400" s="157">
        <f>IF(N400="snížená",J400,0)</f>
        <v>0</v>
      </c>
      <c r="BG400" s="157">
        <f>IF(N400="zákl. přenesená",J400,0)</f>
        <v>0</v>
      </c>
      <c r="BH400" s="157">
        <f>IF(N400="sníž. přenesená",J400,0)</f>
        <v>0</v>
      </c>
      <c r="BI400" s="157">
        <f>IF(N400="nulová",J400,0)</f>
        <v>0</v>
      </c>
      <c r="BJ400" s="18" t="s">
        <v>89</v>
      </c>
      <c r="BK400" s="157">
        <f>ROUND(I400*H400,2)</f>
        <v>0</v>
      </c>
      <c r="BL400" s="18" t="s">
        <v>136</v>
      </c>
      <c r="BM400" s="156" t="s">
        <v>1156</v>
      </c>
    </row>
    <row r="401" spans="2:51" s="12" customFormat="1" ht="12">
      <c r="B401" s="167"/>
      <c r="D401" s="159" t="s">
        <v>145</v>
      </c>
      <c r="E401" s="168" t="s">
        <v>1</v>
      </c>
      <c r="F401" s="169" t="s">
        <v>1151</v>
      </c>
      <c r="H401" s="168" t="s">
        <v>1</v>
      </c>
      <c r="I401" s="170"/>
      <c r="L401" s="167"/>
      <c r="M401" s="171"/>
      <c r="N401" s="172"/>
      <c r="O401" s="172"/>
      <c r="P401" s="172"/>
      <c r="Q401" s="172"/>
      <c r="R401" s="172"/>
      <c r="S401" s="172"/>
      <c r="T401" s="173"/>
      <c r="AT401" s="168" t="s">
        <v>145</v>
      </c>
      <c r="AU401" s="168" t="s">
        <v>91</v>
      </c>
      <c r="AV401" s="12" t="s">
        <v>89</v>
      </c>
      <c r="AW401" s="12" t="s">
        <v>36</v>
      </c>
      <c r="AX401" s="12" t="s">
        <v>81</v>
      </c>
      <c r="AY401" s="168" t="s">
        <v>137</v>
      </c>
    </row>
    <row r="402" spans="2:51" s="11" customFormat="1" ht="12">
      <c r="B402" s="158"/>
      <c r="D402" s="159" t="s">
        <v>145</v>
      </c>
      <c r="E402" s="160" t="s">
        <v>1</v>
      </c>
      <c r="F402" s="161" t="s">
        <v>1157</v>
      </c>
      <c r="H402" s="162">
        <v>178.47</v>
      </c>
      <c r="I402" s="163"/>
      <c r="L402" s="158"/>
      <c r="M402" s="164"/>
      <c r="N402" s="165"/>
      <c r="O402" s="165"/>
      <c r="P402" s="165"/>
      <c r="Q402" s="165"/>
      <c r="R402" s="165"/>
      <c r="S402" s="165"/>
      <c r="T402" s="166"/>
      <c r="AT402" s="160" t="s">
        <v>145</v>
      </c>
      <c r="AU402" s="160" t="s">
        <v>91</v>
      </c>
      <c r="AV402" s="11" t="s">
        <v>91</v>
      </c>
      <c r="AW402" s="11" t="s">
        <v>36</v>
      </c>
      <c r="AX402" s="11" t="s">
        <v>81</v>
      </c>
      <c r="AY402" s="160" t="s">
        <v>137</v>
      </c>
    </row>
    <row r="403" spans="2:51" s="12" customFormat="1" ht="12">
      <c r="B403" s="167"/>
      <c r="D403" s="159" t="s">
        <v>145</v>
      </c>
      <c r="E403" s="168" t="s">
        <v>1</v>
      </c>
      <c r="F403" s="169" t="s">
        <v>1153</v>
      </c>
      <c r="H403" s="168" t="s">
        <v>1</v>
      </c>
      <c r="I403" s="170"/>
      <c r="L403" s="167"/>
      <c r="M403" s="171"/>
      <c r="N403" s="172"/>
      <c r="O403" s="172"/>
      <c r="P403" s="172"/>
      <c r="Q403" s="172"/>
      <c r="R403" s="172"/>
      <c r="S403" s="172"/>
      <c r="T403" s="173"/>
      <c r="AT403" s="168" t="s">
        <v>145</v>
      </c>
      <c r="AU403" s="168" t="s">
        <v>91</v>
      </c>
      <c r="AV403" s="12" t="s">
        <v>89</v>
      </c>
      <c r="AW403" s="12" t="s">
        <v>36</v>
      </c>
      <c r="AX403" s="12" t="s">
        <v>81</v>
      </c>
      <c r="AY403" s="168" t="s">
        <v>137</v>
      </c>
    </row>
    <row r="404" spans="2:51" s="11" customFormat="1" ht="12">
      <c r="B404" s="158"/>
      <c r="D404" s="159" t="s">
        <v>145</v>
      </c>
      <c r="E404" s="160" t="s">
        <v>1</v>
      </c>
      <c r="F404" s="161" t="s">
        <v>1158</v>
      </c>
      <c r="H404" s="162">
        <v>26.944</v>
      </c>
      <c r="I404" s="163"/>
      <c r="L404" s="158"/>
      <c r="M404" s="164"/>
      <c r="N404" s="165"/>
      <c r="O404" s="165"/>
      <c r="P404" s="165"/>
      <c r="Q404" s="165"/>
      <c r="R404" s="165"/>
      <c r="S404" s="165"/>
      <c r="T404" s="166"/>
      <c r="AT404" s="160" t="s">
        <v>145</v>
      </c>
      <c r="AU404" s="160" t="s">
        <v>91</v>
      </c>
      <c r="AV404" s="11" t="s">
        <v>91</v>
      </c>
      <c r="AW404" s="11" t="s">
        <v>36</v>
      </c>
      <c r="AX404" s="11" t="s">
        <v>81</v>
      </c>
      <c r="AY404" s="160" t="s">
        <v>137</v>
      </c>
    </row>
    <row r="405" spans="2:51" s="14" customFormat="1" ht="12">
      <c r="B405" s="184"/>
      <c r="D405" s="159" t="s">
        <v>145</v>
      </c>
      <c r="E405" s="185" t="s">
        <v>1</v>
      </c>
      <c r="F405" s="186" t="s">
        <v>271</v>
      </c>
      <c r="H405" s="187">
        <v>205.414</v>
      </c>
      <c r="I405" s="188"/>
      <c r="L405" s="184"/>
      <c r="M405" s="189"/>
      <c r="N405" s="190"/>
      <c r="O405" s="190"/>
      <c r="P405" s="190"/>
      <c r="Q405" s="190"/>
      <c r="R405" s="190"/>
      <c r="S405" s="190"/>
      <c r="T405" s="191"/>
      <c r="AT405" s="185" t="s">
        <v>145</v>
      </c>
      <c r="AU405" s="185" t="s">
        <v>91</v>
      </c>
      <c r="AV405" s="14" t="s">
        <v>136</v>
      </c>
      <c r="AW405" s="14" t="s">
        <v>36</v>
      </c>
      <c r="AX405" s="14" t="s">
        <v>89</v>
      </c>
      <c r="AY405" s="185" t="s">
        <v>137</v>
      </c>
    </row>
    <row r="406" spans="2:65" s="1" customFormat="1" ht="24" customHeight="1">
      <c r="B406" s="144"/>
      <c r="C406" s="145" t="s">
        <v>1159</v>
      </c>
      <c r="D406" s="145" t="s">
        <v>138</v>
      </c>
      <c r="E406" s="146" t="s">
        <v>729</v>
      </c>
      <c r="F406" s="147" t="s">
        <v>730</v>
      </c>
      <c r="G406" s="148" t="s">
        <v>362</v>
      </c>
      <c r="H406" s="149">
        <v>12.629</v>
      </c>
      <c r="I406" s="150"/>
      <c r="J406" s="151">
        <f>ROUND(I406*H406,2)</f>
        <v>0</v>
      </c>
      <c r="K406" s="147" t="s">
        <v>150</v>
      </c>
      <c r="L406" s="33"/>
      <c r="M406" s="152" t="s">
        <v>1</v>
      </c>
      <c r="N406" s="153" t="s">
        <v>46</v>
      </c>
      <c r="O406" s="56"/>
      <c r="P406" s="154">
        <f>O406*H406</f>
        <v>0</v>
      </c>
      <c r="Q406" s="154">
        <v>0</v>
      </c>
      <c r="R406" s="154">
        <f>Q406*H406</f>
        <v>0</v>
      </c>
      <c r="S406" s="154">
        <v>0</v>
      </c>
      <c r="T406" s="155">
        <f>S406*H406</f>
        <v>0</v>
      </c>
      <c r="AR406" s="156" t="s">
        <v>136</v>
      </c>
      <c r="AT406" s="156" t="s">
        <v>138</v>
      </c>
      <c r="AU406" s="156" t="s">
        <v>91</v>
      </c>
      <c r="AY406" s="18" t="s">
        <v>137</v>
      </c>
      <c r="BE406" s="157">
        <f>IF(N406="základní",J406,0)</f>
        <v>0</v>
      </c>
      <c r="BF406" s="157">
        <f>IF(N406="snížená",J406,0)</f>
        <v>0</v>
      </c>
      <c r="BG406" s="157">
        <f>IF(N406="zákl. přenesená",J406,0)</f>
        <v>0</v>
      </c>
      <c r="BH406" s="157">
        <f>IF(N406="sníž. přenesená",J406,0)</f>
        <v>0</v>
      </c>
      <c r="BI406" s="157">
        <f>IF(N406="nulová",J406,0)</f>
        <v>0</v>
      </c>
      <c r="BJ406" s="18" t="s">
        <v>89</v>
      </c>
      <c r="BK406" s="157">
        <f>ROUND(I406*H406,2)</f>
        <v>0</v>
      </c>
      <c r="BL406" s="18" t="s">
        <v>136</v>
      </c>
      <c r="BM406" s="156" t="s">
        <v>1160</v>
      </c>
    </row>
    <row r="407" spans="2:51" s="12" customFormat="1" ht="12">
      <c r="B407" s="167"/>
      <c r="D407" s="159" t="s">
        <v>145</v>
      </c>
      <c r="E407" s="168" t="s">
        <v>1</v>
      </c>
      <c r="F407" s="169" t="s">
        <v>1151</v>
      </c>
      <c r="H407" s="168" t="s">
        <v>1</v>
      </c>
      <c r="I407" s="170"/>
      <c r="L407" s="167"/>
      <c r="M407" s="171"/>
      <c r="N407" s="172"/>
      <c r="O407" s="172"/>
      <c r="P407" s="172"/>
      <c r="Q407" s="172"/>
      <c r="R407" s="172"/>
      <c r="S407" s="172"/>
      <c r="T407" s="173"/>
      <c r="AT407" s="168" t="s">
        <v>145</v>
      </c>
      <c r="AU407" s="168" t="s">
        <v>91</v>
      </c>
      <c r="AV407" s="12" t="s">
        <v>89</v>
      </c>
      <c r="AW407" s="12" t="s">
        <v>36</v>
      </c>
      <c r="AX407" s="12" t="s">
        <v>81</v>
      </c>
      <c r="AY407" s="168" t="s">
        <v>137</v>
      </c>
    </row>
    <row r="408" spans="2:51" s="11" customFormat="1" ht="12">
      <c r="B408" s="158"/>
      <c r="D408" s="159" t="s">
        <v>145</v>
      </c>
      <c r="E408" s="160" t="s">
        <v>1</v>
      </c>
      <c r="F408" s="161" t="s">
        <v>1161</v>
      </c>
      <c r="H408" s="162">
        <v>2.912</v>
      </c>
      <c r="I408" s="163"/>
      <c r="L408" s="158"/>
      <c r="M408" s="164"/>
      <c r="N408" s="165"/>
      <c r="O408" s="165"/>
      <c r="P408" s="165"/>
      <c r="Q408" s="165"/>
      <c r="R408" s="165"/>
      <c r="S408" s="165"/>
      <c r="T408" s="166"/>
      <c r="AT408" s="160" t="s">
        <v>145</v>
      </c>
      <c r="AU408" s="160" t="s">
        <v>91</v>
      </c>
      <c r="AV408" s="11" t="s">
        <v>91</v>
      </c>
      <c r="AW408" s="11" t="s">
        <v>36</v>
      </c>
      <c r="AX408" s="11" t="s">
        <v>81</v>
      </c>
      <c r="AY408" s="160" t="s">
        <v>137</v>
      </c>
    </row>
    <row r="409" spans="2:51" s="12" customFormat="1" ht="12">
      <c r="B409" s="167"/>
      <c r="D409" s="159" t="s">
        <v>145</v>
      </c>
      <c r="E409" s="168" t="s">
        <v>1</v>
      </c>
      <c r="F409" s="169" t="s">
        <v>1153</v>
      </c>
      <c r="H409" s="168" t="s">
        <v>1</v>
      </c>
      <c r="I409" s="170"/>
      <c r="L409" s="167"/>
      <c r="M409" s="171"/>
      <c r="N409" s="172"/>
      <c r="O409" s="172"/>
      <c r="P409" s="172"/>
      <c r="Q409" s="172"/>
      <c r="R409" s="172"/>
      <c r="S409" s="172"/>
      <c r="T409" s="173"/>
      <c r="AT409" s="168" t="s">
        <v>145</v>
      </c>
      <c r="AU409" s="168" t="s">
        <v>91</v>
      </c>
      <c r="AV409" s="12" t="s">
        <v>89</v>
      </c>
      <c r="AW409" s="12" t="s">
        <v>36</v>
      </c>
      <c r="AX409" s="12" t="s">
        <v>81</v>
      </c>
      <c r="AY409" s="168" t="s">
        <v>137</v>
      </c>
    </row>
    <row r="410" spans="2:51" s="11" customFormat="1" ht="12">
      <c r="B410" s="158"/>
      <c r="D410" s="159" t="s">
        <v>145</v>
      </c>
      <c r="E410" s="160" t="s">
        <v>1</v>
      </c>
      <c r="F410" s="161" t="s">
        <v>1162</v>
      </c>
      <c r="H410" s="162">
        <v>9.717</v>
      </c>
      <c r="I410" s="163"/>
      <c r="L410" s="158"/>
      <c r="M410" s="164"/>
      <c r="N410" s="165"/>
      <c r="O410" s="165"/>
      <c r="P410" s="165"/>
      <c r="Q410" s="165"/>
      <c r="R410" s="165"/>
      <c r="S410" s="165"/>
      <c r="T410" s="166"/>
      <c r="AT410" s="160" t="s">
        <v>145</v>
      </c>
      <c r="AU410" s="160" t="s">
        <v>91</v>
      </c>
      <c r="AV410" s="11" t="s">
        <v>91</v>
      </c>
      <c r="AW410" s="11" t="s">
        <v>36</v>
      </c>
      <c r="AX410" s="11" t="s">
        <v>81</v>
      </c>
      <c r="AY410" s="160" t="s">
        <v>137</v>
      </c>
    </row>
    <row r="411" spans="2:51" s="14" customFormat="1" ht="12">
      <c r="B411" s="184"/>
      <c r="D411" s="159" t="s">
        <v>145</v>
      </c>
      <c r="E411" s="185" t="s">
        <v>1</v>
      </c>
      <c r="F411" s="186" t="s">
        <v>271</v>
      </c>
      <c r="H411" s="187">
        <v>12.629</v>
      </c>
      <c r="I411" s="188"/>
      <c r="L411" s="184"/>
      <c r="M411" s="189"/>
      <c r="N411" s="190"/>
      <c r="O411" s="190"/>
      <c r="P411" s="190"/>
      <c r="Q411" s="190"/>
      <c r="R411" s="190"/>
      <c r="S411" s="190"/>
      <c r="T411" s="191"/>
      <c r="AT411" s="185" t="s">
        <v>145</v>
      </c>
      <c r="AU411" s="185" t="s">
        <v>91</v>
      </c>
      <c r="AV411" s="14" t="s">
        <v>136</v>
      </c>
      <c r="AW411" s="14" t="s">
        <v>36</v>
      </c>
      <c r="AX411" s="14" t="s">
        <v>89</v>
      </c>
      <c r="AY411" s="185" t="s">
        <v>137</v>
      </c>
    </row>
    <row r="412" spans="2:65" s="1" customFormat="1" ht="24" customHeight="1">
      <c r="B412" s="144"/>
      <c r="C412" s="145" t="s">
        <v>1163</v>
      </c>
      <c r="D412" s="145" t="s">
        <v>138</v>
      </c>
      <c r="E412" s="146" t="s">
        <v>735</v>
      </c>
      <c r="F412" s="147" t="s">
        <v>721</v>
      </c>
      <c r="G412" s="148" t="s">
        <v>362</v>
      </c>
      <c r="H412" s="149">
        <v>63.114</v>
      </c>
      <c r="I412" s="150"/>
      <c r="J412" s="151">
        <f>ROUND(I412*H412,2)</f>
        <v>0</v>
      </c>
      <c r="K412" s="147" t="s">
        <v>150</v>
      </c>
      <c r="L412" s="33"/>
      <c r="M412" s="152" t="s">
        <v>1</v>
      </c>
      <c r="N412" s="153" t="s">
        <v>46</v>
      </c>
      <c r="O412" s="56"/>
      <c r="P412" s="154">
        <f>O412*H412</f>
        <v>0</v>
      </c>
      <c r="Q412" s="154">
        <v>0</v>
      </c>
      <c r="R412" s="154">
        <f>Q412*H412</f>
        <v>0</v>
      </c>
      <c r="S412" s="154">
        <v>0</v>
      </c>
      <c r="T412" s="155">
        <f>S412*H412</f>
        <v>0</v>
      </c>
      <c r="AR412" s="156" t="s">
        <v>136</v>
      </c>
      <c r="AT412" s="156" t="s">
        <v>138</v>
      </c>
      <c r="AU412" s="156" t="s">
        <v>91</v>
      </c>
      <c r="AY412" s="18" t="s">
        <v>137</v>
      </c>
      <c r="BE412" s="157">
        <f>IF(N412="základní",J412,0)</f>
        <v>0</v>
      </c>
      <c r="BF412" s="157">
        <f>IF(N412="snížená",J412,0)</f>
        <v>0</v>
      </c>
      <c r="BG412" s="157">
        <f>IF(N412="zákl. přenesená",J412,0)</f>
        <v>0</v>
      </c>
      <c r="BH412" s="157">
        <f>IF(N412="sníž. přenesená",J412,0)</f>
        <v>0</v>
      </c>
      <c r="BI412" s="157">
        <f>IF(N412="nulová",J412,0)</f>
        <v>0</v>
      </c>
      <c r="BJ412" s="18" t="s">
        <v>89</v>
      </c>
      <c r="BK412" s="157">
        <f>ROUND(I412*H412,2)</f>
        <v>0</v>
      </c>
      <c r="BL412" s="18" t="s">
        <v>136</v>
      </c>
      <c r="BM412" s="156" t="s">
        <v>1164</v>
      </c>
    </row>
    <row r="413" spans="2:51" s="12" customFormat="1" ht="12">
      <c r="B413" s="167"/>
      <c r="D413" s="159" t="s">
        <v>145</v>
      </c>
      <c r="E413" s="168" t="s">
        <v>1</v>
      </c>
      <c r="F413" s="169" t="s">
        <v>1151</v>
      </c>
      <c r="H413" s="168" t="s">
        <v>1</v>
      </c>
      <c r="I413" s="170"/>
      <c r="L413" s="167"/>
      <c r="M413" s="171"/>
      <c r="N413" s="172"/>
      <c r="O413" s="172"/>
      <c r="P413" s="172"/>
      <c r="Q413" s="172"/>
      <c r="R413" s="172"/>
      <c r="S413" s="172"/>
      <c r="T413" s="173"/>
      <c r="AT413" s="168" t="s">
        <v>145</v>
      </c>
      <c r="AU413" s="168" t="s">
        <v>91</v>
      </c>
      <c r="AV413" s="12" t="s">
        <v>89</v>
      </c>
      <c r="AW413" s="12" t="s">
        <v>36</v>
      </c>
      <c r="AX413" s="12" t="s">
        <v>81</v>
      </c>
      <c r="AY413" s="168" t="s">
        <v>137</v>
      </c>
    </row>
    <row r="414" spans="2:51" s="11" customFormat="1" ht="12">
      <c r="B414" s="158"/>
      <c r="D414" s="159" t="s">
        <v>145</v>
      </c>
      <c r="E414" s="160" t="s">
        <v>1</v>
      </c>
      <c r="F414" s="161" t="s">
        <v>1165</v>
      </c>
      <c r="H414" s="162">
        <v>43.68</v>
      </c>
      <c r="I414" s="163"/>
      <c r="L414" s="158"/>
      <c r="M414" s="164"/>
      <c r="N414" s="165"/>
      <c r="O414" s="165"/>
      <c r="P414" s="165"/>
      <c r="Q414" s="165"/>
      <c r="R414" s="165"/>
      <c r="S414" s="165"/>
      <c r="T414" s="166"/>
      <c r="AT414" s="160" t="s">
        <v>145</v>
      </c>
      <c r="AU414" s="160" t="s">
        <v>91</v>
      </c>
      <c r="AV414" s="11" t="s">
        <v>91</v>
      </c>
      <c r="AW414" s="11" t="s">
        <v>36</v>
      </c>
      <c r="AX414" s="11" t="s">
        <v>81</v>
      </c>
      <c r="AY414" s="160" t="s">
        <v>137</v>
      </c>
    </row>
    <row r="415" spans="2:51" s="12" customFormat="1" ht="12">
      <c r="B415" s="167"/>
      <c r="D415" s="159" t="s">
        <v>145</v>
      </c>
      <c r="E415" s="168" t="s">
        <v>1</v>
      </c>
      <c r="F415" s="169" t="s">
        <v>1153</v>
      </c>
      <c r="H415" s="168" t="s">
        <v>1</v>
      </c>
      <c r="I415" s="170"/>
      <c r="L415" s="167"/>
      <c r="M415" s="171"/>
      <c r="N415" s="172"/>
      <c r="O415" s="172"/>
      <c r="P415" s="172"/>
      <c r="Q415" s="172"/>
      <c r="R415" s="172"/>
      <c r="S415" s="172"/>
      <c r="T415" s="173"/>
      <c r="AT415" s="168" t="s">
        <v>145</v>
      </c>
      <c r="AU415" s="168" t="s">
        <v>91</v>
      </c>
      <c r="AV415" s="12" t="s">
        <v>89</v>
      </c>
      <c r="AW415" s="12" t="s">
        <v>36</v>
      </c>
      <c r="AX415" s="12" t="s">
        <v>81</v>
      </c>
      <c r="AY415" s="168" t="s">
        <v>137</v>
      </c>
    </row>
    <row r="416" spans="2:51" s="11" customFormat="1" ht="12">
      <c r="B416" s="158"/>
      <c r="D416" s="159" t="s">
        <v>145</v>
      </c>
      <c r="E416" s="160" t="s">
        <v>1</v>
      </c>
      <c r="F416" s="161" t="s">
        <v>1166</v>
      </c>
      <c r="H416" s="162">
        <v>19.434</v>
      </c>
      <c r="I416" s="163"/>
      <c r="L416" s="158"/>
      <c r="M416" s="164"/>
      <c r="N416" s="165"/>
      <c r="O416" s="165"/>
      <c r="P416" s="165"/>
      <c r="Q416" s="165"/>
      <c r="R416" s="165"/>
      <c r="S416" s="165"/>
      <c r="T416" s="166"/>
      <c r="AT416" s="160" t="s">
        <v>145</v>
      </c>
      <c r="AU416" s="160" t="s">
        <v>91</v>
      </c>
      <c r="AV416" s="11" t="s">
        <v>91</v>
      </c>
      <c r="AW416" s="11" t="s">
        <v>36</v>
      </c>
      <c r="AX416" s="11" t="s">
        <v>81</v>
      </c>
      <c r="AY416" s="160" t="s">
        <v>137</v>
      </c>
    </row>
    <row r="417" spans="2:51" s="14" customFormat="1" ht="12">
      <c r="B417" s="184"/>
      <c r="D417" s="159" t="s">
        <v>145</v>
      </c>
      <c r="E417" s="185" t="s">
        <v>1</v>
      </c>
      <c r="F417" s="186" t="s">
        <v>271</v>
      </c>
      <c r="H417" s="187">
        <v>63.114</v>
      </c>
      <c r="I417" s="188"/>
      <c r="L417" s="184"/>
      <c r="M417" s="189"/>
      <c r="N417" s="190"/>
      <c r="O417" s="190"/>
      <c r="P417" s="190"/>
      <c r="Q417" s="190"/>
      <c r="R417" s="190"/>
      <c r="S417" s="190"/>
      <c r="T417" s="191"/>
      <c r="AT417" s="185" t="s">
        <v>145</v>
      </c>
      <c r="AU417" s="185" t="s">
        <v>91</v>
      </c>
      <c r="AV417" s="14" t="s">
        <v>136</v>
      </c>
      <c r="AW417" s="14" t="s">
        <v>36</v>
      </c>
      <c r="AX417" s="14" t="s">
        <v>89</v>
      </c>
      <c r="AY417" s="185" t="s">
        <v>137</v>
      </c>
    </row>
    <row r="418" spans="2:65" s="1" customFormat="1" ht="24" customHeight="1">
      <c r="B418" s="144"/>
      <c r="C418" s="145" t="s">
        <v>1167</v>
      </c>
      <c r="D418" s="145" t="s">
        <v>138</v>
      </c>
      <c r="E418" s="146" t="s">
        <v>739</v>
      </c>
      <c r="F418" s="147" t="s">
        <v>740</v>
      </c>
      <c r="G418" s="148" t="s">
        <v>362</v>
      </c>
      <c r="H418" s="149">
        <v>4.579</v>
      </c>
      <c r="I418" s="150"/>
      <c r="J418" s="151">
        <f>ROUND(I418*H418,2)</f>
        <v>0</v>
      </c>
      <c r="K418" s="147" t="s">
        <v>150</v>
      </c>
      <c r="L418" s="33"/>
      <c r="M418" s="152" t="s">
        <v>1</v>
      </c>
      <c r="N418" s="153" t="s">
        <v>46</v>
      </c>
      <c r="O418" s="56"/>
      <c r="P418" s="154">
        <f>O418*H418</f>
        <v>0</v>
      </c>
      <c r="Q418" s="154">
        <v>0</v>
      </c>
      <c r="R418" s="154">
        <f>Q418*H418</f>
        <v>0</v>
      </c>
      <c r="S418" s="154">
        <v>0</v>
      </c>
      <c r="T418" s="155">
        <f>S418*H418</f>
        <v>0</v>
      </c>
      <c r="AR418" s="156" t="s">
        <v>136</v>
      </c>
      <c r="AT418" s="156" t="s">
        <v>138</v>
      </c>
      <c r="AU418" s="156" t="s">
        <v>91</v>
      </c>
      <c r="AY418" s="18" t="s">
        <v>137</v>
      </c>
      <c r="BE418" s="157">
        <f>IF(N418="základní",J418,0)</f>
        <v>0</v>
      </c>
      <c r="BF418" s="157">
        <f>IF(N418="snížená",J418,0)</f>
        <v>0</v>
      </c>
      <c r="BG418" s="157">
        <f>IF(N418="zákl. přenesená",J418,0)</f>
        <v>0</v>
      </c>
      <c r="BH418" s="157">
        <f>IF(N418="sníž. přenesená",J418,0)</f>
        <v>0</v>
      </c>
      <c r="BI418" s="157">
        <f>IF(N418="nulová",J418,0)</f>
        <v>0</v>
      </c>
      <c r="BJ418" s="18" t="s">
        <v>89</v>
      </c>
      <c r="BK418" s="157">
        <f>ROUND(I418*H418,2)</f>
        <v>0</v>
      </c>
      <c r="BL418" s="18" t="s">
        <v>136</v>
      </c>
      <c r="BM418" s="156" t="s">
        <v>1168</v>
      </c>
    </row>
    <row r="419" spans="2:51" s="12" customFormat="1" ht="12">
      <c r="B419" s="167"/>
      <c r="D419" s="159" t="s">
        <v>145</v>
      </c>
      <c r="E419" s="168" t="s">
        <v>1</v>
      </c>
      <c r="F419" s="169" t="s">
        <v>1169</v>
      </c>
      <c r="H419" s="168" t="s">
        <v>1</v>
      </c>
      <c r="I419" s="170"/>
      <c r="L419" s="167"/>
      <c r="M419" s="171"/>
      <c r="N419" s="172"/>
      <c r="O419" s="172"/>
      <c r="P419" s="172"/>
      <c r="Q419" s="172"/>
      <c r="R419" s="172"/>
      <c r="S419" s="172"/>
      <c r="T419" s="173"/>
      <c r="AT419" s="168" t="s">
        <v>145</v>
      </c>
      <c r="AU419" s="168" t="s">
        <v>91</v>
      </c>
      <c r="AV419" s="12" t="s">
        <v>89</v>
      </c>
      <c r="AW419" s="12" t="s">
        <v>36</v>
      </c>
      <c r="AX419" s="12" t="s">
        <v>81</v>
      </c>
      <c r="AY419" s="168" t="s">
        <v>137</v>
      </c>
    </row>
    <row r="420" spans="2:51" s="11" customFormat="1" ht="12">
      <c r="B420" s="158"/>
      <c r="D420" s="159" t="s">
        <v>145</v>
      </c>
      <c r="E420" s="160" t="s">
        <v>1</v>
      </c>
      <c r="F420" s="161" t="s">
        <v>1170</v>
      </c>
      <c r="H420" s="162">
        <v>0.069</v>
      </c>
      <c r="I420" s="163"/>
      <c r="L420" s="158"/>
      <c r="M420" s="164"/>
      <c r="N420" s="165"/>
      <c r="O420" s="165"/>
      <c r="P420" s="165"/>
      <c r="Q420" s="165"/>
      <c r="R420" s="165"/>
      <c r="S420" s="165"/>
      <c r="T420" s="166"/>
      <c r="AT420" s="160" t="s">
        <v>145</v>
      </c>
      <c r="AU420" s="160" t="s">
        <v>91</v>
      </c>
      <c r="AV420" s="11" t="s">
        <v>91</v>
      </c>
      <c r="AW420" s="11" t="s">
        <v>36</v>
      </c>
      <c r="AX420" s="11" t="s">
        <v>81</v>
      </c>
      <c r="AY420" s="160" t="s">
        <v>137</v>
      </c>
    </row>
    <row r="421" spans="2:51" s="12" customFormat="1" ht="12">
      <c r="B421" s="167"/>
      <c r="D421" s="159" t="s">
        <v>145</v>
      </c>
      <c r="E421" s="168" t="s">
        <v>1</v>
      </c>
      <c r="F421" s="169" t="s">
        <v>1151</v>
      </c>
      <c r="H421" s="168" t="s">
        <v>1</v>
      </c>
      <c r="I421" s="170"/>
      <c r="L421" s="167"/>
      <c r="M421" s="171"/>
      <c r="N421" s="172"/>
      <c r="O421" s="172"/>
      <c r="P421" s="172"/>
      <c r="Q421" s="172"/>
      <c r="R421" s="172"/>
      <c r="S421" s="172"/>
      <c r="T421" s="173"/>
      <c r="AT421" s="168" t="s">
        <v>145</v>
      </c>
      <c r="AU421" s="168" t="s">
        <v>91</v>
      </c>
      <c r="AV421" s="12" t="s">
        <v>89</v>
      </c>
      <c r="AW421" s="12" t="s">
        <v>36</v>
      </c>
      <c r="AX421" s="12" t="s">
        <v>81</v>
      </c>
      <c r="AY421" s="168" t="s">
        <v>137</v>
      </c>
    </row>
    <row r="422" spans="2:51" s="11" customFormat="1" ht="12">
      <c r="B422" s="158"/>
      <c r="D422" s="159" t="s">
        <v>145</v>
      </c>
      <c r="E422" s="160" t="s">
        <v>1</v>
      </c>
      <c r="F422" s="161" t="s">
        <v>1171</v>
      </c>
      <c r="H422" s="162">
        <v>4.51</v>
      </c>
      <c r="I422" s="163"/>
      <c r="L422" s="158"/>
      <c r="M422" s="164"/>
      <c r="N422" s="165"/>
      <c r="O422" s="165"/>
      <c r="P422" s="165"/>
      <c r="Q422" s="165"/>
      <c r="R422" s="165"/>
      <c r="S422" s="165"/>
      <c r="T422" s="166"/>
      <c r="AT422" s="160" t="s">
        <v>145</v>
      </c>
      <c r="AU422" s="160" t="s">
        <v>91</v>
      </c>
      <c r="AV422" s="11" t="s">
        <v>91</v>
      </c>
      <c r="AW422" s="11" t="s">
        <v>36</v>
      </c>
      <c r="AX422" s="11" t="s">
        <v>81</v>
      </c>
      <c r="AY422" s="160" t="s">
        <v>137</v>
      </c>
    </row>
    <row r="423" spans="2:51" s="14" customFormat="1" ht="12">
      <c r="B423" s="184"/>
      <c r="D423" s="159" t="s">
        <v>145</v>
      </c>
      <c r="E423" s="185" t="s">
        <v>1</v>
      </c>
      <c r="F423" s="186" t="s">
        <v>271</v>
      </c>
      <c r="H423" s="187">
        <v>4.579</v>
      </c>
      <c r="I423" s="188"/>
      <c r="L423" s="184"/>
      <c r="M423" s="189"/>
      <c r="N423" s="190"/>
      <c r="O423" s="190"/>
      <c r="P423" s="190"/>
      <c r="Q423" s="190"/>
      <c r="R423" s="190"/>
      <c r="S423" s="190"/>
      <c r="T423" s="191"/>
      <c r="AT423" s="185" t="s">
        <v>145</v>
      </c>
      <c r="AU423" s="185" t="s">
        <v>91</v>
      </c>
      <c r="AV423" s="14" t="s">
        <v>136</v>
      </c>
      <c r="AW423" s="14" t="s">
        <v>36</v>
      </c>
      <c r="AX423" s="14" t="s">
        <v>89</v>
      </c>
      <c r="AY423" s="185" t="s">
        <v>137</v>
      </c>
    </row>
    <row r="424" spans="2:65" s="1" customFormat="1" ht="24" customHeight="1">
      <c r="B424" s="144"/>
      <c r="C424" s="145" t="s">
        <v>1172</v>
      </c>
      <c r="D424" s="145" t="s">
        <v>138</v>
      </c>
      <c r="E424" s="146" t="s">
        <v>745</v>
      </c>
      <c r="F424" s="147" t="s">
        <v>746</v>
      </c>
      <c r="G424" s="148" t="s">
        <v>362</v>
      </c>
      <c r="H424" s="149">
        <v>67.788</v>
      </c>
      <c r="I424" s="150"/>
      <c r="J424" s="151">
        <f>ROUND(I424*H424,2)</f>
        <v>0</v>
      </c>
      <c r="K424" s="147" t="s">
        <v>150</v>
      </c>
      <c r="L424" s="33"/>
      <c r="M424" s="152" t="s">
        <v>1</v>
      </c>
      <c r="N424" s="153" t="s">
        <v>46</v>
      </c>
      <c r="O424" s="56"/>
      <c r="P424" s="154">
        <f>O424*H424</f>
        <v>0</v>
      </c>
      <c r="Q424" s="154">
        <v>0</v>
      </c>
      <c r="R424" s="154">
        <f>Q424*H424</f>
        <v>0</v>
      </c>
      <c r="S424" s="154">
        <v>0</v>
      </c>
      <c r="T424" s="155">
        <f>S424*H424</f>
        <v>0</v>
      </c>
      <c r="AR424" s="156" t="s">
        <v>136</v>
      </c>
      <c r="AT424" s="156" t="s">
        <v>138</v>
      </c>
      <c r="AU424" s="156" t="s">
        <v>91</v>
      </c>
      <c r="AY424" s="18" t="s">
        <v>137</v>
      </c>
      <c r="BE424" s="157">
        <f>IF(N424="základní",J424,0)</f>
        <v>0</v>
      </c>
      <c r="BF424" s="157">
        <f>IF(N424="snížená",J424,0)</f>
        <v>0</v>
      </c>
      <c r="BG424" s="157">
        <f>IF(N424="zákl. přenesená",J424,0)</f>
        <v>0</v>
      </c>
      <c r="BH424" s="157">
        <f>IF(N424="sníž. přenesená",J424,0)</f>
        <v>0</v>
      </c>
      <c r="BI424" s="157">
        <f>IF(N424="nulová",J424,0)</f>
        <v>0</v>
      </c>
      <c r="BJ424" s="18" t="s">
        <v>89</v>
      </c>
      <c r="BK424" s="157">
        <f>ROUND(I424*H424,2)</f>
        <v>0</v>
      </c>
      <c r="BL424" s="18" t="s">
        <v>136</v>
      </c>
      <c r="BM424" s="156" t="s">
        <v>1173</v>
      </c>
    </row>
    <row r="425" spans="2:51" s="12" customFormat="1" ht="12">
      <c r="B425" s="167"/>
      <c r="D425" s="159" t="s">
        <v>145</v>
      </c>
      <c r="E425" s="168" t="s">
        <v>1</v>
      </c>
      <c r="F425" s="169" t="s">
        <v>1169</v>
      </c>
      <c r="H425" s="168" t="s">
        <v>1</v>
      </c>
      <c r="I425" s="170"/>
      <c r="L425" s="167"/>
      <c r="M425" s="171"/>
      <c r="N425" s="172"/>
      <c r="O425" s="172"/>
      <c r="P425" s="172"/>
      <c r="Q425" s="172"/>
      <c r="R425" s="172"/>
      <c r="S425" s="172"/>
      <c r="T425" s="173"/>
      <c r="AT425" s="168" t="s">
        <v>145</v>
      </c>
      <c r="AU425" s="168" t="s">
        <v>91</v>
      </c>
      <c r="AV425" s="12" t="s">
        <v>89</v>
      </c>
      <c r="AW425" s="12" t="s">
        <v>36</v>
      </c>
      <c r="AX425" s="12" t="s">
        <v>81</v>
      </c>
      <c r="AY425" s="168" t="s">
        <v>137</v>
      </c>
    </row>
    <row r="426" spans="2:51" s="11" customFormat="1" ht="12">
      <c r="B426" s="158"/>
      <c r="D426" s="159" t="s">
        <v>145</v>
      </c>
      <c r="E426" s="160" t="s">
        <v>1</v>
      </c>
      <c r="F426" s="161" t="s">
        <v>1174</v>
      </c>
      <c r="H426" s="162">
        <v>0.138</v>
      </c>
      <c r="I426" s="163"/>
      <c r="L426" s="158"/>
      <c r="M426" s="164"/>
      <c r="N426" s="165"/>
      <c r="O426" s="165"/>
      <c r="P426" s="165"/>
      <c r="Q426" s="165"/>
      <c r="R426" s="165"/>
      <c r="S426" s="165"/>
      <c r="T426" s="166"/>
      <c r="AT426" s="160" t="s">
        <v>145</v>
      </c>
      <c r="AU426" s="160" t="s">
        <v>91</v>
      </c>
      <c r="AV426" s="11" t="s">
        <v>91</v>
      </c>
      <c r="AW426" s="11" t="s">
        <v>36</v>
      </c>
      <c r="AX426" s="11" t="s">
        <v>81</v>
      </c>
      <c r="AY426" s="160" t="s">
        <v>137</v>
      </c>
    </row>
    <row r="427" spans="2:51" s="12" customFormat="1" ht="12">
      <c r="B427" s="167"/>
      <c r="D427" s="159" t="s">
        <v>145</v>
      </c>
      <c r="E427" s="168" t="s">
        <v>1</v>
      </c>
      <c r="F427" s="169" t="s">
        <v>1151</v>
      </c>
      <c r="H427" s="168" t="s">
        <v>1</v>
      </c>
      <c r="I427" s="170"/>
      <c r="L427" s="167"/>
      <c r="M427" s="171"/>
      <c r="N427" s="172"/>
      <c r="O427" s="172"/>
      <c r="P427" s="172"/>
      <c r="Q427" s="172"/>
      <c r="R427" s="172"/>
      <c r="S427" s="172"/>
      <c r="T427" s="173"/>
      <c r="AT427" s="168" t="s">
        <v>145</v>
      </c>
      <c r="AU427" s="168" t="s">
        <v>91</v>
      </c>
      <c r="AV427" s="12" t="s">
        <v>89</v>
      </c>
      <c r="AW427" s="12" t="s">
        <v>36</v>
      </c>
      <c r="AX427" s="12" t="s">
        <v>81</v>
      </c>
      <c r="AY427" s="168" t="s">
        <v>137</v>
      </c>
    </row>
    <row r="428" spans="2:51" s="11" customFormat="1" ht="12">
      <c r="B428" s="158"/>
      <c r="D428" s="159" t="s">
        <v>145</v>
      </c>
      <c r="E428" s="160" t="s">
        <v>1</v>
      </c>
      <c r="F428" s="161" t="s">
        <v>1175</v>
      </c>
      <c r="H428" s="162">
        <v>67.65</v>
      </c>
      <c r="I428" s="163"/>
      <c r="L428" s="158"/>
      <c r="M428" s="164"/>
      <c r="N428" s="165"/>
      <c r="O428" s="165"/>
      <c r="P428" s="165"/>
      <c r="Q428" s="165"/>
      <c r="R428" s="165"/>
      <c r="S428" s="165"/>
      <c r="T428" s="166"/>
      <c r="AT428" s="160" t="s">
        <v>145</v>
      </c>
      <c r="AU428" s="160" t="s">
        <v>91</v>
      </c>
      <c r="AV428" s="11" t="s">
        <v>91</v>
      </c>
      <c r="AW428" s="11" t="s">
        <v>36</v>
      </c>
      <c r="AX428" s="11" t="s">
        <v>81</v>
      </c>
      <c r="AY428" s="160" t="s">
        <v>137</v>
      </c>
    </row>
    <row r="429" spans="2:51" s="14" customFormat="1" ht="12">
      <c r="B429" s="184"/>
      <c r="D429" s="159" t="s">
        <v>145</v>
      </c>
      <c r="E429" s="185" t="s">
        <v>1</v>
      </c>
      <c r="F429" s="186" t="s">
        <v>271</v>
      </c>
      <c r="H429" s="187">
        <v>67.788</v>
      </c>
      <c r="I429" s="188"/>
      <c r="L429" s="184"/>
      <c r="M429" s="189"/>
      <c r="N429" s="190"/>
      <c r="O429" s="190"/>
      <c r="P429" s="190"/>
      <c r="Q429" s="190"/>
      <c r="R429" s="190"/>
      <c r="S429" s="190"/>
      <c r="T429" s="191"/>
      <c r="AT429" s="185" t="s">
        <v>145</v>
      </c>
      <c r="AU429" s="185" t="s">
        <v>91</v>
      </c>
      <c r="AV429" s="14" t="s">
        <v>136</v>
      </c>
      <c r="AW429" s="14" t="s">
        <v>36</v>
      </c>
      <c r="AX429" s="14" t="s">
        <v>89</v>
      </c>
      <c r="AY429" s="185" t="s">
        <v>137</v>
      </c>
    </row>
    <row r="430" spans="2:65" s="1" customFormat="1" ht="24" customHeight="1">
      <c r="B430" s="144"/>
      <c r="C430" s="145" t="s">
        <v>1176</v>
      </c>
      <c r="D430" s="145" t="s">
        <v>138</v>
      </c>
      <c r="E430" s="146" t="s">
        <v>751</v>
      </c>
      <c r="F430" s="147" t="s">
        <v>752</v>
      </c>
      <c r="G430" s="148" t="s">
        <v>362</v>
      </c>
      <c r="H430" s="149">
        <v>4.51</v>
      </c>
      <c r="I430" s="150"/>
      <c r="J430" s="151">
        <f>ROUND(I430*H430,2)</f>
        <v>0</v>
      </c>
      <c r="K430" s="147" t="s">
        <v>150</v>
      </c>
      <c r="L430" s="33"/>
      <c r="M430" s="152" t="s">
        <v>1</v>
      </c>
      <c r="N430" s="153" t="s">
        <v>46</v>
      </c>
      <c r="O430" s="56"/>
      <c r="P430" s="154">
        <f>O430*H430</f>
        <v>0</v>
      </c>
      <c r="Q430" s="154">
        <v>0</v>
      </c>
      <c r="R430" s="154">
        <f>Q430*H430</f>
        <v>0</v>
      </c>
      <c r="S430" s="154">
        <v>0</v>
      </c>
      <c r="T430" s="155">
        <f>S430*H430</f>
        <v>0</v>
      </c>
      <c r="AR430" s="156" t="s">
        <v>136</v>
      </c>
      <c r="AT430" s="156" t="s">
        <v>138</v>
      </c>
      <c r="AU430" s="156" t="s">
        <v>91</v>
      </c>
      <c r="AY430" s="18" t="s">
        <v>137</v>
      </c>
      <c r="BE430" s="157">
        <f>IF(N430="základní",J430,0)</f>
        <v>0</v>
      </c>
      <c r="BF430" s="157">
        <f>IF(N430="snížená",J430,0)</f>
        <v>0</v>
      </c>
      <c r="BG430" s="157">
        <f>IF(N430="zákl. přenesená",J430,0)</f>
        <v>0</v>
      </c>
      <c r="BH430" s="157">
        <f>IF(N430="sníž. přenesená",J430,0)</f>
        <v>0</v>
      </c>
      <c r="BI430" s="157">
        <f>IF(N430="nulová",J430,0)</f>
        <v>0</v>
      </c>
      <c r="BJ430" s="18" t="s">
        <v>89</v>
      </c>
      <c r="BK430" s="157">
        <f>ROUND(I430*H430,2)</f>
        <v>0</v>
      </c>
      <c r="BL430" s="18" t="s">
        <v>136</v>
      </c>
      <c r="BM430" s="156" t="s">
        <v>1177</v>
      </c>
    </row>
    <row r="431" spans="2:51" s="11" customFormat="1" ht="12">
      <c r="B431" s="158"/>
      <c r="D431" s="159" t="s">
        <v>145</v>
      </c>
      <c r="E431" s="160" t="s">
        <v>1</v>
      </c>
      <c r="F431" s="161" t="s">
        <v>1178</v>
      </c>
      <c r="H431" s="162">
        <v>4.51</v>
      </c>
      <c r="I431" s="163"/>
      <c r="L431" s="158"/>
      <c r="M431" s="164"/>
      <c r="N431" s="165"/>
      <c r="O431" s="165"/>
      <c r="P431" s="165"/>
      <c r="Q431" s="165"/>
      <c r="R431" s="165"/>
      <c r="S431" s="165"/>
      <c r="T431" s="166"/>
      <c r="AT431" s="160" t="s">
        <v>145</v>
      </c>
      <c r="AU431" s="160" t="s">
        <v>91</v>
      </c>
      <c r="AV431" s="11" t="s">
        <v>91</v>
      </c>
      <c r="AW431" s="11" t="s">
        <v>36</v>
      </c>
      <c r="AX431" s="11" t="s">
        <v>89</v>
      </c>
      <c r="AY431" s="160" t="s">
        <v>137</v>
      </c>
    </row>
    <row r="432" spans="2:65" s="1" customFormat="1" ht="24" customHeight="1">
      <c r="B432" s="144"/>
      <c r="C432" s="145" t="s">
        <v>1179</v>
      </c>
      <c r="D432" s="145" t="s">
        <v>138</v>
      </c>
      <c r="E432" s="146" t="s">
        <v>756</v>
      </c>
      <c r="F432" s="147" t="s">
        <v>757</v>
      </c>
      <c r="G432" s="148" t="s">
        <v>362</v>
      </c>
      <c r="H432" s="149">
        <v>13.472</v>
      </c>
      <c r="I432" s="150"/>
      <c r="J432" s="151">
        <f>ROUND(I432*H432,2)</f>
        <v>0</v>
      </c>
      <c r="K432" s="147" t="s">
        <v>142</v>
      </c>
      <c r="L432" s="33"/>
      <c r="M432" s="152" t="s">
        <v>1</v>
      </c>
      <c r="N432" s="153" t="s">
        <v>46</v>
      </c>
      <c r="O432" s="56"/>
      <c r="P432" s="154">
        <f>O432*H432</f>
        <v>0</v>
      </c>
      <c r="Q432" s="154">
        <v>0</v>
      </c>
      <c r="R432" s="154">
        <f>Q432*H432</f>
        <v>0</v>
      </c>
      <c r="S432" s="154">
        <v>0</v>
      </c>
      <c r="T432" s="155">
        <f>S432*H432</f>
        <v>0</v>
      </c>
      <c r="AR432" s="156" t="s">
        <v>136</v>
      </c>
      <c r="AT432" s="156" t="s">
        <v>138</v>
      </c>
      <c r="AU432" s="156" t="s">
        <v>91</v>
      </c>
      <c r="AY432" s="18" t="s">
        <v>137</v>
      </c>
      <c r="BE432" s="157">
        <f>IF(N432="základní",J432,0)</f>
        <v>0</v>
      </c>
      <c r="BF432" s="157">
        <f>IF(N432="snížená",J432,0)</f>
        <v>0</v>
      </c>
      <c r="BG432" s="157">
        <f>IF(N432="zákl. přenesená",J432,0)</f>
        <v>0</v>
      </c>
      <c r="BH432" s="157">
        <f>IF(N432="sníž. přenesená",J432,0)</f>
        <v>0</v>
      </c>
      <c r="BI432" s="157">
        <f>IF(N432="nulová",J432,0)</f>
        <v>0</v>
      </c>
      <c r="BJ432" s="18" t="s">
        <v>89</v>
      </c>
      <c r="BK432" s="157">
        <f>ROUND(I432*H432,2)</f>
        <v>0</v>
      </c>
      <c r="BL432" s="18" t="s">
        <v>136</v>
      </c>
      <c r="BM432" s="156" t="s">
        <v>1180</v>
      </c>
    </row>
    <row r="433" spans="2:51" s="12" customFormat="1" ht="22.5">
      <c r="B433" s="167"/>
      <c r="D433" s="159" t="s">
        <v>145</v>
      </c>
      <c r="E433" s="168" t="s">
        <v>1</v>
      </c>
      <c r="F433" s="169" t="s">
        <v>759</v>
      </c>
      <c r="H433" s="168" t="s">
        <v>1</v>
      </c>
      <c r="I433" s="170"/>
      <c r="L433" s="167"/>
      <c r="M433" s="171"/>
      <c r="N433" s="172"/>
      <c r="O433" s="172"/>
      <c r="P433" s="172"/>
      <c r="Q433" s="172"/>
      <c r="R433" s="172"/>
      <c r="S433" s="172"/>
      <c r="T433" s="173"/>
      <c r="AT433" s="168" t="s">
        <v>145</v>
      </c>
      <c r="AU433" s="168" t="s">
        <v>91</v>
      </c>
      <c r="AV433" s="12" t="s">
        <v>89</v>
      </c>
      <c r="AW433" s="12" t="s">
        <v>36</v>
      </c>
      <c r="AX433" s="12" t="s">
        <v>81</v>
      </c>
      <c r="AY433" s="168" t="s">
        <v>137</v>
      </c>
    </row>
    <row r="434" spans="2:51" s="11" customFormat="1" ht="12">
      <c r="B434" s="158"/>
      <c r="D434" s="159" t="s">
        <v>145</v>
      </c>
      <c r="E434" s="160" t="s">
        <v>1</v>
      </c>
      <c r="F434" s="161" t="s">
        <v>1181</v>
      </c>
      <c r="H434" s="162">
        <v>13.472</v>
      </c>
      <c r="I434" s="163"/>
      <c r="L434" s="158"/>
      <c r="M434" s="164"/>
      <c r="N434" s="165"/>
      <c r="O434" s="165"/>
      <c r="P434" s="165"/>
      <c r="Q434" s="165"/>
      <c r="R434" s="165"/>
      <c r="S434" s="165"/>
      <c r="T434" s="166"/>
      <c r="AT434" s="160" t="s">
        <v>145</v>
      </c>
      <c r="AU434" s="160" t="s">
        <v>91</v>
      </c>
      <c r="AV434" s="11" t="s">
        <v>91</v>
      </c>
      <c r="AW434" s="11" t="s">
        <v>36</v>
      </c>
      <c r="AX434" s="11" t="s">
        <v>89</v>
      </c>
      <c r="AY434" s="160" t="s">
        <v>137</v>
      </c>
    </row>
    <row r="435" spans="2:65" s="1" customFormat="1" ht="24" customHeight="1">
      <c r="B435" s="144"/>
      <c r="C435" s="145" t="s">
        <v>1182</v>
      </c>
      <c r="D435" s="145" t="s">
        <v>138</v>
      </c>
      <c r="E435" s="146" t="s">
        <v>761</v>
      </c>
      <c r="F435" s="147" t="s">
        <v>361</v>
      </c>
      <c r="G435" s="148" t="s">
        <v>362</v>
      </c>
      <c r="H435" s="149">
        <v>11.898</v>
      </c>
      <c r="I435" s="150"/>
      <c r="J435" s="151">
        <f>ROUND(I435*H435,2)</f>
        <v>0</v>
      </c>
      <c r="K435" s="147" t="s">
        <v>150</v>
      </c>
      <c r="L435" s="33"/>
      <c r="M435" s="152" t="s">
        <v>1</v>
      </c>
      <c r="N435" s="153" t="s">
        <v>46</v>
      </c>
      <c r="O435" s="56"/>
      <c r="P435" s="154">
        <f>O435*H435</f>
        <v>0</v>
      </c>
      <c r="Q435" s="154">
        <v>0</v>
      </c>
      <c r="R435" s="154">
        <f>Q435*H435</f>
        <v>0</v>
      </c>
      <c r="S435" s="154">
        <v>0</v>
      </c>
      <c r="T435" s="155">
        <f>S435*H435</f>
        <v>0</v>
      </c>
      <c r="AR435" s="156" t="s">
        <v>136</v>
      </c>
      <c r="AT435" s="156" t="s">
        <v>138</v>
      </c>
      <c r="AU435" s="156" t="s">
        <v>91</v>
      </c>
      <c r="AY435" s="18" t="s">
        <v>137</v>
      </c>
      <c r="BE435" s="157">
        <f>IF(N435="základní",J435,0)</f>
        <v>0</v>
      </c>
      <c r="BF435" s="157">
        <f>IF(N435="snížená",J435,0)</f>
        <v>0</v>
      </c>
      <c r="BG435" s="157">
        <f>IF(N435="zákl. přenesená",J435,0)</f>
        <v>0</v>
      </c>
      <c r="BH435" s="157">
        <f>IF(N435="sníž. přenesená",J435,0)</f>
        <v>0</v>
      </c>
      <c r="BI435" s="157">
        <f>IF(N435="nulová",J435,0)</f>
        <v>0</v>
      </c>
      <c r="BJ435" s="18" t="s">
        <v>89</v>
      </c>
      <c r="BK435" s="157">
        <f>ROUND(I435*H435,2)</f>
        <v>0</v>
      </c>
      <c r="BL435" s="18" t="s">
        <v>136</v>
      </c>
      <c r="BM435" s="156" t="s">
        <v>1183</v>
      </c>
    </row>
    <row r="436" spans="2:51" s="11" customFormat="1" ht="12">
      <c r="B436" s="158"/>
      <c r="D436" s="159" t="s">
        <v>145</v>
      </c>
      <c r="E436" s="160" t="s">
        <v>1</v>
      </c>
      <c r="F436" s="161" t="s">
        <v>1152</v>
      </c>
      <c r="H436" s="162">
        <v>11.898</v>
      </c>
      <c r="I436" s="163"/>
      <c r="L436" s="158"/>
      <c r="M436" s="164"/>
      <c r="N436" s="165"/>
      <c r="O436" s="165"/>
      <c r="P436" s="165"/>
      <c r="Q436" s="165"/>
      <c r="R436" s="165"/>
      <c r="S436" s="165"/>
      <c r="T436" s="166"/>
      <c r="AT436" s="160" t="s">
        <v>145</v>
      </c>
      <c r="AU436" s="160" t="s">
        <v>91</v>
      </c>
      <c r="AV436" s="11" t="s">
        <v>91</v>
      </c>
      <c r="AW436" s="11" t="s">
        <v>36</v>
      </c>
      <c r="AX436" s="11" t="s">
        <v>89</v>
      </c>
      <c r="AY436" s="160" t="s">
        <v>137</v>
      </c>
    </row>
    <row r="437" spans="2:63" s="10" customFormat="1" ht="22.9" customHeight="1">
      <c r="B437" s="133"/>
      <c r="D437" s="134" t="s">
        <v>80</v>
      </c>
      <c r="E437" s="182" t="s">
        <v>763</v>
      </c>
      <c r="F437" s="182" t="s">
        <v>764</v>
      </c>
      <c r="I437" s="136"/>
      <c r="J437" s="183">
        <f>BK437</f>
        <v>0</v>
      </c>
      <c r="L437" s="133"/>
      <c r="M437" s="138"/>
      <c r="N437" s="139"/>
      <c r="O437" s="139"/>
      <c r="P437" s="140">
        <f>P438</f>
        <v>0</v>
      </c>
      <c r="Q437" s="139"/>
      <c r="R437" s="140">
        <f>R438</f>
        <v>0</v>
      </c>
      <c r="S437" s="139"/>
      <c r="T437" s="141">
        <f>T438</f>
        <v>0</v>
      </c>
      <c r="AR437" s="134" t="s">
        <v>89</v>
      </c>
      <c r="AT437" s="142" t="s">
        <v>80</v>
      </c>
      <c r="AU437" s="142" t="s">
        <v>89</v>
      </c>
      <c r="AY437" s="134" t="s">
        <v>137</v>
      </c>
      <c r="BK437" s="143">
        <f>BK438</f>
        <v>0</v>
      </c>
    </row>
    <row r="438" spans="2:65" s="1" customFormat="1" ht="24" customHeight="1">
      <c r="B438" s="144"/>
      <c r="C438" s="145" t="s">
        <v>1184</v>
      </c>
      <c r="D438" s="145" t="s">
        <v>138</v>
      </c>
      <c r="E438" s="146" t="s">
        <v>1185</v>
      </c>
      <c r="F438" s="147" t="s">
        <v>1186</v>
      </c>
      <c r="G438" s="148" t="s">
        <v>362</v>
      </c>
      <c r="H438" s="149">
        <v>116.001</v>
      </c>
      <c r="I438" s="150"/>
      <c r="J438" s="151">
        <f>ROUND(I438*H438,2)</f>
        <v>0</v>
      </c>
      <c r="K438" s="147" t="s">
        <v>150</v>
      </c>
      <c r="L438" s="33"/>
      <c r="M438" s="202" t="s">
        <v>1</v>
      </c>
      <c r="N438" s="203" t="s">
        <v>46</v>
      </c>
      <c r="O438" s="204"/>
      <c r="P438" s="205">
        <f>O438*H438</f>
        <v>0</v>
      </c>
      <c r="Q438" s="205">
        <v>0</v>
      </c>
      <c r="R438" s="205">
        <f>Q438*H438</f>
        <v>0</v>
      </c>
      <c r="S438" s="205">
        <v>0</v>
      </c>
      <c r="T438" s="206">
        <f>S438*H438</f>
        <v>0</v>
      </c>
      <c r="AR438" s="156" t="s">
        <v>136</v>
      </c>
      <c r="AT438" s="156" t="s">
        <v>138</v>
      </c>
      <c r="AU438" s="156" t="s">
        <v>91</v>
      </c>
      <c r="AY438" s="18" t="s">
        <v>137</v>
      </c>
      <c r="BE438" s="157">
        <f>IF(N438="základní",J438,0)</f>
        <v>0</v>
      </c>
      <c r="BF438" s="157">
        <f>IF(N438="snížená",J438,0)</f>
        <v>0</v>
      </c>
      <c r="BG438" s="157">
        <f>IF(N438="zákl. přenesená",J438,0)</f>
        <v>0</v>
      </c>
      <c r="BH438" s="157">
        <f>IF(N438="sníž. přenesená",J438,0)</f>
        <v>0</v>
      </c>
      <c r="BI438" s="157">
        <f>IF(N438="nulová",J438,0)</f>
        <v>0</v>
      </c>
      <c r="BJ438" s="18" t="s">
        <v>89</v>
      </c>
      <c r="BK438" s="157">
        <f>ROUND(I438*H438,2)</f>
        <v>0</v>
      </c>
      <c r="BL438" s="18" t="s">
        <v>136</v>
      </c>
      <c r="BM438" s="156" t="s">
        <v>1187</v>
      </c>
    </row>
    <row r="439" spans="2:12" s="1" customFormat="1" ht="6.95" customHeight="1">
      <c r="B439" s="45"/>
      <c r="C439" s="46"/>
      <c r="D439" s="46"/>
      <c r="E439" s="46"/>
      <c r="F439" s="46"/>
      <c r="G439" s="46"/>
      <c r="H439" s="46"/>
      <c r="I439" s="113"/>
      <c r="J439" s="46"/>
      <c r="K439" s="46"/>
      <c r="L439" s="33"/>
    </row>
  </sheetData>
  <autoFilter ref="C123:K43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7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8" t="s">
        <v>101</v>
      </c>
    </row>
    <row r="3" spans="2:46" ht="6.95" customHeight="1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91</v>
      </c>
    </row>
    <row r="4" spans="2:46" ht="24.95" customHeight="1">
      <c r="B4" s="21"/>
      <c r="D4" s="22" t="s">
        <v>112</v>
      </c>
      <c r="L4" s="21"/>
      <c r="M4" s="91" t="s">
        <v>10</v>
      </c>
      <c r="AT4" s="18" t="s">
        <v>3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1" t="str">
        <f>'Rekapitulace stavby'!K6</f>
        <v>Stavební úpravy MK v ulici Potoční, Břilice - II. etapa</v>
      </c>
      <c r="F7" s="332"/>
      <c r="G7" s="332"/>
      <c r="H7" s="332"/>
      <c r="L7" s="21"/>
    </row>
    <row r="8" spans="2:12" s="1" customFormat="1" ht="12" customHeight="1">
      <c r="B8" s="33"/>
      <c r="D8" s="28" t="s">
        <v>113</v>
      </c>
      <c r="I8" s="92"/>
      <c r="L8" s="33"/>
    </row>
    <row r="9" spans="2:12" s="1" customFormat="1" ht="36.95" customHeight="1">
      <c r="B9" s="33"/>
      <c r="E9" s="315" t="s">
        <v>1188</v>
      </c>
      <c r="F9" s="330"/>
      <c r="G9" s="330"/>
      <c r="H9" s="330"/>
      <c r="I9" s="92"/>
      <c r="L9" s="33"/>
    </row>
    <row r="10" spans="2:12" s="1" customFormat="1" ht="12">
      <c r="B10" s="33"/>
      <c r="I10" s="92"/>
      <c r="L10" s="33"/>
    </row>
    <row r="11" spans="2:12" s="1" customFormat="1" ht="12" customHeight="1">
      <c r="B11" s="33"/>
      <c r="D11" s="28" t="s">
        <v>18</v>
      </c>
      <c r="F11" s="26" t="s">
        <v>1</v>
      </c>
      <c r="I11" s="93" t="s">
        <v>19</v>
      </c>
      <c r="J11" s="26" t="s">
        <v>1</v>
      </c>
      <c r="L11" s="33"/>
    </row>
    <row r="12" spans="2:12" s="1" customFormat="1" ht="12" customHeight="1">
      <c r="B12" s="33"/>
      <c r="D12" s="28" t="s">
        <v>20</v>
      </c>
      <c r="F12" s="26" t="s">
        <v>21</v>
      </c>
      <c r="I12" s="93" t="s">
        <v>22</v>
      </c>
      <c r="J12" s="53" t="str">
        <f>'Rekapitulace stavby'!AN8</f>
        <v>25. 6. 2019</v>
      </c>
      <c r="L12" s="33"/>
    </row>
    <row r="13" spans="2:12" s="1" customFormat="1" ht="10.9" customHeight="1">
      <c r="B13" s="33"/>
      <c r="I13" s="92"/>
      <c r="L13" s="33"/>
    </row>
    <row r="14" spans="2:12" s="1" customFormat="1" ht="12" customHeight="1">
      <c r="B14" s="33"/>
      <c r="D14" s="28" t="s">
        <v>24</v>
      </c>
      <c r="I14" s="93" t="s">
        <v>25</v>
      </c>
      <c r="J14" s="26" t="s">
        <v>26</v>
      </c>
      <c r="L14" s="33"/>
    </row>
    <row r="15" spans="2:12" s="1" customFormat="1" ht="18" customHeight="1">
      <c r="B15" s="33"/>
      <c r="E15" s="26" t="s">
        <v>27</v>
      </c>
      <c r="I15" s="93" t="s">
        <v>28</v>
      </c>
      <c r="J15" s="26" t="s">
        <v>29</v>
      </c>
      <c r="L15" s="33"/>
    </row>
    <row r="16" spans="2:12" s="1" customFormat="1" ht="6.95" customHeight="1">
      <c r="B16" s="33"/>
      <c r="I16" s="92"/>
      <c r="L16" s="33"/>
    </row>
    <row r="17" spans="2:12" s="1" customFormat="1" ht="12" customHeight="1">
      <c r="B17" s="33"/>
      <c r="D17" s="28" t="s">
        <v>30</v>
      </c>
      <c r="I17" s="93" t="s">
        <v>25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33" t="str">
        <f>'Rekapitulace stavby'!E14</f>
        <v>Vyplň údaj</v>
      </c>
      <c r="F18" s="318"/>
      <c r="G18" s="318"/>
      <c r="H18" s="318"/>
      <c r="I18" s="93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I19" s="92"/>
      <c r="L19" s="33"/>
    </row>
    <row r="20" spans="2:12" s="1" customFormat="1" ht="12" customHeight="1">
      <c r="B20" s="33"/>
      <c r="D20" s="28" t="s">
        <v>32</v>
      </c>
      <c r="I20" s="93" t="s">
        <v>25</v>
      </c>
      <c r="J20" s="26" t="s">
        <v>33</v>
      </c>
      <c r="L20" s="33"/>
    </row>
    <row r="21" spans="2:12" s="1" customFormat="1" ht="18" customHeight="1">
      <c r="B21" s="33"/>
      <c r="E21" s="26" t="s">
        <v>34</v>
      </c>
      <c r="I21" s="93" t="s">
        <v>28</v>
      </c>
      <c r="J21" s="26" t="s">
        <v>35</v>
      </c>
      <c r="L21" s="33"/>
    </row>
    <row r="22" spans="2:12" s="1" customFormat="1" ht="6.95" customHeight="1">
      <c r="B22" s="33"/>
      <c r="I22" s="92"/>
      <c r="L22" s="33"/>
    </row>
    <row r="23" spans="2:12" s="1" customFormat="1" ht="12" customHeight="1">
      <c r="B23" s="33"/>
      <c r="D23" s="28" t="s">
        <v>37</v>
      </c>
      <c r="I23" s="93" t="s">
        <v>25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93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I25" s="92"/>
      <c r="L25" s="33"/>
    </row>
    <row r="26" spans="2:12" s="1" customFormat="1" ht="12" customHeight="1">
      <c r="B26" s="33"/>
      <c r="D26" s="28" t="s">
        <v>39</v>
      </c>
      <c r="I26" s="92"/>
      <c r="L26" s="33"/>
    </row>
    <row r="27" spans="2:12" s="7" customFormat="1" ht="16.5" customHeight="1">
      <c r="B27" s="94"/>
      <c r="E27" s="322" t="s">
        <v>1</v>
      </c>
      <c r="F27" s="322"/>
      <c r="G27" s="322"/>
      <c r="H27" s="322"/>
      <c r="I27" s="95"/>
      <c r="L27" s="94"/>
    </row>
    <row r="28" spans="2:12" s="1" customFormat="1" ht="6.95" customHeight="1">
      <c r="B28" s="33"/>
      <c r="I28" s="92"/>
      <c r="L28" s="33"/>
    </row>
    <row r="29" spans="2:12" s="1" customFormat="1" ht="6.95" customHeight="1">
      <c r="B29" s="33"/>
      <c r="D29" s="54"/>
      <c r="E29" s="54"/>
      <c r="F29" s="54"/>
      <c r="G29" s="54"/>
      <c r="H29" s="54"/>
      <c r="I29" s="96"/>
      <c r="J29" s="54"/>
      <c r="K29" s="54"/>
      <c r="L29" s="33"/>
    </row>
    <row r="30" spans="2:12" s="1" customFormat="1" ht="25.35" customHeight="1">
      <c r="B30" s="33"/>
      <c r="D30" s="97" t="s">
        <v>41</v>
      </c>
      <c r="I30" s="92"/>
      <c r="J30" s="67">
        <f>ROUND(J124,2)</f>
        <v>0</v>
      </c>
      <c r="L30" s="33"/>
    </row>
    <row r="31" spans="2:12" s="1" customFormat="1" ht="6.95" customHeight="1">
      <c r="B31" s="33"/>
      <c r="D31" s="54"/>
      <c r="E31" s="54"/>
      <c r="F31" s="54"/>
      <c r="G31" s="54"/>
      <c r="H31" s="54"/>
      <c r="I31" s="96"/>
      <c r="J31" s="54"/>
      <c r="K31" s="54"/>
      <c r="L31" s="33"/>
    </row>
    <row r="32" spans="2:12" s="1" customFormat="1" ht="14.45" customHeight="1">
      <c r="B32" s="33"/>
      <c r="F32" s="36" t="s">
        <v>43</v>
      </c>
      <c r="I32" s="98" t="s">
        <v>42</v>
      </c>
      <c r="J32" s="36" t="s">
        <v>44</v>
      </c>
      <c r="L32" s="33"/>
    </row>
    <row r="33" spans="2:12" s="1" customFormat="1" ht="14.45" customHeight="1">
      <c r="B33" s="33"/>
      <c r="D33" s="99" t="s">
        <v>45</v>
      </c>
      <c r="E33" s="28" t="s">
        <v>46</v>
      </c>
      <c r="F33" s="100">
        <f>ROUND((SUM(BE124:BE305)),2)</f>
        <v>0</v>
      </c>
      <c r="I33" s="101">
        <v>0.21</v>
      </c>
      <c r="J33" s="100">
        <f>ROUND(((SUM(BE124:BE305))*I33),2)</f>
        <v>0</v>
      </c>
      <c r="L33" s="33"/>
    </row>
    <row r="34" spans="2:12" s="1" customFormat="1" ht="14.45" customHeight="1">
      <c r="B34" s="33"/>
      <c r="E34" s="28" t="s">
        <v>47</v>
      </c>
      <c r="F34" s="100">
        <f>ROUND((SUM(BF124:BF305)),2)</f>
        <v>0</v>
      </c>
      <c r="I34" s="101">
        <v>0.15</v>
      </c>
      <c r="J34" s="100">
        <f>ROUND(((SUM(BF124:BF305))*I34),2)</f>
        <v>0</v>
      </c>
      <c r="L34" s="33"/>
    </row>
    <row r="35" spans="2:12" s="1" customFormat="1" ht="14.45" customHeight="1" hidden="1">
      <c r="B35" s="33"/>
      <c r="E35" s="28" t="s">
        <v>48</v>
      </c>
      <c r="F35" s="100">
        <f>ROUND((SUM(BG124:BG305)),2)</f>
        <v>0</v>
      </c>
      <c r="I35" s="101">
        <v>0.21</v>
      </c>
      <c r="J35" s="10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100">
        <f>ROUND((SUM(BH124:BH305)),2)</f>
        <v>0</v>
      </c>
      <c r="I36" s="101">
        <v>0.15</v>
      </c>
      <c r="J36" s="10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100">
        <f>ROUND((SUM(BI124:BI305)),2)</f>
        <v>0</v>
      </c>
      <c r="I37" s="101">
        <v>0</v>
      </c>
      <c r="J37" s="100">
        <f>0</f>
        <v>0</v>
      </c>
      <c r="L37" s="33"/>
    </row>
    <row r="38" spans="2:12" s="1" customFormat="1" ht="6.95" customHeight="1">
      <c r="B38" s="33"/>
      <c r="I38" s="92"/>
      <c r="L38" s="33"/>
    </row>
    <row r="39" spans="2:12" s="1" customFormat="1" ht="25.35" customHeight="1">
      <c r="B39" s="33"/>
      <c r="C39" s="102"/>
      <c r="D39" s="103" t="s">
        <v>51</v>
      </c>
      <c r="E39" s="58"/>
      <c r="F39" s="58"/>
      <c r="G39" s="104" t="s">
        <v>52</v>
      </c>
      <c r="H39" s="105" t="s">
        <v>53</v>
      </c>
      <c r="I39" s="106"/>
      <c r="J39" s="107">
        <f>SUM(J30:J37)</f>
        <v>0</v>
      </c>
      <c r="K39" s="108"/>
      <c r="L39" s="33"/>
    </row>
    <row r="40" spans="2:12" s="1" customFormat="1" ht="14.45" customHeight="1">
      <c r="B40" s="33"/>
      <c r="I40" s="92"/>
      <c r="L40" s="33"/>
    </row>
    <row r="41" spans="2:12" ht="14.45" customHeight="1">
      <c r="B41" s="21"/>
      <c r="L41" s="21"/>
    </row>
    <row r="42" spans="2:12" ht="14.45" customHeight="1">
      <c r="B42" s="21"/>
      <c r="L42" s="21"/>
    </row>
    <row r="43" spans="2:12" ht="14.45" customHeight="1">
      <c r="B43" s="21"/>
      <c r="L43" s="21"/>
    </row>
    <row r="44" spans="2:12" ht="14.45" customHeight="1">
      <c r="B44" s="21"/>
      <c r="L44" s="21"/>
    </row>
    <row r="45" spans="2:12" ht="14.45" customHeight="1">
      <c r="B45" s="21"/>
      <c r="L45" s="21"/>
    </row>
    <row r="46" spans="2:12" ht="14.45" customHeight="1">
      <c r="B46" s="21"/>
      <c r="L46" s="21"/>
    </row>
    <row r="47" spans="2:12" ht="14.45" customHeight="1">
      <c r="B47" s="21"/>
      <c r="L47" s="21"/>
    </row>
    <row r="48" spans="2:12" ht="14.45" customHeight="1">
      <c r="B48" s="21"/>
      <c r="L48" s="21"/>
    </row>
    <row r="49" spans="2:12" ht="14.45" customHeight="1">
      <c r="B49" s="21"/>
      <c r="L49" s="21"/>
    </row>
    <row r="50" spans="2:12" s="1" customFormat="1" ht="14.45" customHeight="1">
      <c r="B50" s="33"/>
      <c r="D50" s="42" t="s">
        <v>54</v>
      </c>
      <c r="E50" s="43"/>
      <c r="F50" s="43"/>
      <c r="G50" s="42" t="s">
        <v>55</v>
      </c>
      <c r="H50" s="43"/>
      <c r="I50" s="109"/>
      <c r="J50" s="43"/>
      <c r="K50" s="43"/>
      <c r="L50" s="3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2:12" s="1" customFormat="1" ht="12.75">
      <c r="B61" s="33"/>
      <c r="D61" s="44" t="s">
        <v>56</v>
      </c>
      <c r="E61" s="35"/>
      <c r="F61" s="110" t="s">
        <v>57</v>
      </c>
      <c r="G61" s="44" t="s">
        <v>56</v>
      </c>
      <c r="H61" s="35"/>
      <c r="I61" s="111"/>
      <c r="J61" s="112" t="s">
        <v>57</v>
      </c>
      <c r="K61" s="35"/>
      <c r="L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2:12" s="1" customFormat="1" ht="12.75">
      <c r="B65" s="33"/>
      <c r="D65" s="42" t="s">
        <v>58</v>
      </c>
      <c r="E65" s="43"/>
      <c r="F65" s="43"/>
      <c r="G65" s="42" t="s">
        <v>59</v>
      </c>
      <c r="H65" s="43"/>
      <c r="I65" s="109"/>
      <c r="J65" s="43"/>
      <c r="K65" s="43"/>
      <c r="L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2:12" s="1" customFormat="1" ht="12.75">
      <c r="B76" s="33"/>
      <c r="D76" s="44" t="s">
        <v>56</v>
      </c>
      <c r="E76" s="35"/>
      <c r="F76" s="110" t="s">
        <v>57</v>
      </c>
      <c r="G76" s="44" t="s">
        <v>56</v>
      </c>
      <c r="H76" s="35"/>
      <c r="I76" s="111"/>
      <c r="J76" s="112" t="s">
        <v>57</v>
      </c>
      <c r="K76" s="35"/>
      <c r="L76" s="33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113"/>
      <c r="J77" s="46"/>
      <c r="K77" s="46"/>
      <c r="L77" s="33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114"/>
      <c r="J81" s="48"/>
      <c r="K81" s="48"/>
      <c r="L81" s="33"/>
    </row>
    <row r="82" spans="2:12" s="1" customFormat="1" ht="24.95" customHeight="1">
      <c r="B82" s="33"/>
      <c r="C82" s="22" t="s">
        <v>115</v>
      </c>
      <c r="I82" s="92"/>
      <c r="L82" s="33"/>
    </row>
    <row r="83" spans="2:12" s="1" customFormat="1" ht="6.95" customHeight="1">
      <c r="B83" s="33"/>
      <c r="I83" s="92"/>
      <c r="L83" s="33"/>
    </row>
    <row r="84" spans="2:12" s="1" customFormat="1" ht="12" customHeight="1">
      <c r="B84" s="33"/>
      <c r="C84" s="28" t="s">
        <v>16</v>
      </c>
      <c r="I84" s="92"/>
      <c r="L84" s="33"/>
    </row>
    <row r="85" spans="2:12" s="1" customFormat="1" ht="16.5" customHeight="1">
      <c r="B85" s="33"/>
      <c r="E85" s="331" t="str">
        <f>E7</f>
        <v>Stavební úpravy MK v ulici Potoční, Břilice - II. etapa</v>
      </c>
      <c r="F85" s="332"/>
      <c r="G85" s="332"/>
      <c r="H85" s="332"/>
      <c r="I85" s="92"/>
      <c r="L85" s="33"/>
    </row>
    <row r="86" spans="2:12" s="1" customFormat="1" ht="12" customHeight="1">
      <c r="B86" s="33"/>
      <c r="C86" s="28" t="s">
        <v>113</v>
      </c>
      <c r="I86" s="92"/>
      <c r="L86" s="33"/>
    </row>
    <row r="87" spans="2:12" s="1" customFormat="1" ht="16.5" customHeight="1">
      <c r="B87" s="33"/>
      <c r="E87" s="315" t="str">
        <f>E9</f>
        <v>302 - Jednotná kanalizace</v>
      </c>
      <c r="F87" s="330"/>
      <c r="G87" s="330"/>
      <c r="H87" s="330"/>
      <c r="I87" s="92"/>
      <c r="L87" s="33"/>
    </row>
    <row r="88" spans="2:12" s="1" customFormat="1" ht="6.95" customHeight="1">
      <c r="B88" s="33"/>
      <c r="I88" s="92"/>
      <c r="L88" s="33"/>
    </row>
    <row r="89" spans="2:12" s="1" customFormat="1" ht="12" customHeight="1">
      <c r="B89" s="33"/>
      <c r="C89" s="28" t="s">
        <v>20</v>
      </c>
      <c r="F89" s="26" t="str">
        <f>F12</f>
        <v>Třeboň - Břilice</v>
      </c>
      <c r="I89" s="93" t="s">
        <v>22</v>
      </c>
      <c r="J89" s="53" t="str">
        <f>IF(J12="","",J12)</f>
        <v>25. 6. 2019</v>
      </c>
      <c r="L89" s="33"/>
    </row>
    <row r="90" spans="2:12" s="1" customFormat="1" ht="6.95" customHeight="1">
      <c r="B90" s="33"/>
      <c r="I90" s="92"/>
      <c r="L90" s="33"/>
    </row>
    <row r="91" spans="2:12" s="1" customFormat="1" ht="15.2" customHeight="1">
      <c r="B91" s="33"/>
      <c r="C91" s="28" t="s">
        <v>24</v>
      </c>
      <c r="F91" s="26" t="str">
        <f>E15</f>
        <v>Město Třeboň</v>
      </c>
      <c r="I91" s="93" t="s">
        <v>32</v>
      </c>
      <c r="J91" s="31" t="str">
        <f>E21</f>
        <v>WAY project s.r.o.</v>
      </c>
      <c r="L91" s="33"/>
    </row>
    <row r="92" spans="2:12" s="1" customFormat="1" ht="15.2" customHeight="1">
      <c r="B92" s="33"/>
      <c r="C92" s="28" t="s">
        <v>30</v>
      </c>
      <c r="F92" s="26" t="str">
        <f>IF(E18="","",E18)</f>
        <v>Vyplň údaj</v>
      </c>
      <c r="I92" s="93" t="s">
        <v>37</v>
      </c>
      <c r="J92" s="31" t="str">
        <f>E24</f>
        <v xml:space="preserve"> </v>
      </c>
      <c r="L92" s="33"/>
    </row>
    <row r="93" spans="2:12" s="1" customFormat="1" ht="10.35" customHeight="1">
      <c r="B93" s="33"/>
      <c r="I93" s="92"/>
      <c r="L93" s="33"/>
    </row>
    <row r="94" spans="2:12" s="1" customFormat="1" ht="29.25" customHeight="1">
      <c r="B94" s="33"/>
      <c r="C94" s="115" t="s">
        <v>116</v>
      </c>
      <c r="D94" s="102"/>
      <c r="E94" s="102"/>
      <c r="F94" s="102"/>
      <c r="G94" s="102"/>
      <c r="H94" s="102"/>
      <c r="I94" s="116"/>
      <c r="J94" s="117" t="s">
        <v>117</v>
      </c>
      <c r="K94" s="102"/>
      <c r="L94" s="33"/>
    </row>
    <row r="95" spans="2:12" s="1" customFormat="1" ht="10.35" customHeight="1">
      <c r="B95" s="33"/>
      <c r="I95" s="92"/>
      <c r="L95" s="33"/>
    </row>
    <row r="96" spans="2:47" s="1" customFormat="1" ht="22.9" customHeight="1">
      <c r="B96" s="33"/>
      <c r="C96" s="118" t="s">
        <v>118</v>
      </c>
      <c r="I96" s="92"/>
      <c r="J96" s="67">
        <f>J124</f>
        <v>0</v>
      </c>
      <c r="L96" s="33"/>
      <c r="AU96" s="18" t="s">
        <v>119</v>
      </c>
    </row>
    <row r="97" spans="2:12" s="8" customFormat="1" ht="24.95" customHeight="1">
      <c r="B97" s="119"/>
      <c r="D97" s="120" t="s">
        <v>217</v>
      </c>
      <c r="E97" s="121"/>
      <c r="F97" s="121"/>
      <c r="G97" s="121"/>
      <c r="H97" s="121"/>
      <c r="I97" s="122"/>
      <c r="J97" s="123">
        <f>J125</f>
        <v>0</v>
      </c>
      <c r="L97" s="119"/>
    </row>
    <row r="98" spans="2:12" s="13" customFormat="1" ht="19.9" customHeight="1">
      <c r="B98" s="177"/>
      <c r="D98" s="178" t="s">
        <v>218</v>
      </c>
      <c r="E98" s="179"/>
      <c r="F98" s="179"/>
      <c r="G98" s="179"/>
      <c r="H98" s="179"/>
      <c r="I98" s="180"/>
      <c r="J98" s="181">
        <f>J126</f>
        <v>0</v>
      </c>
      <c r="L98" s="177"/>
    </row>
    <row r="99" spans="2:12" s="13" customFormat="1" ht="19.9" customHeight="1">
      <c r="B99" s="177"/>
      <c r="D99" s="178" t="s">
        <v>1189</v>
      </c>
      <c r="E99" s="179"/>
      <c r="F99" s="179"/>
      <c r="G99" s="179"/>
      <c r="H99" s="179"/>
      <c r="I99" s="180"/>
      <c r="J99" s="181">
        <f>J184</f>
        <v>0</v>
      </c>
      <c r="L99" s="177"/>
    </row>
    <row r="100" spans="2:12" s="13" customFormat="1" ht="19.9" customHeight="1">
      <c r="B100" s="177"/>
      <c r="D100" s="178" t="s">
        <v>220</v>
      </c>
      <c r="E100" s="179"/>
      <c r="F100" s="179"/>
      <c r="G100" s="179"/>
      <c r="H100" s="179"/>
      <c r="I100" s="180"/>
      <c r="J100" s="181">
        <f>J195</f>
        <v>0</v>
      </c>
      <c r="L100" s="177"/>
    </row>
    <row r="101" spans="2:12" s="13" customFormat="1" ht="19.9" customHeight="1">
      <c r="B101" s="177"/>
      <c r="D101" s="178" t="s">
        <v>221</v>
      </c>
      <c r="E101" s="179"/>
      <c r="F101" s="179"/>
      <c r="G101" s="179"/>
      <c r="H101" s="179"/>
      <c r="I101" s="180"/>
      <c r="J101" s="181">
        <f>J210</f>
        <v>0</v>
      </c>
      <c r="L101" s="177"/>
    </row>
    <row r="102" spans="2:12" s="13" customFormat="1" ht="19.9" customHeight="1">
      <c r="B102" s="177"/>
      <c r="D102" s="178" t="s">
        <v>222</v>
      </c>
      <c r="E102" s="179"/>
      <c r="F102" s="179"/>
      <c r="G102" s="179"/>
      <c r="H102" s="179"/>
      <c r="I102" s="180"/>
      <c r="J102" s="181">
        <f>J213</f>
        <v>0</v>
      </c>
      <c r="L102" s="177"/>
    </row>
    <row r="103" spans="2:12" s="13" customFormat="1" ht="19.9" customHeight="1">
      <c r="B103" s="177"/>
      <c r="D103" s="178" t="s">
        <v>224</v>
      </c>
      <c r="E103" s="179"/>
      <c r="F103" s="179"/>
      <c r="G103" s="179"/>
      <c r="H103" s="179"/>
      <c r="I103" s="180"/>
      <c r="J103" s="181">
        <f>J286</f>
        <v>0</v>
      </c>
      <c r="L103" s="177"/>
    </row>
    <row r="104" spans="2:12" s="13" customFormat="1" ht="19.9" customHeight="1">
      <c r="B104" s="177"/>
      <c r="D104" s="178" t="s">
        <v>225</v>
      </c>
      <c r="E104" s="179"/>
      <c r="F104" s="179"/>
      <c r="G104" s="179"/>
      <c r="H104" s="179"/>
      <c r="I104" s="180"/>
      <c r="J104" s="181">
        <f>J301</f>
        <v>0</v>
      </c>
      <c r="L104" s="177"/>
    </row>
    <row r="105" spans="2:12" s="1" customFormat="1" ht="21.75" customHeight="1">
      <c r="B105" s="33"/>
      <c r="I105" s="92"/>
      <c r="L105" s="33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113"/>
      <c r="J106" s="46"/>
      <c r="K106" s="46"/>
      <c r="L106" s="33"/>
    </row>
    <row r="110" spans="2:12" s="1" customFormat="1" ht="6.95" customHeight="1">
      <c r="B110" s="47"/>
      <c r="C110" s="48"/>
      <c r="D110" s="48"/>
      <c r="E110" s="48"/>
      <c r="F110" s="48"/>
      <c r="G110" s="48"/>
      <c r="H110" s="48"/>
      <c r="I110" s="114"/>
      <c r="J110" s="48"/>
      <c r="K110" s="48"/>
      <c r="L110" s="33"/>
    </row>
    <row r="111" spans="2:12" s="1" customFormat="1" ht="24.95" customHeight="1">
      <c r="B111" s="33"/>
      <c r="C111" s="22" t="s">
        <v>121</v>
      </c>
      <c r="I111" s="92"/>
      <c r="L111" s="33"/>
    </row>
    <row r="112" spans="2:12" s="1" customFormat="1" ht="6.95" customHeight="1">
      <c r="B112" s="33"/>
      <c r="I112" s="92"/>
      <c r="L112" s="33"/>
    </row>
    <row r="113" spans="2:12" s="1" customFormat="1" ht="12" customHeight="1">
      <c r="B113" s="33"/>
      <c r="C113" s="28" t="s">
        <v>16</v>
      </c>
      <c r="I113" s="92"/>
      <c r="L113" s="33"/>
    </row>
    <row r="114" spans="2:12" s="1" customFormat="1" ht="16.5" customHeight="1">
      <c r="B114" s="33"/>
      <c r="E114" s="331" t="str">
        <f>E7</f>
        <v>Stavební úpravy MK v ulici Potoční, Břilice - II. etapa</v>
      </c>
      <c r="F114" s="332"/>
      <c r="G114" s="332"/>
      <c r="H114" s="332"/>
      <c r="I114" s="92"/>
      <c r="L114" s="33"/>
    </row>
    <row r="115" spans="2:12" s="1" customFormat="1" ht="12" customHeight="1">
      <c r="B115" s="33"/>
      <c r="C115" s="28" t="s">
        <v>113</v>
      </c>
      <c r="I115" s="92"/>
      <c r="L115" s="33"/>
    </row>
    <row r="116" spans="2:12" s="1" customFormat="1" ht="16.5" customHeight="1">
      <c r="B116" s="33"/>
      <c r="E116" s="315" t="str">
        <f>E9</f>
        <v>302 - Jednotná kanalizace</v>
      </c>
      <c r="F116" s="330"/>
      <c r="G116" s="330"/>
      <c r="H116" s="330"/>
      <c r="I116" s="92"/>
      <c r="L116" s="33"/>
    </row>
    <row r="117" spans="2:12" s="1" customFormat="1" ht="6.95" customHeight="1">
      <c r="B117" s="33"/>
      <c r="I117" s="92"/>
      <c r="L117" s="33"/>
    </row>
    <row r="118" spans="2:12" s="1" customFormat="1" ht="12" customHeight="1">
      <c r="B118" s="33"/>
      <c r="C118" s="28" t="s">
        <v>20</v>
      </c>
      <c r="F118" s="26" t="str">
        <f>F12</f>
        <v>Třeboň - Břilice</v>
      </c>
      <c r="I118" s="93" t="s">
        <v>22</v>
      </c>
      <c r="J118" s="53" t="str">
        <f>IF(J12="","",J12)</f>
        <v>25. 6. 2019</v>
      </c>
      <c r="L118" s="33"/>
    </row>
    <row r="119" spans="2:12" s="1" customFormat="1" ht="6.95" customHeight="1">
      <c r="B119" s="33"/>
      <c r="I119" s="92"/>
      <c r="L119" s="33"/>
    </row>
    <row r="120" spans="2:12" s="1" customFormat="1" ht="15.2" customHeight="1">
      <c r="B120" s="33"/>
      <c r="C120" s="28" t="s">
        <v>24</v>
      </c>
      <c r="F120" s="26" t="str">
        <f>E15</f>
        <v>Město Třeboň</v>
      </c>
      <c r="I120" s="93" t="s">
        <v>32</v>
      </c>
      <c r="J120" s="31" t="str">
        <f>E21</f>
        <v>WAY project s.r.o.</v>
      </c>
      <c r="L120" s="33"/>
    </row>
    <row r="121" spans="2:12" s="1" customFormat="1" ht="15.2" customHeight="1">
      <c r="B121" s="33"/>
      <c r="C121" s="28" t="s">
        <v>30</v>
      </c>
      <c r="F121" s="26" t="str">
        <f>IF(E18="","",E18)</f>
        <v>Vyplň údaj</v>
      </c>
      <c r="I121" s="93" t="s">
        <v>37</v>
      </c>
      <c r="J121" s="31" t="str">
        <f>E24</f>
        <v xml:space="preserve"> </v>
      </c>
      <c r="L121" s="33"/>
    </row>
    <row r="122" spans="2:12" s="1" customFormat="1" ht="10.35" customHeight="1">
      <c r="B122" s="33"/>
      <c r="I122" s="92"/>
      <c r="L122" s="33"/>
    </row>
    <row r="123" spans="2:20" s="9" customFormat="1" ht="29.25" customHeight="1">
      <c r="B123" s="124"/>
      <c r="C123" s="125" t="s">
        <v>122</v>
      </c>
      <c r="D123" s="126" t="s">
        <v>66</v>
      </c>
      <c r="E123" s="126" t="s">
        <v>62</v>
      </c>
      <c r="F123" s="126" t="s">
        <v>63</v>
      </c>
      <c r="G123" s="126" t="s">
        <v>123</v>
      </c>
      <c r="H123" s="126" t="s">
        <v>124</v>
      </c>
      <c r="I123" s="127" t="s">
        <v>125</v>
      </c>
      <c r="J123" s="126" t="s">
        <v>117</v>
      </c>
      <c r="K123" s="128" t="s">
        <v>126</v>
      </c>
      <c r="L123" s="124"/>
      <c r="M123" s="60" t="s">
        <v>1</v>
      </c>
      <c r="N123" s="61" t="s">
        <v>45</v>
      </c>
      <c r="O123" s="61" t="s">
        <v>127</v>
      </c>
      <c r="P123" s="61" t="s">
        <v>128</v>
      </c>
      <c r="Q123" s="61" t="s">
        <v>129</v>
      </c>
      <c r="R123" s="61" t="s">
        <v>130</v>
      </c>
      <c r="S123" s="61" t="s">
        <v>131</v>
      </c>
      <c r="T123" s="62" t="s">
        <v>132</v>
      </c>
    </row>
    <row r="124" spans="2:63" s="1" customFormat="1" ht="22.9" customHeight="1">
      <c r="B124" s="33"/>
      <c r="C124" s="65" t="s">
        <v>133</v>
      </c>
      <c r="I124" s="92"/>
      <c r="J124" s="129">
        <f>BK124</f>
        <v>0</v>
      </c>
      <c r="L124" s="33"/>
      <c r="M124" s="63"/>
      <c r="N124" s="54"/>
      <c r="O124" s="54"/>
      <c r="P124" s="130">
        <f>P125</f>
        <v>0</v>
      </c>
      <c r="Q124" s="54"/>
      <c r="R124" s="130">
        <f>R125</f>
        <v>254.89104376999998</v>
      </c>
      <c r="S124" s="54"/>
      <c r="T124" s="131">
        <f>T125</f>
        <v>18.023600000000002</v>
      </c>
      <c r="AT124" s="18" t="s">
        <v>80</v>
      </c>
      <c r="AU124" s="18" t="s">
        <v>119</v>
      </c>
      <c r="BK124" s="132">
        <f>BK125</f>
        <v>0</v>
      </c>
    </row>
    <row r="125" spans="2:63" s="10" customFormat="1" ht="25.9" customHeight="1">
      <c r="B125" s="133"/>
      <c r="D125" s="134" t="s">
        <v>80</v>
      </c>
      <c r="E125" s="135" t="s">
        <v>226</v>
      </c>
      <c r="F125" s="135" t="s">
        <v>227</v>
      </c>
      <c r="I125" s="136"/>
      <c r="J125" s="137">
        <f>BK125</f>
        <v>0</v>
      </c>
      <c r="L125" s="133"/>
      <c r="M125" s="138"/>
      <c r="N125" s="139"/>
      <c r="O125" s="139"/>
      <c r="P125" s="140">
        <f>P126+P184+P195+P210+P213+P286+P301</f>
        <v>0</v>
      </c>
      <c r="Q125" s="139"/>
      <c r="R125" s="140">
        <f>R126+R184+R195+R210+R213+R286+R301</f>
        <v>254.89104376999998</v>
      </c>
      <c r="S125" s="139"/>
      <c r="T125" s="141">
        <f>T126+T184+T195+T210+T213+T286+T301</f>
        <v>18.023600000000002</v>
      </c>
      <c r="AR125" s="134" t="s">
        <v>89</v>
      </c>
      <c r="AT125" s="142" t="s">
        <v>80</v>
      </c>
      <c r="AU125" s="142" t="s">
        <v>81</v>
      </c>
      <c r="AY125" s="134" t="s">
        <v>137</v>
      </c>
      <c r="BK125" s="143">
        <f>BK126+BK184+BK195+BK210+BK213+BK286+BK301</f>
        <v>0</v>
      </c>
    </row>
    <row r="126" spans="2:63" s="10" customFormat="1" ht="22.9" customHeight="1">
      <c r="B126" s="133"/>
      <c r="D126" s="134" t="s">
        <v>80</v>
      </c>
      <c r="E126" s="182" t="s">
        <v>89</v>
      </c>
      <c r="F126" s="182" t="s">
        <v>228</v>
      </c>
      <c r="I126" s="136"/>
      <c r="J126" s="183">
        <f>BK126</f>
        <v>0</v>
      </c>
      <c r="L126" s="133"/>
      <c r="M126" s="138"/>
      <c r="N126" s="139"/>
      <c r="O126" s="139"/>
      <c r="P126" s="140">
        <f>SUM(P127:P183)</f>
        <v>0</v>
      </c>
      <c r="Q126" s="139"/>
      <c r="R126" s="140">
        <f>SUM(R127:R183)</f>
        <v>219.395842</v>
      </c>
      <c r="S126" s="139"/>
      <c r="T126" s="141">
        <f>SUM(T127:T183)</f>
        <v>0</v>
      </c>
      <c r="AR126" s="134" t="s">
        <v>89</v>
      </c>
      <c r="AT126" s="142" t="s">
        <v>80</v>
      </c>
      <c r="AU126" s="142" t="s">
        <v>89</v>
      </c>
      <c r="AY126" s="134" t="s">
        <v>137</v>
      </c>
      <c r="BK126" s="143">
        <f>SUM(BK127:BK183)</f>
        <v>0</v>
      </c>
    </row>
    <row r="127" spans="2:65" s="1" customFormat="1" ht="16.5" customHeight="1">
      <c r="B127" s="144"/>
      <c r="C127" s="145" t="s">
        <v>89</v>
      </c>
      <c r="D127" s="145" t="s">
        <v>138</v>
      </c>
      <c r="E127" s="146" t="s">
        <v>801</v>
      </c>
      <c r="F127" s="147" t="s">
        <v>802</v>
      </c>
      <c r="G127" s="148" t="s">
        <v>803</v>
      </c>
      <c r="H127" s="149">
        <v>160</v>
      </c>
      <c r="I127" s="150"/>
      <c r="J127" s="151">
        <f>ROUND(I127*H127,2)</f>
        <v>0</v>
      </c>
      <c r="K127" s="147" t="s">
        <v>150</v>
      </c>
      <c r="L127" s="33"/>
      <c r="M127" s="152" t="s">
        <v>1</v>
      </c>
      <c r="N127" s="153" t="s">
        <v>46</v>
      </c>
      <c r="O127" s="56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AR127" s="156" t="s">
        <v>136</v>
      </c>
      <c r="AT127" s="156" t="s">
        <v>138</v>
      </c>
      <c r="AU127" s="156" t="s">
        <v>91</v>
      </c>
      <c r="AY127" s="18" t="s">
        <v>137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8" t="s">
        <v>89</v>
      </c>
      <c r="BK127" s="157">
        <f>ROUND(I127*H127,2)</f>
        <v>0</v>
      </c>
      <c r="BL127" s="18" t="s">
        <v>136</v>
      </c>
      <c r="BM127" s="156" t="s">
        <v>804</v>
      </c>
    </row>
    <row r="128" spans="2:51" s="12" customFormat="1" ht="12">
      <c r="B128" s="167"/>
      <c r="D128" s="159" t="s">
        <v>145</v>
      </c>
      <c r="E128" s="168" t="s">
        <v>1</v>
      </c>
      <c r="F128" s="169" t="s">
        <v>1190</v>
      </c>
      <c r="H128" s="168" t="s">
        <v>1</v>
      </c>
      <c r="I128" s="170"/>
      <c r="L128" s="167"/>
      <c r="M128" s="171"/>
      <c r="N128" s="172"/>
      <c r="O128" s="172"/>
      <c r="P128" s="172"/>
      <c r="Q128" s="172"/>
      <c r="R128" s="172"/>
      <c r="S128" s="172"/>
      <c r="T128" s="173"/>
      <c r="AT128" s="168" t="s">
        <v>145</v>
      </c>
      <c r="AU128" s="168" t="s">
        <v>91</v>
      </c>
      <c r="AV128" s="12" t="s">
        <v>89</v>
      </c>
      <c r="AW128" s="12" t="s">
        <v>36</v>
      </c>
      <c r="AX128" s="12" t="s">
        <v>81</v>
      </c>
      <c r="AY128" s="168" t="s">
        <v>137</v>
      </c>
    </row>
    <row r="129" spans="2:51" s="11" customFormat="1" ht="12">
      <c r="B129" s="158"/>
      <c r="D129" s="159" t="s">
        <v>145</v>
      </c>
      <c r="E129" s="160" t="s">
        <v>1</v>
      </c>
      <c r="F129" s="161" t="s">
        <v>1191</v>
      </c>
      <c r="H129" s="162">
        <v>160</v>
      </c>
      <c r="I129" s="163"/>
      <c r="L129" s="158"/>
      <c r="M129" s="164"/>
      <c r="N129" s="165"/>
      <c r="O129" s="165"/>
      <c r="P129" s="165"/>
      <c r="Q129" s="165"/>
      <c r="R129" s="165"/>
      <c r="S129" s="165"/>
      <c r="T129" s="166"/>
      <c r="AT129" s="160" t="s">
        <v>145</v>
      </c>
      <c r="AU129" s="160" t="s">
        <v>91</v>
      </c>
      <c r="AV129" s="11" t="s">
        <v>91</v>
      </c>
      <c r="AW129" s="11" t="s">
        <v>36</v>
      </c>
      <c r="AX129" s="11" t="s">
        <v>89</v>
      </c>
      <c r="AY129" s="160" t="s">
        <v>137</v>
      </c>
    </row>
    <row r="130" spans="2:65" s="1" customFormat="1" ht="24" customHeight="1">
      <c r="B130" s="144"/>
      <c r="C130" s="145" t="s">
        <v>91</v>
      </c>
      <c r="D130" s="145" t="s">
        <v>138</v>
      </c>
      <c r="E130" s="146" t="s">
        <v>277</v>
      </c>
      <c r="F130" s="147" t="s">
        <v>278</v>
      </c>
      <c r="G130" s="148" t="s">
        <v>279</v>
      </c>
      <c r="H130" s="149">
        <v>24.664</v>
      </c>
      <c r="I130" s="150"/>
      <c r="J130" s="151">
        <f>ROUND(I130*H130,2)</f>
        <v>0</v>
      </c>
      <c r="K130" s="147" t="s">
        <v>150</v>
      </c>
      <c r="L130" s="33"/>
      <c r="M130" s="152" t="s">
        <v>1</v>
      </c>
      <c r="N130" s="153" t="s">
        <v>46</v>
      </c>
      <c r="O130" s="56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6" t="s">
        <v>136</v>
      </c>
      <c r="AT130" s="156" t="s">
        <v>138</v>
      </c>
      <c r="AU130" s="156" t="s">
        <v>91</v>
      </c>
      <c r="AY130" s="18" t="s">
        <v>137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8" t="s">
        <v>89</v>
      </c>
      <c r="BK130" s="157">
        <f>ROUND(I130*H130,2)</f>
        <v>0</v>
      </c>
      <c r="BL130" s="18" t="s">
        <v>136</v>
      </c>
      <c r="BM130" s="156" t="s">
        <v>1192</v>
      </c>
    </row>
    <row r="131" spans="2:51" s="12" customFormat="1" ht="12">
      <c r="B131" s="167"/>
      <c r="D131" s="159" t="s">
        <v>145</v>
      </c>
      <c r="E131" s="168" t="s">
        <v>1</v>
      </c>
      <c r="F131" s="169" t="s">
        <v>808</v>
      </c>
      <c r="H131" s="168" t="s">
        <v>1</v>
      </c>
      <c r="I131" s="170"/>
      <c r="L131" s="167"/>
      <c r="M131" s="171"/>
      <c r="N131" s="172"/>
      <c r="O131" s="172"/>
      <c r="P131" s="172"/>
      <c r="Q131" s="172"/>
      <c r="R131" s="172"/>
      <c r="S131" s="172"/>
      <c r="T131" s="173"/>
      <c r="AT131" s="168" t="s">
        <v>145</v>
      </c>
      <c r="AU131" s="168" t="s">
        <v>91</v>
      </c>
      <c r="AV131" s="12" t="s">
        <v>89</v>
      </c>
      <c r="AW131" s="12" t="s">
        <v>36</v>
      </c>
      <c r="AX131" s="12" t="s">
        <v>81</v>
      </c>
      <c r="AY131" s="168" t="s">
        <v>137</v>
      </c>
    </row>
    <row r="132" spans="2:51" s="11" customFormat="1" ht="12">
      <c r="B132" s="158"/>
      <c r="D132" s="159" t="s">
        <v>145</v>
      </c>
      <c r="E132" s="160" t="s">
        <v>1</v>
      </c>
      <c r="F132" s="161" t="s">
        <v>1193</v>
      </c>
      <c r="H132" s="162">
        <v>24.664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145</v>
      </c>
      <c r="AU132" s="160" t="s">
        <v>91</v>
      </c>
      <c r="AV132" s="11" t="s">
        <v>91</v>
      </c>
      <c r="AW132" s="11" t="s">
        <v>36</v>
      </c>
      <c r="AX132" s="11" t="s">
        <v>89</v>
      </c>
      <c r="AY132" s="160" t="s">
        <v>137</v>
      </c>
    </row>
    <row r="133" spans="2:65" s="1" customFormat="1" ht="24" customHeight="1">
      <c r="B133" s="144"/>
      <c r="C133" s="145" t="s">
        <v>154</v>
      </c>
      <c r="D133" s="145" t="s">
        <v>138</v>
      </c>
      <c r="E133" s="146" t="s">
        <v>810</v>
      </c>
      <c r="F133" s="147" t="s">
        <v>811</v>
      </c>
      <c r="G133" s="148" t="s">
        <v>279</v>
      </c>
      <c r="H133" s="149">
        <v>246.643</v>
      </c>
      <c r="I133" s="150"/>
      <c r="J133" s="151">
        <f>ROUND(I133*H133,2)</f>
        <v>0</v>
      </c>
      <c r="K133" s="147" t="s">
        <v>150</v>
      </c>
      <c r="L133" s="33"/>
      <c r="M133" s="152" t="s">
        <v>1</v>
      </c>
      <c r="N133" s="153" t="s">
        <v>46</v>
      </c>
      <c r="O133" s="56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6" t="s">
        <v>136</v>
      </c>
      <c r="AT133" s="156" t="s">
        <v>138</v>
      </c>
      <c r="AU133" s="156" t="s">
        <v>91</v>
      </c>
      <c r="AY133" s="18" t="s">
        <v>137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8" t="s">
        <v>89</v>
      </c>
      <c r="BK133" s="157">
        <f>ROUND(I133*H133,2)</f>
        <v>0</v>
      </c>
      <c r="BL133" s="18" t="s">
        <v>136</v>
      </c>
      <c r="BM133" s="156" t="s">
        <v>1194</v>
      </c>
    </row>
    <row r="134" spans="2:51" s="12" customFormat="1" ht="12">
      <c r="B134" s="167"/>
      <c r="D134" s="159" t="s">
        <v>145</v>
      </c>
      <c r="E134" s="168" t="s">
        <v>1</v>
      </c>
      <c r="F134" s="169" t="s">
        <v>1195</v>
      </c>
      <c r="H134" s="168" t="s">
        <v>1</v>
      </c>
      <c r="I134" s="170"/>
      <c r="L134" s="167"/>
      <c r="M134" s="171"/>
      <c r="N134" s="172"/>
      <c r="O134" s="172"/>
      <c r="P134" s="172"/>
      <c r="Q134" s="172"/>
      <c r="R134" s="172"/>
      <c r="S134" s="172"/>
      <c r="T134" s="173"/>
      <c r="AT134" s="168" t="s">
        <v>145</v>
      </c>
      <c r="AU134" s="168" t="s">
        <v>91</v>
      </c>
      <c r="AV134" s="12" t="s">
        <v>89</v>
      </c>
      <c r="AW134" s="12" t="s">
        <v>36</v>
      </c>
      <c r="AX134" s="12" t="s">
        <v>81</v>
      </c>
      <c r="AY134" s="168" t="s">
        <v>137</v>
      </c>
    </row>
    <row r="135" spans="2:51" s="11" customFormat="1" ht="12">
      <c r="B135" s="158"/>
      <c r="D135" s="159" t="s">
        <v>145</v>
      </c>
      <c r="E135" s="160" t="s">
        <v>1</v>
      </c>
      <c r="F135" s="161" t="s">
        <v>1196</v>
      </c>
      <c r="H135" s="162">
        <v>224.17</v>
      </c>
      <c r="I135" s="163"/>
      <c r="L135" s="158"/>
      <c r="M135" s="164"/>
      <c r="N135" s="165"/>
      <c r="O135" s="165"/>
      <c r="P135" s="165"/>
      <c r="Q135" s="165"/>
      <c r="R135" s="165"/>
      <c r="S135" s="165"/>
      <c r="T135" s="166"/>
      <c r="AT135" s="160" t="s">
        <v>145</v>
      </c>
      <c r="AU135" s="160" t="s">
        <v>91</v>
      </c>
      <c r="AV135" s="11" t="s">
        <v>91</v>
      </c>
      <c r="AW135" s="11" t="s">
        <v>36</v>
      </c>
      <c r="AX135" s="11" t="s">
        <v>81</v>
      </c>
      <c r="AY135" s="160" t="s">
        <v>137</v>
      </c>
    </row>
    <row r="136" spans="2:51" s="11" customFormat="1" ht="12">
      <c r="B136" s="158"/>
      <c r="D136" s="159" t="s">
        <v>145</v>
      </c>
      <c r="E136" s="160" t="s">
        <v>1</v>
      </c>
      <c r="F136" s="161" t="s">
        <v>1197</v>
      </c>
      <c r="H136" s="162">
        <v>13.309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145</v>
      </c>
      <c r="AU136" s="160" t="s">
        <v>91</v>
      </c>
      <c r="AV136" s="11" t="s">
        <v>91</v>
      </c>
      <c r="AW136" s="11" t="s">
        <v>36</v>
      </c>
      <c r="AX136" s="11" t="s">
        <v>81</v>
      </c>
      <c r="AY136" s="160" t="s">
        <v>137</v>
      </c>
    </row>
    <row r="137" spans="2:51" s="11" customFormat="1" ht="12">
      <c r="B137" s="158"/>
      <c r="D137" s="159" t="s">
        <v>145</v>
      </c>
      <c r="E137" s="160" t="s">
        <v>1</v>
      </c>
      <c r="F137" s="161" t="s">
        <v>1198</v>
      </c>
      <c r="H137" s="162">
        <v>9.164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145</v>
      </c>
      <c r="AU137" s="160" t="s">
        <v>91</v>
      </c>
      <c r="AV137" s="11" t="s">
        <v>91</v>
      </c>
      <c r="AW137" s="11" t="s">
        <v>36</v>
      </c>
      <c r="AX137" s="11" t="s">
        <v>81</v>
      </c>
      <c r="AY137" s="160" t="s">
        <v>137</v>
      </c>
    </row>
    <row r="138" spans="2:51" s="14" customFormat="1" ht="12">
      <c r="B138" s="184"/>
      <c r="D138" s="159" t="s">
        <v>145</v>
      </c>
      <c r="E138" s="185" t="s">
        <v>1</v>
      </c>
      <c r="F138" s="186" t="s">
        <v>271</v>
      </c>
      <c r="H138" s="187">
        <v>246.643</v>
      </c>
      <c r="I138" s="188"/>
      <c r="L138" s="184"/>
      <c r="M138" s="189"/>
      <c r="N138" s="190"/>
      <c r="O138" s="190"/>
      <c r="P138" s="190"/>
      <c r="Q138" s="190"/>
      <c r="R138" s="190"/>
      <c r="S138" s="190"/>
      <c r="T138" s="191"/>
      <c r="AT138" s="185" t="s">
        <v>145</v>
      </c>
      <c r="AU138" s="185" t="s">
        <v>91</v>
      </c>
      <c r="AV138" s="14" t="s">
        <v>136</v>
      </c>
      <c r="AW138" s="14" t="s">
        <v>36</v>
      </c>
      <c r="AX138" s="14" t="s">
        <v>89</v>
      </c>
      <c r="AY138" s="185" t="s">
        <v>137</v>
      </c>
    </row>
    <row r="139" spans="2:65" s="1" customFormat="1" ht="24" customHeight="1">
      <c r="B139" s="144"/>
      <c r="C139" s="145" t="s">
        <v>136</v>
      </c>
      <c r="D139" s="145" t="s">
        <v>138</v>
      </c>
      <c r="E139" s="146" t="s">
        <v>316</v>
      </c>
      <c r="F139" s="147" t="s">
        <v>317</v>
      </c>
      <c r="G139" s="148" t="s">
        <v>279</v>
      </c>
      <c r="H139" s="149">
        <v>246.643</v>
      </c>
      <c r="I139" s="150"/>
      <c r="J139" s="151">
        <f>ROUND(I139*H139,2)</f>
        <v>0</v>
      </c>
      <c r="K139" s="147" t="s">
        <v>150</v>
      </c>
      <c r="L139" s="33"/>
      <c r="M139" s="152" t="s">
        <v>1</v>
      </c>
      <c r="N139" s="153" t="s">
        <v>46</v>
      </c>
      <c r="O139" s="56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6" t="s">
        <v>136</v>
      </c>
      <c r="AT139" s="156" t="s">
        <v>138</v>
      </c>
      <c r="AU139" s="156" t="s">
        <v>91</v>
      </c>
      <c r="AY139" s="18" t="s">
        <v>137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8" t="s">
        <v>89</v>
      </c>
      <c r="BK139" s="157">
        <f>ROUND(I139*H139,2)</f>
        <v>0</v>
      </c>
      <c r="BL139" s="18" t="s">
        <v>136</v>
      </c>
      <c r="BM139" s="156" t="s">
        <v>1199</v>
      </c>
    </row>
    <row r="140" spans="2:65" s="1" customFormat="1" ht="24" customHeight="1">
      <c r="B140" s="144"/>
      <c r="C140" s="145" t="s">
        <v>165</v>
      </c>
      <c r="D140" s="145" t="s">
        <v>138</v>
      </c>
      <c r="E140" s="146" t="s">
        <v>815</v>
      </c>
      <c r="F140" s="147" t="s">
        <v>816</v>
      </c>
      <c r="G140" s="148" t="s">
        <v>231</v>
      </c>
      <c r="H140" s="149">
        <v>445.05</v>
      </c>
      <c r="I140" s="150"/>
      <c r="J140" s="151">
        <f>ROUND(I140*H140,2)</f>
        <v>0</v>
      </c>
      <c r="K140" s="147" t="s">
        <v>150</v>
      </c>
      <c r="L140" s="33"/>
      <c r="M140" s="152" t="s">
        <v>1</v>
      </c>
      <c r="N140" s="153" t="s">
        <v>46</v>
      </c>
      <c r="O140" s="56"/>
      <c r="P140" s="154">
        <f>O140*H140</f>
        <v>0</v>
      </c>
      <c r="Q140" s="154">
        <v>0.00084</v>
      </c>
      <c r="R140" s="154">
        <f>Q140*H140</f>
        <v>0.373842</v>
      </c>
      <c r="S140" s="154">
        <v>0</v>
      </c>
      <c r="T140" s="155">
        <f>S140*H140</f>
        <v>0</v>
      </c>
      <c r="AR140" s="156" t="s">
        <v>136</v>
      </c>
      <c r="AT140" s="156" t="s">
        <v>138</v>
      </c>
      <c r="AU140" s="156" t="s">
        <v>91</v>
      </c>
      <c r="AY140" s="18" t="s">
        <v>137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8" t="s">
        <v>89</v>
      </c>
      <c r="BK140" s="157">
        <f>ROUND(I140*H140,2)</f>
        <v>0</v>
      </c>
      <c r="BL140" s="18" t="s">
        <v>136</v>
      </c>
      <c r="BM140" s="156" t="s">
        <v>817</v>
      </c>
    </row>
    <row r="141" spans="2:51" s="11" customFormat="1" ht="12">
      <c r="B141" s="158"/>
      <c r="D141" s="159" t="s">
        <v>145</v>
      </c>
      <c r="E141" s="160" t="s">
        <v>1</v>
      </c>
      <c r="F141" s="161" t="s">
        <v>1200</v>
      </c>
      <c r="H141" s="162">
        <v>419.7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145</v>
      </c>
      <c r="AU141" s="160" t="s">
        <v>91</v>
      </c>
      <c r="AV141" s="11" t="s">
        <v>91</v>
      </c>
      <c r="AW141" s="11" t="s">
        <v>36</v>
      </c>
      <c r="AX141" s="11" t="s">
        <v>81</v>
      </c>
      <c r="AY141" s="160" t="s">
        <v>137</v>
      </c>
    </row>
    <row r="142" spans="2:51" s="12" customFormat="1" ht="12">
      <c r="B142" s="167"/>
      <c r="D142" s="159" t="s">
        <v>145</v>
      </c>
      <c r="E142" s="168" t="s">
        <v>1</v>
      </c>
      <c r="F142" s="169" t="s">
        <v>1201</v>
      </c>
      <c r="H142" s="168" t="s">
        <v>1</v>
      </c>
      <c r="I142" s="170"/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145</v>
      </c>
      <c r="AU142" s="168" t="s">
        <v>91</v>
      </c>
      <c r="AV142" s="12" t="s">
        <v>89</v>
      </c>
      <c r="AW142" s="12" t="s">
        <v>36</v>
      </c>
      <c r="AX142" s="12" t="s">
        <v>81</v>
      </c>
      <c r="AY142" s="168" t="s">
        <v>137</v>
      </c>
    </row>
    <row r="143" spans="2:51" s="11" customFormat="1" ht="12">
      <c r="B143" s="158"/>
      <c r="D143" s="159" t="s">
        <v>145</v>
      </c>
      <c r="E143" s="160" t="s">
        <v>1</v>
      </c>
      <c r="F143" s="161" t="s">
        <v>1202</v>
      </c>
      <c r="H143" s="162">
        <v>25.35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145</v>
      </c>
      <c r="AU143" s="160" t="s">
        <v>91</v>
      </c>
      <c r="AV143" s="11" t="s">
        <v>91</v>
      </c>
      <c r="AW143" s="11" t="s">
        <v>36</v>
      </c>
      <c r="AX143" s="11" t="s">
        <v>81</v>
      </c>
      <c r="AY143" s="160" t="s">
        <v>137</v>
      </c>
    </row>
    <row r="144" spans="2:51" s="14" customFormat="1" ht="12">
      <c r="B144" s="184"/>
      <c r="D144" s="159" t="s">
        <v>145</v>
      </c>
      <c r="E144" s="185" t="s">
        <v>1</v>
      </c>
      <c r="F144" s="186" t="s">
        <v>271</v>
      </c>
      <c r="H144" s="187">
        <v>445.05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5" t="s">
        <v>145</v>
      </c>
      <c r="AU144" s="185" t="s">
        <v>91</v>
      </c>
      <c r="AV144" s="14" t="s">
        <v>136</v>
      </c>
      <c r="AW144" s="14" t="s">
        <v>36</v>
      </c>
      <c r="AX144" s="14" t="s">
        <v>89</v>
      </c>
      <c r="AY144" s="185" t="s">
        <v>137</v>
      </c>
    </row>
    <row r="145" spans="2:65" s="1" customFormat="1" ht="24" customHeight="1">
      <c r="B145" s="144"/>
      <c r="C145" s="145" t="s">
        <v>168</v>
      </c>
      <c r="D145" s="145" t="s">
        <v>138</v>
      </c>
      <c r="E145" s="146" t="s">
        <v>819</v>
      </c>
      <c r="F145" s="147" t="s">
        <v>1203</v>
      </c>
      <c r="G145" s="148" t="s">
        <v>231</v>
      </c>
      <c r="H145" s="149">
        <v>445.05</v>
      </c>
      <c r="I145" s="150"/>
      <c r="J145" s="151">
        <f>ROUND(I145*H145,2)</f>
        <v>0</v>
      </c>
      <c r="K145" s="147" t="s">
        <v>150</v>
      </c>
      <c r="L145" s="33"/>
      <c r="M145" s="152" t="s">
        <v>1</v>
      </c>
      <c r="N145" s="153" t="s">
        <v>46</v>
      </c>
      <c r="O145" s="56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AR145" s="156" t="s">
        <v>136</v>
      </c>
      <c r="AT145" s="156" t="s">
        <v>138</v>
      </c>
      <c r="AU145" s="156" t="s">
        <v>91</v>
      </c>
      <c r="AY145" s="18" t="s">
        <v>137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8" t="s">
        <v>89</v>
      </c>
      <c r="BK145" s="157">
        <f>ROUND(I145*H145,2)</f>
        <v>0</v>
      </c>
      <c r="BL145" s="18" t="s">
        <v>136</v>
      </c>
      <c r="BM145" s="156" t="s">
        <v>821</v>
      </c>
    </row>
    <row r="146" spans="2:65" s="1" customFormat="1" ht="24" customHeight="1">
      <c r="B146" s="144"/>
      <c r="C146" s="145" t="s">
        <v>175</v>
      </c>
      <c r="D146" s="145" t="s">
        <v>138</v>
      </c>
      <c r="E146" s="146" t="s">
        <v>825</v>
      </c>
      <c r="F146" s="147" t="s">
        <v>826</v>
      </c>
      <c r="G146" s="148" t="s">
        <v>279</v>
      </c>
      <c r="H146" s="149">
        <v>123.322</v>
      </c>
      <c r="I146" s="150"/>
      <c r="J146" s="151">
        <f>ROUND(I146*H146,2)</f>
        <v>0</v>
      </c>
      <c r="K146" s="147" t="s">
        <v>150</v>
      </c>
      <c r="L146" s="33"/>
      <c r="M146" s="152" t="s">
        <v>1</v>
      </c>
      <c r="N146" s="153" t="s">
        <v>46</v>
      </c>
      <c r="O146" s="56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56" t="s">
        <v>136</v>
      </c>
      <c r="AT146" s="156" t="s">
        <v>138</v>
      </c>
      <c r="AU146" s="156" t="s">
        <v>91</v>
      </c>
      <c r="AY146" s="18" t="s">
        <v>137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8" t="s">
        <v>89</v>
      </c>
      <c r="BK146" s="157">
        <f>ROUND(I146*H146,2)</f>
        <v>0</v>
      </c>
      <c r="BL146" s="18" t="s">
        <v>136</v>
      </c>
      <c r="BM146" s="156" t="s">
        <v>827</v>
      </c>
    </row>
    <row r="147" spans="2:51" s="11" customFormat="1" ht="12">
      <c r="B147" s="158"/>
      <c r="D147" s="159" t="s">
        <v>145</v>
      </c>
      <c r="E147" s="160" t="s">
        <v>1</v>
      </c>
      <c r="F147" s="161" t="s">
        <v>1204</v>
      </c>
      <c r="H147" s="162">
        <v>123.322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145</v>
      </c>
      <c r="AU147" s="160" t="s">
        <v>91</v>
      </c>
      <c r="AV147" s="11" t="s">
        <v>91</v>
      </c>
      <c r="AW147" s="11" t="s">
        <v>36</v>
      </c>
      <c r="AX147" s="11" t="s">
        <v>89</v>
      </c>
      <c r="AY147" s="160" t="s">
        <v>137</v>
      </c>
    </row>
    <row r="148" spans="2:65" s="1" customFormat="1" ht="24" customHeight="1">
      <c r="B148" s="144"/>
      <c r="C148" s="145" t="s">
        <v>182</v>
      </c>
      <c r="D148" s="145" t="s">
        <v>138</v>
      </c>
      <c r="E148" s="146" t="s">
        <v>345</v>
      </c>
      <c r="F148" s="147" t="s">
        <v>346</v>
      </c>
      <c r="G148" s="148" t="s">
        <v>279</v>
      </c>
      <c r="H148" s="149">
        <v>156.42</v>
      </c>
      <c r="I148" s="150"/>
      <c r="J148" s="151">
        <f>ROUND(I148*H148,2)</f>
        <v>0</v>
      </c>
      <c r="K148" s="147" t="s">
        <v>150</v>
      </c>
      <c r="L148" s="33"/>
      <c r="M148" s="152" t="s">
        <v>1</v>
      </c>
      <c r="N148" s="153" t="s">
        <v>46</v>
      </c>
      <c r="O148" s="56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6" t="s">
        <v>136</v>
      </c>
      <c r="AT148" s="156" t="s">
        <v>138</v>
      </c>
      <c r="AU148" s="156" t="s">
        <v>91</v>
      </c>
      <c r="AY148" s="18" t="s">
        <v>137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8" t="s">
        <v>89</v>
      </c>
      <c r="BK148" s="157">
        <f>ROUND(I148*H148,2)</f>
        <v>0</v>
      </c>
      <c r="BL148" s="18" t="s">
        <v>136</v>
      </c>
      <c r="BM148" s="156" t="s">
        <v>829</v>
      </c>
    </row>
    <row r="149" spans="2:51" s="12" customFormat="1" ht="12">
      <c r="B149" s="167"/>
      <c r="D149" s="159" t="s">
        <v>145</v>
      </c>
      <c r="E149" s="168" t="s">
        <v>1</v>
      </c>
      <c r="F149" s="169" t="s">
        <v>348</v>
      </c>
      <c r="H149" s="168" t="s">
        <v>1</v>
      </c>
      <c r="I149" s="170"/>
      <c r="L149" s="167"/>
      <c r="M149" s="171"/>
      <c r="N149" s="172"/>
      <c r="O149" s="172"/>
      <c r="P149" s="172"/>
      <c r="Q149" s="172"/>
      <c r="R149" s="172"/>
      <c r="S149" s="172"/>
      <c r="T149" s="173"/>
      <c r="AT149" s="168" t="s">
        <v>145</v>
      </c>
      <c r="AU149" s="168" t="s">
        <v>91</v>
      </c>
      <c r="AV149" s="12" t="s">
        <v>89</v>
      </c>
      <c r="AW149" s="12" t="s">
        <v>36</v>
      </c>
      <c r="AX149" s="12" t="s">
        <v>81</v>
      </c>
      <c r="AY149" s="168" t="s">
        <v>137</v>
      </c>
    </row>
    <row r="150" spans="2:51" s="11" customFormat="1" ht="12">
      <c r="B150" s="158"/>
      <c r="D150" s="159" t="s">
        <v>145</v>
      </c>
      <c r="E150" s="160" t="s">
        <v>1</v>
      </c>
      <c r="F150" s="161" t="s">
        <v>1205</v>
      </c>
      <c r="H150" s="162">
        <v>246.643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145</v>
      </c>
      <c r="AU150" s="160" t="s">
        <v>91</v>
      </c>
      <c r="AV150" s="11" t="s">
        <v>91</v>
      </c>
      <c r="AW150" s="11" t="s">
        <v>36</v>
      </c>
      <c r="AX150" s="11" t="s">
        <v>81</v>
      </c>
      <c r="AY150" s="160" t="s">
        <v>137</v>
      </c>
    </row>
    <row r="151" spans="2:51" s="11" customFormat="1" ht="12">
      <c r="B151" s="158"/>
      <c r="D151" s="159" t="s">
        <v>145</v>
      </c>
      <c r="E151" s="160" t="s">
        <v>1</v>
      </c>
      <c r="F151" s="161" t="s">
        <v>1206</v>
      </c>
      <c r="H151" s="162">
        <v>-90.223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145</v>
      </c>
      <c r="AU151" s="160" t="s">
        <v>91</v>
      </c>
      <c r="AV151" s="11" t="s">
        <v>91</v>
      </c>
      <c r="AW151" s="11" t="s">
        <v>36</v>
      </c>
      <c r="AX151" s="11" t="s">
        <v>81</v>
      </c>
      <c r="AY151" s="160" t="s">
        <v>137</v>
      </c>
    </row>
    <row r="152" spans="2:51" s="14" customFormat="1" ht="12">
      <c r="B152" s="184"/>
      <c r="D152" s="159" t="s">
        <v>145</v>
      </c>
      <c r="E152" s="185" t="s">
        <v>1</v>
      </c>
      <c r="F152" s="186" t="s">
        <v>271</v>
      </c>
      <c r="H152" s="187">
        <v>156.42</v>
      </c>
      <c r="I152" s="188"/>
      <c r="L152" s="184"/>
      <c r="M152" s="189"/>
      <c r="N152" s="190"/>
      <c r="O152" s="190"/>
      <c r="P152" s="190"/>
      <c r="Q152" s="190"/>
      <c r="R152" s="190"/>
      <c r="S152" s="190"/>
      <c r="T152" s="191"/>
      <c r="AT152" s="185" t="s">
        <v>145</v>
      </c>
      <c r="AU152" s="185" t="s">
        <v>91</v>
      </c>
      <c r="AV152" s="14" t="s">
        <v>136</v>
      </c>
      <c r="AW152" s="14" t="s">
        <v>36</v>
      </c>
      <c r="AX152" s="14" t="s">
        <v>89</v>
      </c>
      <c r="AY152" s="185" t="s">
        <v>137</v>
      </c>
    </row>
    <row r="153" spans="2:65" s="1" customFormat="1" ht="36" customHeight="1">
      <c r="B153" s="144"/>
      <c r="C153" s="145" t="s">
        <v>188</v>
      </c>
      <c r="D153" s="145" t="s">
        <v>138</v>
      </c>
      <c r="E153" s="146" t="s">
        <v>354</v>
      </c>
      <c r="F153" s="147" t="s">
        <v>355</v>
      </c>
      <c r="G153" s="148" t="s">
        <v>279</v>
      </c>
      <c r="H153" s="149">
        <v>938.52</v>
      </c>
      <c r="I153" s="150"/>
      <c r="J153" s="151">
        <f>ROUND(I153*H153,2)</f>
        <v>0</v>
      </c>
      <c r="K153" s="147" t="s">
        <v>150</v>
      </c>
      <c r="L153" s="33"/>
      <c r="M153" s="152" t="s">
        <v>1</v>
      </c>
      <c r="N153" s="153" t="s">
        <v>46</v>
      </c>
      <c r="O153" s="56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6" t="s">
        <v>136</v>
      </c>
      <c r="AT153" s="156" t="s">
        <v>138</v>
      </c>
      <c r="AU153" s="156" t="s">
        <v>91</v>
      </c>
      <c r="AY153" s="18" t="s">
        <v>137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8" t="s">
        <v>89</v>
      </c>
      <c r="BK153" s="157">
        <f>ROUND(I153*H153,2)</f>
        <v>0</v>
      </c>
      <c r="BL153" s="18" t="s">
        <v>136</v>
      </c>
      <c r="BM153" s="156" t="s">
        <v>1207</v>
      </c>
    </row>
    <row r="154" spans="2:51" s="12" customFormat="1" ht="12">
      <c r="B154" s="167"/>
      <c r="D154" s="159" t="s">
        <v>145</v>
      </c>
      <c r="E154" s="168" t="s">
        <v>1</v>
      </c>
      <c r="F154" s="169" t="s">
        <v>348</v>
      </c>
      <c r="H154" s="168" t="s">
        <v>1</v>
      </c>
      <c r="I154" s="170"/>
      <c r="L154" s="167"/>
      <c r="M154" s="171"/>
      <c r="N154" s="172"/>
      <c r="O154" s="172"/>
      <c r="P154" s="172"/>
      <c r="Q154" s="172"/>
      <c r="R154" s="172"/>
      <c r="S154" s="172"/>
      <c r="T154" s="173"/>
      <c r="AT154" s="168" t="s">
        <v>145</v>
      </c>
      <c r="AU154" s="168" t="s">
        <v>91</v>
      </c>
      <c r="AV154" s="12" t="s">
        <v>89</v>
      </c>
      <c r="AW154" s="12" t="s">
        <v>36</v>
      </c>
      <c r="AX154" s="12" t="s">
        <v>81</v>
      </c>
      <c r="AY154" s="168" t="s">
        <v>137</v>
      </c>
    </row>
    <row r="155" spans="2:51" s="11" customFormat="1" ht="12">
      <c r="B155" s="158"/>
      <c r="D155" s="159" t="s">
        <v>145</v>
      </c>
      <c r="E155" s="160" t="s">
        <v>1</v>
      </c>
      <c r="F155" s="161" t="s">
        <v>1208</v>
      </c>
      <c r="H155" s="162">
        <v>938.52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145</v>
      </c>
      <c r="AU155" s="160" t="s">
        <v>91</v>
      </c>
      <c r="AV155" s="11" t="s">
        <v>91</v>
      </c>
      <c r="AW155" s="11" t="s">
        <v>36</v>
      </c>
      <c r="AX155" s="11" t="s">
        <v>89</v>
      </c>
      <c r="AY155" s="160" t="s">
        <v>137</v>
      </c>
    </row>
    <row r="156" spans="2:65" s="1" customFormat="1" ht="24" customHeight="1">
      <c r="B156" s="144"/>
      <c r="C156" s="145" t="s">
        <v>193</v>
      </c>
      <c r="D156" s="145" t="s">
        <v>138</v>
      </c>
      <c r="E156" s="146" t="s">
        <v>360</v>
      </c>
      <c r="F156" s="147" t="s">
        <v>361</v>
      </c>
      <c r="G156" s="148" t="s">
        <v>362</v>
      </c>
      <c r="H156" s="149">
        <v>281.556</v>
      </c>
      <c r="I156" s="150"/>
      <c r="J156" s="151">
        <f>ROUND(I156*H156,2)</f>
        <v>0</v>
      </c>
      <c r="K156" s="147" t="s">
        <v>150</v>
      </c>
      <c r="L156" s="33"/>
      <c r="M156" s="152" t="s">
        <v>1</v>
      </c>
      <c r="N156" s="153" t="s">
        <v>46</v>
      </c>
      <c r="O156" s="56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56" t="s">
        <v>136</v>
      </c>
      <c r="AT156" s="156" t="s">
        <v>138</v>
      </c>
      <c r="AU156" s="156" t="s">
        <v>91</v>
      </c>
      <c r="AY156" s="18" t="s">
        <v>137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8" t="s">
        <v>89</v>
      </c>
      <c r="BK156" s="157">
        <f>ROUND(I156*H156,2)</f>
        <v>0</v>
      </c>
      <c r="BL156" s="18" t="s">
        <v>136</v>
      </c>
      <c r="BM156" s="156" t="s">
        <v>835</v>
      </c>
    </row>
    <row r="157" spans="2:51" s="12" customFormat="1" ht="12">
      <c r="B157" s="167"/>
      <c r="D157" s="159" t="s">
        <v>145</v>
      </c>
      <c r="E157" s="168" t="s">
        <v>1</v>
      </c>
      <c r="F157" s="169" t="s">
        <v>1209</v>
      </c>
      <c r="H157" s="168" t="s">
        <v>1</v>
      </c>
      <c r="I157" s="170"/>
      <c r="L157" s="167"/>
      <c r="M157" s="171"/>
      <c r="N157" s="172"/>
      <c r="O157" s="172"/>
      <c r="P157" s="172"/>
      <c r="Q157" s="172"/>
      <c r="R157" s="172"/>
      <c r="S157" s="172"/>
      <c r="T157" s="173"/>
      <c r="AT157" s="168" t="s">
        <v>145</v>
      </c>
      <c r="AU157" s="168" t="s">
        <v>91</v>
      </c>
      <c r="AV157" s="12" t="s">
        <v>89</v>
      </c>
      <c r="AW157" s="12" t="s">
        <v>36</v>
      </c>
      <c r="AX157" s="12" t="s">
        <v>81</v>
      </c>
      <c r="AY157" s="168" t="s">
        <v>137</v>
      </c>
    </row>
    <row r="158" spans="2:51" s="11" customFormat="1" ht="12">
      <c r="B158" s="158"/>
      <c r="D158" s="159" t="s">
        <v>145</v>
      </c>
      <c r="E158" s="160" t="s">
        <v>1</v>
      </c>
      <c r="F158" s="161" t="s">
        <v>1210</v>
      </c>
      <c r="H158" s="162">
        <v>281.556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145</v>
      </c>
      <c r="AU158" s="160" t="s">
        <v>91</v>
      </c>
      <c r="AV158" s="11" t="s">
        <v>91</v>
      </c>
      <c r="AW158" s="11" t="s">
        <v>36</v>
      </c>
      <c r="AX158" s="11" t="s">
        <v>89</v>
      </c>
      <c r="AY158" s="160" t="s">
        <v>137</v>
      </c>
    </row>
    <row r="159" spans="2:65" s="1" customFormat="1" ht="24" customHeight="1">
      <c r="B159" s="144"/>
      <c r="C159" s="145" t="s">
        <v>199</v>
      </c>
      <c r="D159" s="145" t="s">
        <v>138</v>
      </c>
      <c r="E159" s="146" t="s">
        <v>395</v>
      </c>
      <c r="F159" s="147" t="s">
        <v>396</v>
      </c>
      <c r="G159" s="148" t="s">
        <v>279</v>
      </c>
      <c r="H159" s="149">
        <v>90.223</v>
      </c>
      <c r="I159" s="150"/>
      <c r="J159" s="151">
        <f>ROUND(I159*H159,2)</f>
        <v>0</v>
      </c>
      <c r="K159" s="147" t="s">
        <v>150</v>
      </c>
      <c r="L159" s="33"/>
      <c r="M159" s="152" t="s">
        <v>1</v>
      </c>
      <c r="N159" s="153" t="s">
        <v>46</v>
      </c>
      <c r="O159" s="56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156" t="s">
        <v>136</v>
      </c>
      <c r="AT159" s="156" t="s">
        <v>138</v>
      </c>
      <c r="AU159" s="156" t="s">
        <v>91</v>
      </c>
      <c r="AY159" s="18" t="s">
        <v>137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8" t="s">
        <v>89</v>
      </c>
      <c r="BK159" s="157">
        <f>ROUND(I159*H159,2)</f>
        <v>0</v>
      </c>
      <c r="BL159" s="18" t="s">
        <v>136</v>
      </c>
      <c r="BM159" s="156" t="s">
        <v>838</v>
      </c>
    </row>
    <row r="160" spans="2:51" s="11" customFormat="1" ht="12">
      <c r="B160" s="158"/>
      <c r="D160" s="159" t="s">
        <v>145</v>
      </c>
      <c r="E160" s="160" t="s">
        <v>1</v>
      </c>
      <c r="F160" s="161" t="s">
        <v>1211</v>
      </c>
      <c r="H160" s="162">
        <v>246.643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145</v>
      </c>
      <c r="AU160" s="160" t="s">
        <v>91</v>
      </c>
      <c r="AV160" s="11" t="s">
        <v>91</v>
      </c>
      <c r="AW160" s="11" t="s">
        <v>36</v>
      </c>
      <c r="AX160" s="11" t="s">
        <v>81</v>
      </c>
      <c r="AY160" s="160" t="s">
        <v>137</v>
      </c>
    </row>
    <row r="161" spans="2:51" s="11" customFormat="1" ht="12">
      <c r="B161" s="158"/>
      <c r="D161" s="159" t="s">
        <v>145</v>
      </c>
      <c r="E161" s="160" t="s">
        <v>1</v>
      </c>
      <c r="F161" s="161" t="s">
        <v>1212</v>
      </c>
      <c r="H161" s="162">
        <v>-128.973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145</v>
      </c>
      <c r="AU161" s="160" t="s">
        <v>91</v>
      </c>
      <c r="AV161" s="11" t="s">
        <v>91</v>
      </c>
      <c r="AW161" s="11" t="s">
        <v>36</v>
      </c>
      <c r="AX161" s="11" t="s">
        <v>81</v>
      </c>
      <c r="AY161" s="160" t="s">
        <v>137</v>
      </c>
    </row>
    <row r="162" spans="2:51" s="12" customFormat="1" ht="12">
      <c r="B162" s="167"/>
      <c r="D162" s="159" t="s">
        <v>145</v>
      </c>
      <c r="E162" s="168" t="s">
        <v>1</v>
      </c>
      <c r="F162" s="169" t="s">
        <v>1213</v>
      </c>
      <c r="H162" s="168" t="s">
        <v>1</v>
      </c>
      <c r="I162" s="170"/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145</v>
      </c>
      <c r="AU162" s="168" t="s">
        <v>91</v>
      </c>
      <c r="AV162" s="12" t="s">
        <v>89</v>
      </c>
      <c r="AW162" s="12" t="s">
        <v>36</v>
      </c>
      <c r="AX162" s="12" t="s">
        <v>81</v>
      </c>
      <c r="AY162" s="168" t="s">
        <v>137</v>
      </c>
    </row>
    <row r="163" spans="2:51" s="11" customFormat="1" ht="12">
      <c r="B163" s="158"/>
      <c r="D163" s="159" t="s">
        <v>145</v>
      </c>
      <c r="E163" s="160" t="s">
        <v>1</v>
      </c>
      <c r="F163" s="161" t="s">
        <v>1214</v>
      </c>
      <c r="H163" s="162">
        <v>-13.416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145</v>
      </c>
      <c r="AU163" s="160" t="s">
        <v>91</v>
      </c>
      <c r="AV163" s="11" t="s">
        <v>91</v>
      </c>
      <c r="AW163" s="11" t="s">
        <v>36</v>
      </c>
      <c r="AX163" s="11" t="s">
        <v>81</v>
      </c>
      <c r="AY163" s="160" t="s">
        <v>137</v>
      </c>
    </row>
    <row r="164" spans="2:51" s="11" customFormat="1" ht="12">
      <c r="B164" s="158"/>
      <c r="D164" s="159" t="s">
        <v>145</v>
      </c>
      <c r="E164" s="160" t="s">
        <v>1</v>
      </c>
      <c r="F164" s="161" t="s">
        <v>1215</v>
      </c>
      <c r="H164" s="162">
        <v>-3.446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145</v>
      </c>
      <c r="AU164" s="160" t="s">
        <v>91</v>
      </c>
      <c r="AV164" s="11" t="s">
        <v>91</v>
      </c>
      <c r="AW164" s="11" t="s">
        <v>36</v>
      </c>
      <c r="AX164" s="11" t="s">
        <v>81</v>
      </c>
      <c r="AY164" s="160" t="s">
        <v>137</v>
      </c>
    </row>
    <row r="165" spans="2:51" s="11" customFormat="1" ht="12">
      <c r="B165" s="158"/>
      <c r="D165" s="159" t="s">
        <v>145</v>
      </c>
      <c r="E165" s="160" t="s">
        <v>1</v>
      </c>
      <c r="F165" s="161" t="s">
        <v>1216</v>
      </c>
      <c r="H165" s="162">
        <v>-1.054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145</v>
      </c>
      <c r="AU165" s="160" t="s">
        <v>91</v>
      </c>
      <c r="AV165" s="11" t="s">
        <v>91</v>
      </c>
      <c r="AW165" s="11" t="s">
        <v>36</v>
      </c>
      <c r="AX165" s="11" t="s">
        <v>81</v>
      </c>
      <c r="AY165" s="160" t="s">
        <v>137</v>
      </c>
    </row>
    <row r="166" spans="2:51" s="12" customFormat="1" ht="12">
      <c r="B166" s="167"/>
      <c r="D166" s="159" t="s">
        <v>145</v>
      </c>
      <c r="E166" s="168" t="s">
        <v>1</v>
      </c>
      <c r="F166" s="169" t="s">
        <v>1217</v>
      </c>
      <c r="H166" s="168" t="s">
        <v>1</v>
      </c>
      <c r="I166" s="170"/>
      <c r="L166" s="167"/>
      <c r="M166" s="171"/>
      <c r="N166" s="172"/>
      <c r="O166" s="172"/>
      <c r="P166" s="172"/>
      <c r="Q166" s="172"/>
      <c r="R166" s="172"/>
      <c r="S166" s="172"/>
      <c r="T166" s="173"/>
      <c r="AT166" s="168" t="s">
        <v>145</v>
      </c>
      <c r="AU166" s="168" t="s">
        <v>91</v>
      </c>
      <c r="AV166" s="12" t="s">
        <v>89</v>
      </c>
      <c r="AW166" s="12" t="s">
        <v>36</v>
      </c>
      <c r="AX166" s="12" t="s">
        <v>81</v>
      </c>
      <c r="AY166" s="168" t="s">
        <v>137</v>
      </c>
    </row>
    <row r="167" spans="2:51" s="11" customFormat="1" ht="12">
      <c r="B167" s="158"/>
      <c r="D167" s="159" t="s">
        <v>145</v>
      </c>
      <c r="E167" s="160" t="s">
        <v>1</v>
      </c>
      <c r="F167" s="161" t="s">
        <v>1218</v>
      </c>
      <c r="H167" s="162">
        <v>-9.053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145</v>
      </c>
      <c r="AU167" s="160" t="s">
        <v>91</v>
      </c>
      <c r="AV167" s="11" t="s">
        <v>91</v>
      </c>
      <c r="AW167" s="11" t="s">
        <v>36</v>
      </c>
      <c r="AX167" s="11" t="s">
        <v>81</v>
      </c>
      <c r="AY167" s="160" t="s">
        <v>137</v>
      </c>
    </row>
    <row r="168" spans="2:51" s="11" customFormat="1" ht="12">
      <c r="B168" s="158"/>
      <c r="D168" s="159" t="s">
        <v>145</v>
      </c>
      <c r="E168" s="160" t="s">
        <v>1</v>
      </c>
      <c r="F168" s="161" t="s">
        <v>1219</v>
      </c>
      <c r="H168" s="162">
        <v>-0.478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145</v>
      </c>
      <c r="AU168" s="160" t="s">
        <v>91</v>
      </c>
      <c r="AV168" s="11" t="s">
        <v>91</v>
      </c>
      <c r="AW168" s="11" t="s">
        <v>36</v>
      </c>
      <c r="AX168" s="11" t="s">
        <v>81</v>
      </c>
      <c r="AY168" s="160" t="s">
        <v>137</v>
      </c>
    </row>
    <row r="169" spans="2:51" s="14" customFormat="1" ht="12">
      <c r="B169" s="184"/>
      <c r="D169" s="159" t="s">
        <v>145</v>
      </c>
      <c r="E169" s="185" t="s">
        <v>1</v>
      </c>
      <c r="F169" s="186" t="s">
        <v>271</v>
      </c>
      <c r="H169" s="187">
        <v>90.223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145</v>
      </c>
      <c r="AU169" s="185" t="s">
        <v>91</v>
      </c>
      <c r="AV169" s="14" t="s">
        <v>136</v>
      </c>
      <c r="AW169" s="14" t="s">
        <v>36</v>
      </c>
      <c r="AX169" s="14" t="s">
        <v>89</v>
      </c>
      <c r="AY169" s="185" t="s">
        <v>137</v>
      </c>
    </row>
    <row r="170" spans="2:65" s="1" customFormat="1" ht="24" customHeight="1">
      <c r="B170" s="144"/>
      <c r="C170" s="145" t="s">
        <v>204</v>
      </c>
      <c r="D170" s="145" t="s">
        <v>138</v>
      </c>
      <c r="E170" s="146" t="s">
        <v>406</v>
      </c>
      <c r="F170" s="147" t="s">
        <v>407</v>
      </c>
      <c r="G170" s="148" t="s">
        <v>279</v>
      </c>
      <c r="H170" s="149">
        <v>109.511</v>
      </c>
      <c r="I170" s="150"/>
      <c r="J170" s="151">
        <f>ROUND(I170*H170,2)</f>
        <v>0</v>
      </c>
      <c r="K170" s="147" t="s">
        <v>150</v>
      </c>
      <c r="L170" s="33"/>
      <c r="M170" s="152" t="s">
        <v>1</v>
      </c>
      <c r="N170" s="153" t="s">
        <v>46</v>
      </c>
      <c r="O170" s="56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AR170" s="156" t="s">
        <v>136</v>
      </c>
      <c r="AT170" s="156" t="s">
        <v>138</v>
      </c>
      <c r="AU170" s="156" t="s">
        <v>91</v>
      </c>
      <c r="AY170" s="18" t="s">
        <v>137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8" t="s">
        <v>89</v>
      </c>
      <c r="BK170" s="157">
        <f>ROUND(I170*H170,2)</f>
        <v>0</v>
      </c>
      <c r="BL170" s="18" t="s">
        <v>136</v>
      </c>
      <c r="BM170" s="156" t="s">
        <v>843</v>
      </c>
    </row>
    <row r="171" spans="2:51" s="12" customFormat="1" ht="12">
      <c r="B171" s="167"/>
      <c r="D171" s="159" t="s">
        <v>145</v>
      </c>
      <c r="E171" s="168" t="s">
        <v>1</v>
      </c>
      <c r="F171" s="169" t="s">
        <v>1220</v>
      </c>
      <c r="H171" s="168" t="s">
        <v>1</v>
      </c>
      <c r="I171" s="170"/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145</v>
      </c>
      <c r="AU171" s="168" t="s">
        <v>91</v>
      </c>
      <c r="AV171" s="12" t="s">
        <v>89</v>
      </c>
      <c r="AW171" s="12" t="s">
        <v>36</v>
      </c>
      <c r="AX171" s="12" t="s">
        <v>81</v>
      </c>
      <c r="AY171" s="168" t="s">
        <v>137</v>
      </c>
    </row>
    <row r="172" spans="2:51" s="11" customFormat="1" ht="12">
      <c r="B172" s="158"/>
      <c r="D172" s="159" t="s">
        <v>145</v>
      </c>
      <c r="E172" s="160" t="s">
        <v>1</v>
      </c>
      <c r="F172" s="161" t="s">
        <v>1221</v>
      </c>
      <c r="H172" s="162">
        <v>100.622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145</v>
      </c>
      <c r="AU172" s="160" t="s">
        <v>91</v>
      </c>
      <c r="AV172" s="11" t="s">
        <v>91</v>
      </c>
      <c r="AW172" s="11" t="s">
        <v>36</v>
      </c>
      <c r="AX172" s="11" t="s">
        <v>81</v>
      </c>
      <c r="AY172" s="160" t="s">
        <v>137</v>
      </c>
    </row>
    <row r="173" spans="2:51" s="12" customFormat="1" ht="12">
      <c r="B173" s="167"/>
      <c r="D173" s="159" t="s">
        <v>145</v>
      </c>
      <c r="E173" s="168" t="s">
        <v>1</v>
      </c>
      <c r="F173" s="169" t="s">
        <v>1222</v>
      </c>
      <c r="H173" s="168" t="s">
        <v>1</v>
      </c>
      <c r="I173" s="170"/>
      <c r="L173" s="167"/>
      <c r="M173" s="171"/>
      <c r="N173" s="172"/>
      <c r="O173" s="172"/>
      <c r="P173" s="172"/>
      <c r="Q173" s="172"/>
      <c r="R173" s="172"/>
      <c r="S173" s="172"/>
      <c r="T173" s="173"/>
      <c r="AT173" s="168" t="s">
        <v>145</v>
      </c>
      <c r="AU173" s="168" t="s">
        <v>91</v>
      </c>
      <c r="AV173" s="12" t="s">
        <v>89</v>
      </c>
      <c r="AW173" s="12" t="s">
        <v>36</v>
      </c>
      <c r="AX173" s="12" t="s">
        <v>81</v>
      </c>
      <c r="AY173" s="168" t="s">
        <v>137</v>
      </c>
    </row>
    <row r="174" spans="2:51" s="11" customFormat="1" ht="12">
      <c r="B174" s="158"/>
      <c r="D174" s="159" t="s">
        <v>145</v>
      </c>
      <c r="E174" s="160" t="s">
        <v>1</v>
      </c>
      <c r="F174" s="161" t="s">
        <v>1223</v>
      </c>
      <c r="H174" s="162">
        <v>21.71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145</v>
      </c>
      <c r="AU174" s="160" t="s">
        <v>91</v>
      </c>
      <c r="AV174" s="11" t="s">
        <v>91</v>
      </c>
      <c r="AW174" s="11" t="s">
        <v>36</v>
      </c>
      <c r="AX174" s="11" t="s">
        <v>81</v>
      </c>
      <c r="AY174" s="160" t="s">
        <v>137</v>
      </c>
    </row>
    <row r="175" spans="2:51" s="11" customFormat="1" ht="12">
      <c r="B175" s="158"/>
      <c r="D175" s="159" t="s">
        <v>145</v>
      </c>
      <c r="E175" s="160" t="s">
        <v>1</v>
      </c>
      <c r="F175" s="161" t="s">
        <v>1224</v>
      </c>
      <c r="H175" s="162">
        <v>6.641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145</v>
      </c>
      <c r="AU175" s="160" t="s">
        <v>91</v>
      </c>
      <c r="AV175" s="11" t="s">
        <v>91</v>
      </c>
      <c r="AW175" s="11" t="s">
        <v>36</v>
      </c>
      <c r="AX175" s="11" t="s">
        <v>81</v>
      </c>
      <c r="AY175" s="160" t="s">
        <v>137</v>
      </c>
    </row>
    <row r="176" spans="2:51" s="15" customFormat="1" ht="12">
      <c r="B176" s="207"/>
      <c r="D176" s="159" t="s">
        <v>145</v>
      </c>
      <c r="E176" s="208" t="s">
        <v>1</v>
      </c>
      <c r="F176" s="209" t="s">
        <v>1225</v>
      </c>
      <c r="H176" s="210">
        <v>128.973</v>
      </c>
      <c r="I176" s="211"/>
      <c r="L176" s="207"/>
      <c r="M176" s="212"/>
      <c r="N176" s="213"/>
      <c r="O176" s="213"/>
      <c r="P176" s="213"/>
      <c r="Q176" s="213"/>
      <c r="R176" s="213"/>
      <c r="S176" s="213"/>
      <c r="T176" s="214"/>
      <c r="AT176" s="208" t="s">
        <v>145</v>
      </c>
      <c r="AU176" s="208" t="s">
        <v>91</v>
      </c>
      <c r="AV176" s="15" t="s">
        <v>154</v>
      </c>
      <c r="AW176" s="15" t="s">
        <v>36</v>
      </c>
      <c r="AX176" s="15" t="s">
        <v>81</v>
      </c>
      <c r="AY176" s="208" t="s">
        <v>137</v>
      </c>
    </row>
    <row r="177" spans="2:51" s="12" customFormat="1" ht="12">
      <c r="B177" s="167"/>
      <c r="D177" s="159" t="s">
        <v>145</v>
      </c>
      <c r="E177" s="168" t="s">
        <v>1</v>
      </c>
      <c r="F177" s="169" t="s">
        <v>1226</v>
      </c>
      <c r="H177" s="168" t="s">
        <v>1</v>
      </c>
      <c r="I177" s="170"/>
      <c r="L177" s="167"/>
      <c r="M177" s="171"/>
      <c r="N177" s="172"/>
      <c r="O177" s="172"/>
      <c r="P177" s="172"/>
      <c r="Q177" s="172"/>
      <c r="R177" s="172"/>
      <c r="S177" s="172"/>
      <c r="T177" s="173"/>
      <c r="AT177" s="168" t="s">
        <v>145</v>
      </c>
      <c r="AU177" s="168" t="s">
        <v>91</v>
      </c>
      <c r="AV177" s="12" t="s">
        <v>89</v>
      </c>
      <c r="AW177" s="12" t="s">
        <v>36</v>
      </c>
      <c r="AX177" s="12" t="s">
        <v>81</v>
      </c>
      <c r="AY177" s="168" t="s">
        <v>137</v>
      </c>
    </row>
    <row r="178" spans="2:51" s="11" customFormat="1" ht="12">
      <c r="B178" s="158"/>
      <c r="D178" s="159" t="s">
        <v>145</v>
      </c>
      <c r="E178" s="160" t="s">
        <v>1</v>
      </c>
      <c r="F178" s="161" t="s">
        <v>1227</v>
      </c>
      <c r="H178" s="162">
        <v>-15.798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145</v>
      </c>
      <c r="AU178" s="160" t="s">
        <v>91</v>
      </c>
      <c r="AV178" s="11" t="s">
        <v>91</v>
      </c>
      <c r="AW178" s="11" t="s">
        <v>36</v>
      </c>
      <c r="AX178" s="11" t="s">
        <v>81</v>
      </c>
      <c r="AY178" s="160" t="s">
        <v>137</v>
      </c>
    </row>
    <row r="179" spans="2:51" s="11" customFormat="1" ht="12">
      <c r="B179" s="158"/>
      <c r="D179" s="159" t="s">
        <v>145</v>
      </c>
      <c r="E179" s="160" t="s">
        <v>1</v>
      </c>
      <c r="F179" s="161" t="s">
        <v>1228</v>
      </c>
      <c r="H179" s="162">
        <v>-2.806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145</v>
      </c>
      <c r="AU179" s="160" t="s">
        <v>91</v>
      </c>
      <c r="AV179" s="11" t="s">
        <v>91</v>
      </c>
      <c r="AW179" s="11" t="s">
        <v>36</v>
      </c>
      <c r="AX179" s="11" t="s">
        <v>81</v>
      </c>
      <c r="AY179" s="160" t="s">
        <v>137</v>
      </c>
    </row>
    <row r="180" spans="2:51" s="11" customFormat="1" ht="12">
      <c r="B180" s="158"/>
      <c r="D180" s="159" t="s">
        <v>145</v>
      </c>
      <c r="E180" s="160" t="s">
        <v>1</v>
      </c>
      <c r="F180" s="161" t="s">
        <v>1229</v>
      </c>
      <c r="H180" s="162">
        <v>-0.858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145</v>
      </c>
      <c r="AU180" s="160" t="s">
        <v>91</v>
      </c>
      <c r="AV180" s="11" t="s">
        <v>91</v>
      </c>
      <c r="AW180" s="11" t="s">
        <v>36</v>
      </c>
      <c r="AX180" s="11" t="s">
        <v>81</v>
      </c>
      <c r="AY180" s="160" t="s">
        <v>137</v>
      </c>
    </row>
    <row r="181" spans="2:51" s="14" customFormat="1" ht="12">
      <c r="B181" s="184"/>
      <c r="D181" s="159" t="s">
        <v>145</v>
      </c>
      <c r="E181" s="185" t="s">
        <v>1</v>
      </c>
      <c r="F181" s="186" t="s">
        <v>271</v>
      </c>
      <c r="H181" s="187">
        <v>109.511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5" t="s">
        <v>145</v>
      </c>
      <c r="AU181" s="185" t="s">
        <v>91</v>
      </c>
      <c r="AV181" s="14" t="s">
        <v>136</v>
      </c>
      <c r="AW181" s="14" t="s">
        <v>36</v>
      </c>
      <c r="AX181" s="14" t="s">
        <v>89</v>
      </c>
      <c r="AY181" s="185" t="s">
        <v>137</v>
      </c>
    </row>
    <row r="182" spans="2:65" s="1" customFormat="1" ht="16.5" customHeight="1">
      <c r="B182" s="144"/>
      <c r="C182" s="192" t="s">
        <v>210</v>
      </c>
      <c r="D182" s="192" t="s">
        <v>387</v>
      </c>
      <c r="E182" s="193" t="s">
        <v>847</v>
      </c>
      <c r="F182" s="194" t="s">
        <v>415</v>
      </c>
      <c r="G182" s="195" t="s">
        <v>362</v>
      </c>
      <c r="H182" s="196">
        <v>219.022</v>
      </c>
      <c r="I182" s="197"/>
      <c r="J182" s="198">
        <f>ROUND(I182*H182,2)</f>
        <v>0</v>
      </c>
      <c r="K182" s="194" t="s">
        <v>150</v>
      </c>
      <c r="L182" s="199"/>
      <c r="M182" s="200" t="s">
        <v>1</v>
      </c>
      <c r="N182" s="201" t="s">
        <v>46</v>
      </c>
      <c r="O182" s="56"/>
      <c r="P182" s="154">
        <f>O182*H182</f>
        <v>0</v>
      </c>
      <c r="Q182" s="154">
        <v>1</v>
      </c>
      <c r="R182" s="154">
        <f>Q182*H182</f>
        <v>219.022</v>
      </c>
      <c r="S182" s="154">
        <v>0</v>
      </c>
      <c r="T182" s="155">
        <f>S182*H182</f>
        <v>0</v>
      </c>
      <c r="AR182" s="156" t="s">
        <v>182</v>
      </c>
      <c r="AT182" s="156" t="s">
        <v>387</v>
      </c>
      <c r="AU182" s="156" t="s">
        <v>91</v>
      </c>
      <c r="AY182" s="18" t="s">
        <v>137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8" t="s">
        <v>89</v>
      </c>
      <c r="BK182" s="157">
        <f>ROUND(I182*H182,2)</f>
        <v>0</v>
      </c>
      <c r="BL182" s="18" t="s">
        <v>136</v>
      </c>
      <c r="BM182" s="156" t="s">
        <v>848</v>
      </c>
    </row>
    <row r="183" spans="2:51" s="11" customFormat="1" ht="12">
      <c r="B183" s="158"/>
      <c r="D183" s="159" t="s">
        <v>145</v>
      </c>
      <c r="E183" s="160" t="s">
        <v>1</v>
      </c>
      <c r="F183" s="161" t="s">
        <v>1230</v>
      </c>
      <c r="H183" s="162">
        <v>219.022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145</v>
      </c>
      <c r="AU183" s="160" t="s">
        <v>91</v>
      </c>
      <c r="AV183" s="11" t="s">
        <v>91</v>
      </c>
      <c r="AW183" s="11" t="s">
        <v>36</v>
      </c>
      <c r="AX183" s="11" t="s">
        <v>89</v>
      </c>
      <c r="AY183" s="160" t="s">
        <v>137</v>
      </c>
    </row>
    <row r="184" spans="2:63" s="10" customFormat="1" ht="22.9" customHeight="1">
      <c r="B184" s="133"/>
      <c r="D184" s="134" t="s">
        <v>80</v>
      </c>
      <c r="E184" s="182" t="s">
        <v>154</v>
      </c>
      <c r="F184" s="182" t="s">
        <v>1231</v>
      </c>
      <c r="I184" s="136"/>
      <c r="J184" s="183">
        <f>BK184</f>
        <v>0</v>
      </c>
      <c r="L184" s="133"/>
      <c r="M184" s="138"/>
      <c r="N184" s="139"/>
      <c r="O184" s="139"/>
      <c r="P184" s="140">
        <f>SUM(P185:P194)</f>
        <v>0</v>
      </c>
      <c r="Q184" s="139"/>
      <c r="R184" s="140">
        <f>SUM(R185:R194)</f>
        <v>0</v>
      </c>
      <c r="S184" s="139"/>
      <c r="T184" s="141">
        <f>SUM(T185:T194)</f>
        <v>17.573600000000003</v>
      </c>
      <c r="AR184" s="134" t="s">
        <v>89</v>
      </c>
      <c r="AT184" s="142" t="s">
        <v>80</v>
      </c>
      <c r="AU184" s="142" t="s">
        <v>89</v>
      </c>
      <c r="AY184" s="134" t="s">
        <v>137</v>
      </c>
      <c r="BK184" s="143">
        <f>SUM(BK185:BK194)</f>
        <v>0</v>
      </c>
    </row>
    <row r="185" spans="2:65" s="1" customFormat="1" ht="24" customHeight="1">
      <c r="B185" s="144"/>
      <c r="C185" s="145" t="s">
        <v>286</v>
      </c>
      <c r="D185" s="145" t="s">
        <v>138</v>
      </c>
      <c r="E185" s="146" t="s">
        <v>1232</v>
      </c>
      <c r="F185" s="147" t="s">
        <v>1233</v>
      </c>
      <c r="G185" s="148" t="s">
        <v>279</v>
      </c>
      <c r="H185" s="149">
        <v>7.988</v>
      </c>
      <c r="I185" s="150"/>
      <c r="J185" s="151">
        <f>ROUND(I185*H185,2)</f>
        <v>0</v>
      </c>
      <c r="K185" s="147" t="s">
        <v>150</v>
      </c>
      <c r="L185" s="33"/>
      <c r="M185" s="152" t="s">
        <v>1</v>
      </c>
      <c r="N185" s="153" t="s">
        <v>46</v>
      </c>
      <c r="O185" s="56"/>
      <c r="P185" s="154">
        <f>O185*H185</f>
        <v>0</v>
      </c>
      <c r="Q185" s="154">
        <v>0</v>
      </c>
      <c r="R185" s="154">
        <f>Q185*H185</f>
        <v>0</v>
      </c>
      <c r="S185" s="154">
        <v>2.2</v>
      </c>
      <c r="T185" s="155">
        <f>S185*H185</f>
        <v>17.573600000000003</v>
      </c>
      <c r="AR185" s="156" t="s">
        <v>136</v>
      </c>
      <c r="AT185" s="156" t="s">
        <v>138</v>
      </c>
      <c r="AU185" s="156" t="s">
        <v>91</v>
      </c>
      <c r="AY185" s="18" t="s">
        <v>137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8" t="s">
        <v>89</v>
      </c>
      <c r="BK185" s="157">
        <f>ROUND(I185*H185,2)</f>
        <v>0</v>
      </c>
      <c r="BL185" s="18" t="s">
        <v>136</v>
      </c>
      <c r="BM185" s="156" t="s">
        <v>1234</v>
      </c>
    </row>
    <row r="186" spans="2:51" s="12" customFormat="1" ht="12">
      <c r="B186" s="167"/>
      <c r="D186" s="159" t="s">
        <v>145</v>
      </c>
      <c r="E186" s="168" t="s">
        <v>1</v>
      </c>
      <c r="F186" s="169" t="s">
        <v>1235</v>
      </c>
      <c r="H186" s="168" t="s">
        <v>1</v>
      </c>
      <c r="I186" s="170"/>
      <c r="L186" s="167"/>
      <c r="M186" s="171"/>
      <c r="N186" s="172"/>
      <c r="O186" s="172"/>
      <c r="P186" s="172"/>
      <c r="Q186" s="172"/>
      <c r="R186" s="172"/>
      <c r="S186" s="172"/>
      <c r="T186" s="173"/>
      <c r="AT186" s="168" t="s">
        <v>145</v>
      </c>
      <c r="AU186" s="168" t="s">
        <v>91</v>
      </c>
      <c r="AV186" s="12" t="s">
        <v>89</v>
      </c>
      <c r="AW186" s="12" t="s">
        <v>36</v>
      </c>
      <c r="AX186" s="12" t="s">
        <v>81</v>
      </c>
      <c r="AY186" s="168" t="s">
        <v>137</v>
      </c>
    </row>
    <row r="187" spans="2:51" s="11" customFormat="1" ht="12">
      <c r="B187" s="158"/>
      <c r="D187" s="159" t="s">
        <v>145</v>
      </c>
      <c r="E187" s="160" t="s">
        <v>1</v>
      </c>
      <c r="F187" s="161" t="s">
        <v>1236</v>
      </c>
      <c r="H187" s="162">
        <v>3.488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145</v>
      </c>
      <c r="AU187" s="160" t="s">
        <v>91</v>
      </c>
      <c r="AV187" s="11" t="s">
        <v>91</v>
      </c>
      <c r="AW187" s="11" t="s">
        <v>36</v>
      </c>
      <c r="AX187" s="11" t="s">
        <v>81</v>
      </c>
      <c r="AY187" s="160" t="s">
        <v>137</v>
      </c>
    </row>
    <row r="188" spans="2:51" s="11" customFormat="1" ht="12">
      <c r="B188" s="158"/>
      <c r="D188" s="159" t="s">
        <v>145</v>
      </c>
      <c r="E188" s="160" t="s">
        <v>1</v>
      </c>
      <c r="F188" s="161" t="s">
        <v>1237</v>
      </c>
      <c r="H188" s="162">
        <v>4.5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145</v>
      </c>
      <c r="AU188" s="160" t="s">
        <v>91</v>
      </c>
      <c r="AV188" s="11" t="s">
        <v>91</v>
      </c>
      <c r="AW188" s="11" t="s">
        <v>36</v>
      </c>
      <c r="AX188" s="11" t="s">
        <v>81</v>
      </c>
      <c r="AY188" s="160" t="s">
        <v>137</v>
      </c>
    </row>
    <row r="189" spans="2:51" s="14" customFormat="1" ht="12">
      <c r="B189" s="184"/>
      <c r="D189" s="159" t="s">
        <v>145</v>
      </c>
      <c r="E189" s="185" t="s">
        <v>1</v>
      </c>
      <c r="F189" s="186" t="s">
        <v>271</v>
      </c>
      <c r="H189" s="187">
        <v>7.988</v>
      </c>
      <c r="I189" s="188"/>
      <c r="L189" s="184"/>
      <c r="M189" s="189"/>
      <c r="N189" s="190"/>
      <c r="O189" s="190"/>
      <c r="P189" s="190"/>
      <c r="Q189" s="190"/>
      <c r="R189" s="190"/>
      <c r="S189" s="190"/>
      <c r="T189" s="191"/>
      <c r="AT189" s="185" t="s">
        <v>145</v>
      </c>
      <c r="AU189" s="185" t="s">
        <v>91</v>
      </c>
      <c r="AV189" s="14" t="s">
        <v>136</v>
      </c>
      <c r="AW189" s="14" t="s">
        <v>36</v>
      </c>
      <c r="AX189" s="14" t="s">
        <v>89</v>
      </c>
      <c r="AY189" s="185" t="s">
        <v>137</v>
      </c>
    </row>
    <row r="190" spans="2:65" s="1" customFormat="1" ht="16.5" customHeight="1">
      <c r="B190" s="144"/>
      <c r="C190" s="145" t="s">
        <v>8</v>
      </c>
      <c r="D190" s="145" t="s">
        <v>138</v>
      </c>
      <c r="E190" s="146" t="s">
        <v>1238</v>
      </c>
      <c r="F190" s="147" t="s">
        <v>1239</v>
      </c>
      <c r="G190" s="148" t="s">
        <v>279</v>
      </c>
      <c r="H190" s="149">
        <v>2.155</v>
      </c>
      <c r="I190" s="150"/>
      <c r="J190" s="151">
        <f>ROUND(I190*H190,2)</f>
        <v>0</v>
      </c>
      <c r="K190" s="147" t="s">
        <v>142</v>
      </c>
      <c r="L190" s="33"/>
      <c r="M190" s="152" t="s">
        <v>1</v>
      </c>
      <c r="N190" s="153" t="s">
        <v>46</v>
      </c>
      <c r="O190" s="56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AR190" s="156" t="s">
        <v>136</v>
      </c>
      <c r="AT190" s="156" t="s">
        <v>138</v>
      </c>
      <c r="AU190" s="156" t="s">
        <v>91</v>
      </c>
      <c r="AY190" s="18" t="s">
        <v>137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8" t="s">
        <v>89</v>
      </c>
      <c r="BK190" s="157">
        <f>ROUND(I190*H190,2)</f>
        <v>0</v>
      </c>
      <c r="BL190" s="18" t="s">
        <v>136</v>
      </c>
      <c r="BM190" s="156" t="s">
        <v>1240</v>
      </c>
    </row>
    <row r="191" spans="2:51" s="12" customFormat="1" ht="12">
      <c r="B191" s="167"/>
      <c r="D191" s="159" t="s">
        <v>145</v>
      </c>
      <c r="E191" s="168" t="s">
        <v>1</v>
      </c>
      <c r="F191" s="169" t="s">
        <v>1241</v>
      </c>
      <c r="H191" s="168" t="s">
        <v>1</v>
      </c>
      <c r="I191" s="170"/>
      <c r="L191" s="167"/>
      <c r="M191" s="171"/>
      <c r="N191" s="172"/>
      <c r="O191" s="172"/>
      <c r="P191" s="172"/>
      <c r="Q191" s="172"/>
      <c r="R191" s="172"/>
      <c r="S191" s="172"/>
      <c r="T191" s="173"/>
      <c r="AT191" s="168" t="s">
        <v>145</v>
      </c>
      <c r="AU191" s="168" t="s">
        <v>91</v>
      </c>
      <c r="AV191" s="12" t="s">
        <v>89</v>
      </c>
      <c r="AW191" s="12" t="s">
        <v>36</v>
      </c>
      <c r="AX191" s="12" t="s">
        <v>81</v>
      </c>
      <c r="AY191" s="168" t="s">
        <v>137</v>
      </c>
    </row>
    <row r="192" spans="2:51" s="11" customFormat="1" ht="12">
      <c r="B192" s="158"/>
      <c r="D192" s="159" t="s">
        <v>145</v>
      </c>
      <c r="E192" s="160" t="s">
        <v>1</v>
      </c>
      <c r="F192" s="161" t="s">
        <v>1242</v>
      </c>
      <c r="H192" s="162">
        <v>2.155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145</v>
      </c>
      <c r="AU192" s="160" t="s">
        <v>91</v>
      </c>
      <c r="AV192" s="11" t="s">
        <v>91</v>
      </c>
      <c r="AW192" s="11" t="s">
        <v>36</v>
      </c>
      <c r="AX192" s="11" t="s">
        <v>89</v>
      </c>
      <c r="AY192" s="160" t="s">
        <v>137</v>
      </c>
    </row>
    <row r="193" spans="2:65" s="1" customFormat="1" ht="16.5" customHeight="1">
      <c r="B193" s="144"/>
      <c r="C193" s="145" t="s">
        <v>296</v>
      </c>
      <c r="D193" s="145" t="s">
        <v>138</v>
      </c>
      <c r="E193" s="146" t="s">
        <v>1243</v>
      </c>
      <c r="F193" s="147" t="s">
        <v>1244</v>
      </c>
      <c r="G193" s="148" t="s">
        <v>274</v>
      </c>
      <c r="H193" s="149">
        <v>137.6</v>
      </c>
      <c r="I193" s="150"/>
      <c r="J193" s="151">
        <f>ROUND(I193*H193,2)</f>
        <v>0</v>
      </c>
      <c r="K193" s="147" t="s">
        <v>150</v>
      </c>
      <c r="L193" s="33"/>
      <c r="M193" s="152" t="s">
        <v>1</v>
      </c>
      <c r="N193" s="153" t="s">
        <v>46</v>
      </c>
      <c r="O193" s="56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AR193" s="156" t="s">
        <v>136</v>
      </c>
      <c r="AT193" s="156" t="s">
        <v>138</v>
      </c>
      <c r="AU193" s="156" t="s">
        <v>91</v>
      </c>
      <c r="AY193" s="18" t="s">
        <v>137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8" t="s">
        <v>89</v>
      </c>
      <c r="BK193" s="157">
        <f>ROUND(I193*H193,2)</f>
        <v>0</v>
      </c>
      <c r="BL193" s="18" t="s">
        <v>136</v>
      </c>
      <c r="BM193" s="156" t="s">
        <v>1245</v>
      </c>
    </row>
    <row r="194" spans="2:51" s="11" customFormat="1" ht="12">
      <c r="B194" s="158"/>
      <c r="D194" s="159" t="s">
        <v>145</v>
      </c>
      <c r="E194" s="160" t="s">
        <v>1</v>
      </c>
      <c r="F194" s="161" t="s">
        <v>1246</v>
      </c>
      <c r="H194" s="162">
        <v>137.6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145</v>
      </c>
      <c r="AU194" s="160" t="s">
        <v>91</v>
      </c>
      <c r="AV194" s="11" t="s">
        <v>91</v>
      </c>
      <c r="AW194" s="11" t="s">
        <v>36</v>
      </c>
      <c r="AX194" s="11" t="s">
        <v>89</v>
      </c>
      <c r="AY194" s="160" t="s">
        <v>137</v>
      </c>
    </row>
    <row r="195" spans="2:63" s="10" customFormat="1" ht="22.9" customHeight="1">
      <c r="B195" s="133"/>
      <c r="D195" s="134" t="s">
        <v>80</v>
      </c>
      <c r="E195" s="182" t="s">
        <v>136</v>
      </c>
      <c r="F195" s="182" t="s">
        <v>462</v>
      </c>
      <c r="I195" s="136"/>
      <c r="J195" s="183">
        <f>BK195</f>
        <v>0</v>
      </c>
      <c r="L195" s="133"/>
      <c r="M195" s="138"/>
      <c r="N195" s="139"/>
      <c r="O195" s="139"/>
      <c r="P195" s="140">
        <f>SUM(P196:P209)</f>
        <v>0</v>
      </c>
      <c r="Q195" s="139"/>
      <c r="R195" s="140">
        <f>SUM(R196:R209)</f>
        <v>0.2414</v>
      </c>
      <c r="S195" s="139"/>
      <c r="T195" s="141">
        <f>SUM(T196:T209)</f>
        <v>0</v>
      </c>
      <c r="AR195" s="134" t="s">
        <v>89</v>
      </c>
      <c r="AT195" s="142" t="s">
        <v>80</v>
      </c>
      <c r="AU195" s="142" t="s">
        <v>89</v>
      </c>
      <c r="AY195" s="134" t="s">
        <v>137</v>
      </c>
      <c r="BK195" s="143">
        <f>SUM(BK196:BK209)</f>
        <v>0</v>
      </c>
    </row>
    <row r="196" spans="2:65" s="1" customFormat="1" ht="16.5" customHeight="1">
      <c r="B196" s="144"/>
      <c r="C196" s="145" t="s">
        <v>300</v>
      </c>
      <c r="D196" s="145" t="s">
        <v>138</v>
      </c>
      <c r="E196" s="146" t="s">
        <v>464</v>
      </c>
      <c r="F196" s="147" t="s">
        <v>465</v>
      </c>
      <c r="G196" s="148" t="s">
        <v>279</v>
      </c>
      <c r="H196" s="149">
        <v>17.916</v>
      </c>
      <c r="I196" s="150"/>
      <c r="J196" s="151">
        <f>ROUND(I196*H196,2)</f>
        <v>0</v>
      </c>
      <c r="K196" s="147" t="s">
        <v>150</v>
      </c>
      <c r="L196" s="33"/>
      <c r="M196" s="152" t="s">
        <v>1</v>
      </c>
      <c r="N196" s="153" t="s">
        <v>46</v>
      </c>
      <c r="O196" s="56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AR196" s="156" t="s">
        <v>136</v>
      </c>
      <c r="AT196" s="156" t="s">
        <v>138</v>
      </c>
      <c r="AU196" s="156" t="s">
        <v>91</v>
      </c>
      <c r="AY196" s="18" t="s">
        <v>137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8" t="s">
        <v>89</v>
      </c>
      <c r="BK196" s="157">
        <f>ROUND(I196*H196,2)</f>
        <v>0</v>
      </c>
      <c r="BL196" s="18" t="s">
        <v>136</v>
      </c>
      <c r="BM196" s="156" t="s">
        <v>1247</v>
      </c>
    </row>
    <row r="197" spans="2:51" s="12" customFormat="1" ht="12">
      <c r="B197" s="167"/>
      <c r="D197" s="159" t="s">
        <v>145</v>
      </c>
      <c r="E197" s="168" t="s">
        <v>1</v>
      </c>
      <c r="F197" s="169" t="s">
        <v>1248</v>
      </c>
      <c r="H197" s="168" t="s">
        <v>1</v>
      </c>
      <c r="I197" s="170"/>
      <c r="L197" s="167"/>
      <c r="M197" s="171"/>
      <c r="N197" s="172"/>
      <c r="O197" s="172"/>
      <c r="P197" s="172"/>
      <c r="Q197" s="172"/>
      <c r="R197" s="172"/>
      <c r="S197" s="172"/>
      <c r="T197" s="173"/>
      <c r="AT197" s="168" t="s">
        <v>145</v>
      </c>
      <c r="AU197" s="168" t="s">
        <v>91</v>
      </c>
      <c r="AV197" s="12" t="s">
        <v>89</v>
      </c>
      <c r="AW197" s="12" t="s">
        <v>36</v>
      </c>
      <c r="AX197" s="12" t="s">
        <v>81</v>
      </c>
      <c r="AY197" s="168" t="s">
        <v>137</v>
      </c>
    </row>
    <row r="198" spans="2:51" s="11" customFormat="1" ht="12">
      <c r="B198" s="158"/>
      <c r="D198" s="159" t="s">
        <v>145</v>
      </c>
      <c r="E198" s="160" t="s">
        <v>1</v>
      </c>
      <c r="F198" s="161" t="s">
        <v>1249</v>
      </c>
      <c r="H198" s="162">
        <v>13.416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145</v>
      </c>
      <c r="AU198" s="160" t="s">
        <v>91</v>
      </c>
      <c r="AV198" s="11" t="s">
        <v>91</v>
      </c>
      <c r="AW198" s="11" t="s">
        <v>36</v>
      </c>
      <c r="AX198" s="11" t="s">
        <v>81</v>
      </c>
      <c r="AY198" s="160" t="s">
        <v>137</v>
      </c>
    </row>
    <row r="199" spans="2:51" s="11" customFormat="1" ht="12">
      <c r="B199" s="158"/>
      <c r="D199" s="159" t="s">
        <v>145</v>
      </c>
      <c r="E199" s="160" t="s">
        <v>1</v>
      </c>
      <c r="F199" s="161" t="s">
        <v>1250</v>
      </c>
      <c r="H199" s="162">
        <v>3.446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145</v>
      </c>
      <c r="AU199" s="160" t="s">
        <v>91</v>
      </c>
      <c r="AV199" s="11" t="s">
        <v>91</v>
      </c>
      <c r="AW199" s="11" t="s">
        <v>36</v>
      </c>
      <c r="AX199" s="11" t="s">
        <v>81</v>
      </c>
      <c r="AY199" s="160" t="s">
        <v>137</v>
      </c>
    </row>
    <row r="200" spans="2:51" s="11" customFormat="1" ht="12">
      <c r="B200" s="158"/>
      <c r="D200" s="159" t="s">
        <v>145</v>
      </c>
      <c r="E200" s="160" t="s">
        <v>1</v>
      </c>
      <c r="F200" s="161" t="s">
        <v>1251</v>
      </c>
      <c r="H200" s="162">
        <v>1.054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145</v>
      </c>
      <c r="AU200" s="160" t="s">
        <v>91</v>
      </c>
      <c r="AV200" s="11" t="s">
        <v>91</v>
      </c>
      <c r="AW200" s="11" t="s">
        <v>36</v>
      </c>
      <c r="AX200" s="11" t="s">
        <v>81</v>
      </c>
      <c r="AY200" s="160" t="s">
        <v>137</v>
      </c>
    </row>
    <row r="201" spans="2:51" s="14" customFormat="1" ht="12">
      <c r="B201" s="184"/>
      <c r="D201" s="159" t="s">
        <v>145</v>
      </c>
      <c r="E201" s="185" t="s">
        <v>1</v>
      </c>
      <c r="F201" s="186" t="s">
        <v>271</v>
      </c>
      <c r="H201" s="187">
        <v>17.916</v>
      </c>
      <c r="I201" s="188"/>
      <c r="L201" s="184"/>
      <c r="M201" s="189"/>
      <c r="N201" s="190"/>
      <c r="O201" s="190"/>
      <c r="P201" s="190"/>
      <c r="Q201" s="190"/>
      <c r="R201" s="190"/>
      <c r="S201" s="190"/>
      <c r="T201" s="191"/>
      <c r="AT201" s="185" t="s">
        <v>145</v>
      </c>
      <c r="AU201" s="185" t="s">
        <v>91</v>
      </c>
      <c r="AV201" s="14" t="s">
        <v>136</v>
      </c>
      <c r="AW201" s="14" t="s">
        <v>36</v>
      </c>
      <c r="AX201" s="14" t="s">
        <v>89</v>
      </c>
      <c r="AY201" s="185" t="s">
        <v>137</v>
      </c>
    </row>
    <row r="202" spans="2:65" s="1" customFormat="1" ht="16.5" customHeight="1">
      <c r="B202" s="144"/>
      <c r="C202" s="145" t="s">
        <v>305</v>
      </c>
      <c r="D202" s="145" t="s">
        <v>138</v>
      </c>
      <c r="E202" s="146" t="s">
        <v>1252</v>
      </c>
      <c r="F202" s="147" t="s">
        <v>1253</v>
      </c>
      <c r="G202" s="148" t="s">
        <v>472</v>
      </c>
      <c r="H202" s="149">
        <v>4</v>
      </c>
      <c r="I202" s="150"/>
      <c r="J202" s="151">
        <f>ROUND(I202*H202,2)</f>
        <v>0</v>
      </c>
      <c r="K202" s="147" t="s">
        <v>150</v>
      </c>
      <c r="L202" s="33"/>
      <c r="M202" s="152" t="s">
        <v>1</v>
      </c>
      <c r="N202" s="153" t="s">
        <v>46</v>
      </c>
      <c r="O202" s="56"/>
      <c r="P202" s="154">
        <f>O202*H202</f>
        <v>0</v>
      </c>
      <c r="Q202" s="154">
        <v>0.0066</v>
      </c>
      <c r="R202" s="154">
        <f>Q202*H202</f>
        <v>0.0264</v>
      </c>
      <c r="S202" s="154">
        <v>0</v>
      </c>
      <c r="T202" s="155">
        <f>S202*H202</f>
        <v>0</v>
      </c>
      <c r="AR202" s="156" t="s">
        <v>136</v>
      </c>
      <c r="AT202" s="156" t="s">
        <v>138</v>
      </c>
      <c r="AU202" s="156" t="s">
        <v>91</v>
      </c>
      <c r="AY202" s="18" t="s">
        <v>137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8" t="s">
        <v>89</v>
      </c>
      <c r="BK202" s="157">
        <f>ROUND(I202*H202,2)</f>
        <v>0</v>
      </c>
      <c r="BL202" s="18" t="s">
        <v>136</v>
      </c>
      <c r="BM202" s="156" t="s">
        <v>1254</v>
      </c>
    </row>
    <row r="203" spans="2:51" s="11" customFormat="1" ht="12">
      <c r="B203" s="158"/>
      <c r="D203" s="159" t="s">
        <v>145</v>
      </c>
      <c r="E203" s="160" t="s">
        <v>1</v>
      </c>
      <c r="F203" s="161" t="s">
        <v>1255</v>
      </c>
      <c r="H203" s="162">
        <v>4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145</v>
      </c>
      <c r="AU203" s="160" t="s">
        <v>91</v>
      </c>
      <c r="AV203" s="11" t="s">
        <v>91</v>
      </c>
      <c r="AW203" s="11" t="s">
        <v>36</v>
      </c>
      <c r="AX203" s="11" t="s">
        <v>89</v>
      </c>
      <c r="AY203" s="160" t="s">
        <v>137</v>
      </c>
    </row>
    <row r="204" spans="2:65" s="1" customFormat="1" ht="16.5" customHeight="1">
      <c r="B204" s="144"/>
      <c r="C204" s="192" t="s">
        <v>309</v>
      </c>
      <c r="D204" s="192" t="s">
        <v>387</v>
      </c>
      <c r="E204" s="193" t="s">
        <v>1256</v>
      </c>
      <c r="F204" s="194" t="s">
        <v>1257</v>
      </c>
      <c r="G204" s="195" t="s">
        <v>472</v>
      </c>
      <c r="H204" s="196">
        <v>1</v>
      </c>
      <c r="I204" s="197"/>
      <c r="J204" s="198">
        <f>ROUND(I204*H204,2)</f>
        <v>0</v>
      </c>
      <c r="K204" s="194" t="s">
        <v>150</v>
      </c>
      <c r="L204" s="199"/>
      <c r="M204" s="200" t="s">
        <v>1</v>
      </c>
      <c r="N204" s="201" t="s">
        <v>46</v>
      </c>
      <c r="O204" s="56"/>
      <c r="P204" s="154">
        <f>O204*H204</f>
        <v>0</v>
      </c>
      <c r="Q204" s="154">
        <v>0.028</v>
      </c>
      <c r="R204" s="154">
        <f>Q204*H204</f>
        <v>0.028</v>
      </c>
      <c r="S204" s="154">
        <v>0</v>
      </c>
      <c r="T204" s="155">
        <f>S204*H204</f>
        <v>0</v>
      </c>
      <c r="AR204" s="156" t="s">
        <v>182</v>
      </c>
      <c r="AT204" s="156" t="s">
        <v>387</v>
      </c>
      <c r="AU204" s="156" t="s">
        <v>91</v>
      </c>
      <c r="AY204" s="18" t="s">
        <v>137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8" t="s">
        <v>89</v>
      </c>
      <c r="BK204" s="157">
        <f>ROUND(I204*H204,2)</f>
        <v>0</v>
      </c>
      <c r="BL204" s="18" t="s">
        <v>136</v>
      </c>
      <c r="BM204" s="156" t="s">
        <v>1258</v>
      </c>
    </row>
    <row r="205" spans="2:51" s="11" customFormat="1" ht="12">
      <c r="B205" s="158"/>
      <c r="D205" s="159" t="s">
        <v>145</v>
      </c>
      <c r="E205" s="160" t="s">
        <v>1</v>
      </c>
      <c r="F205" s="161" t="s">
        <v>1259</v>
      </c>
      <c r="H205" s="162">
        <v>1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145</v>
      </c>
      <c r="AU205" s="160" t="s">
        <v>91</v>
      </c>
      <c r="AV205" s="11" t="s">
        <v>91</v>
      </c>
      <c r="AW205" s="11" t="s">
        <v>36</v>
      </c>
      <c r="AX205" s="11" t="s">
        <v>89</v>
      </c>
      <c r="AY205" s="160" t="s">
        <v>137</v>
      </c>
    </row>
    <row r="206" spans="2:65" s="1" customFormat="1" ht="16.5" customHeight="1">
      <c r="B206" s="144"/>
      <c r="C206" s="192" t="s">
        <v>315</v>
      </c>
      <c r="D206" s="192" t="s">
        <v>387</v>
      </c>
      <c r="E206" s="193" t="s">
        <v>1260</v>
      </c>
      <c r="F206" s="194" t="s">
        <v>1261</v>
      </c>
      <c r="G206" s="195" t="s">
        <v>472</v>
      </c>
      <c r="H206" s="196">
        <v>1</v>
      </c>
      <c r="I206" s="197"/>
      <c r="J206" s="198">
        <f>ROUND(I206*H206,2)</f>
        <v>0</v>
      </c>
      <c r="K206" s="194" t="s">
        <v>150</v>
      </c>
      <c r="L206" s="199"/>
      <c r="M206" s="200" t="s">
        <v>1</v>
      </c>
      <c r="N206" s="201" t="s">
        <v>46</v>
      </c>
      <c r="O206" s="56"/>
      <c r="P206" s="154">
        <f>O206*H206</f>
        <v>0</v>
      </c>
      <c r="Q206" s="154">
        <v>0.051</v>
      </c>
      <c r="R206" s="154">
        <f>Q206*H206</f>
        <v>0.051</v>
      </c>
      <c r="S206" s="154">
        <v>0</v>
      </c>
      <c r="T206" s="155">
        <f>S206*H206</f>
        <v>0</v>
      </c>
      <c r="AR206" s="156" t="s">
        <v>182</v>
      </c>
      <c r="AT206" s="156" t="s">
        <v>387</v>
      </c>
      <c r="AU206" s="156" t="s">
        <v>91</v>
      </c>
      <c r="AY206" s="18" t="s">
        <v>137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8" t="s">
        <v>89</v>
      </c>
      <c r="BK206" s="157">
        <f>ROUND(I206*H206,2)</f>
        <v>0</v>
      </c>
      <c r="BL206" s="18" t="s">
        <v>136</v>
      </c>
      <c r="BM206" s="156" t="s">
        <v>1262</v>
      </c>
    </row>
    <row r="207" spans="2:51" s="11" customFormat="1" ht="12">
      <c r="B207" s="158"/>
      <c r="D207" s="159" t="s">
        <v>145</v>
      </c>
      <c r="E207" s="160" t="s">
        <v>1</v>
      </c>
      <c r="F207" s="161" t="s">
        <v>1259</v>
      </c>
      <c r="H207" s="162">
        <v>1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145</v>
      </c>
      <c r="AU207" s="160" t="s">
        <v>91</v>
      </c>
      <c r="AV207" s="11" t="s">
        <v>91</v>
      </c>
      <c r="AW207" s="11" t="s">
        <v>36</v>
      </c>
      <c r="AX207" s="11" t="s">
        <v>89</v>
      </c>
      <c r="AY207" s="160" t="s">
        <v>137</v>
      </c>
    </row>
    <row r="208" spans="2:65" s="1" customFormat="1" ht="16.5" customHeight="1">
      <c r="B208" s="144"/>
      <c r="C208" s="192" t="s">
        <v>7</v>
      </c>
      <c r="D208" s="192" t="s">
        <v>387</v>
      </c>
      <c r="E208" s="193" t="s">
        <v>1263</v>
      </c>
      <c r="F208" s="194" t="s">
        <v>1264</v>
      </c>
      <c r="G208" s="195" t="s">
        <v>472</v>
      </c>
      <c r="H208" s="196">
        <v>2</v>
      </c>
      <c r="I208" s="197"/>
      <c r="J208" s="198">
        <f>ROUND(I208*H208,2)</f>
        <v>0</v>
      </c>
      <c r="K208" s="194" t="s">
        <v>150</v>
      </c>
      <c r="L208" s="199"/>
      <c r="M208" s="200" t="s">
        <v>1</v>
      </c>
      <c r="N208" s="201" t="s">
        <v>46</v>
      </c>
      <c r="O208" s="56"/>
      <c r="P208" s="154">
        <f>O208*H208</f>
        <v>0</v>
      </c>
      <c r="Q208" s="154">
        <v>0.068</v>
      </c>
      <c r="R208" s="154">
        <f>Q208*H208</f>
        <v>0.136</v>
      </c>
      <c r="S208" s="154">
        <v>0</v>
      </c>
      <c r="T208" s="155">
        <f>S208*H208</f>
        <v>0</v>
      </c>
      <c r="AR208" s="156" t="s">
        <v>182</v>
      </c>
      <c r="AT208" s="156" t="s">
        <v>387</v>
      </c>
      <c r="AU208" s="156" t="s">
        <v>91</v>
      </c>
      <c r="AY208" s="18" t="s">
        <v>137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8" t="s">
        <v>89</v>
      </c>
      <c r="BK208" s="157">
        <f>ROUND(I208*H208,2)</f>
        <v>0</v>
      </c>
      <c r="BL208" s="18" t="s">
        <v>136</v>
      </c>
      <c r="BM208" s="156" t="s">
        <v>1265</v>
      </c>
    </row>
    <row r="209" spans="2:51" s="11" customFormat="1" ht="12">
      <c r="B209" s="158"/>
      <c r="D209" s="159" t="s">
        <v>145</v>
      </c>
      <c r="E209" s="160" t="s">
        <v>1</v>
      </c>
      <c r="F209" s="161" t="s">
        <v>1266</v>
      </c>
      <c r="H209" s="162">
        <v>2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145</v>
      </c>
      <c r="AU209" s="160" t="s">
        <v>91</v>
      </c>
      <c r="AV209" s="11" t="s">
        <v>91</v>
      </c>
      <c r="AW209" s="11" t="s">
        <v>36</v>
      </c>
      <c r="AX209" s="11" t="s">
        <v>89</v>
      </c>
      <c r="AY209" s="160" t="s">
        <v>137</v>
      </c>
    </row>
    <row r="210" spans="2:63" s="10" customFormat="1" ht="22.9" customHeight="1">
      <c r="B210" s="133"/>
      <c r="D210" s="134" t="s">
        <v>80</v>
      </c>
      <c r="E210" s="182" t="s">
        <v>165</v>
      </c>
      <c r="F210" s="182" t="s">
        <v>489</v>
      </c>
      <c r="I210" s="136"/>
      <c r="J210" s="183">
        <f>BK210</f>
        <v>0</v>
      </c>
      <c r="L210" s="133"/>
      <c r="M210" s="138"/>
      <c r="N210" s="139"/>
      <c r="O210" s="139"/>
      <c r="P210" s="140">
        <f>SUM(P211:P212)</f>
        <v>0</v>
      </c>
      <c r="Q210" s="139"/>
      <c r="R210" s="140">
        <f>SUM(R211:R212)</f>
        <v>9.48188</v>
      </c>
      <c r="S210" s="139"/>
      <c r="T210" s="141">
        <f>SUM(T211:T212)</f>
        <v>0</v>
      </c>
      <c r="AR210" s="134" t="s">
        <v>89</v>
      </c>
      <c r="AT210" s="142" t="s">
        <v>80</v>
      </c>
      <c r="AU210" s="142" t="s">
        <v>89</v>
      </c>
      <c r="AY210" s="134" t="s">
        <v>137</v>
      </c>
      <c r="BK210" s="143">
        <f>SUM(BK211:BK212)</f>
        <v>0</v>
      </c>
    </row>
    <row r="211" spans="2:65" s="1" customFormat="1" ht="16.5" customHeight="1">
      <c r="B211" s="144"/>
      <c r="C211" s="145" t="s">
        <v>325</v>
      </c>
      <c r="D211" s="145" t="s">
        <v>138</v>
      </c>
      <c r="E211" s="146" t="s">
        <v>1267</v>
      </c>
      <c r="F211" s="147" t="s">
        <v>1268</v>
      </c>
      <c r="G211" s="148" t="s">
        <v>231</v>
      </c>
      <c r="H211" s="149">
        <v>50.5</v>
      </c>
      <c r="I211" s="150"/>
      <c r="J211" s="151">
        <f>ROUND(I211*H211,2)</f>
        <v>0</v>
      </c>
      <c r="K211" s="147" t="s">
        <v>150</v>
      </c>
      <c r="L211" s="33"/>
      <c r="M211" s="152" t="s">
        <v>1</v>
      </c>
      <c r="N211" s="153" t="s">
        <v>46</v>
      </c>
      <c r="O211" s="56"/>
      <c r="P211" s="154">
        <f>O211*H211</f>
        <v>0</v>
      </c>
      <c r="Q211" s="154">
        <v>0.18776</v>
      </c>
      <c r="R211" s="154">
        <f>Q211*H211</f>
        <v>9.48188</v>
      </c>
      <c r="S211" s="154">
        <v>0</v>
      </c>
      <c r="T211" s="155">
        <f>S211*H211</f>
        <v>0</v>
      </c>
      <c r="AR211" s="156" t="s">
        <v>136</v>
      </c>
      <c r="AT211" s="156" t="s">
        <v>138</v>
      </c>
      <c r="AU211" s="156" t="s">
        <v>91</v>
      </c>
      <c r="AY211" s="18" t="s">
        <v>137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8" t="s">
        <v>89</v>
      </c>
      <c r="BK211" s="157">
        <f>ROUND(I211*H211,2)</f>
        <v>0</v>
      </c>
      <c r="BL211" s="18" t="s">
        <v>136</v>
      </c>
      <c r="BM211" s="156" t="s">
        <v>1269</v>
      </c>
    </row>
    <row r="212" spans="2:51" s="11" customFormat="1" ht="12">
      <c r="B212" s="158"/>
      <c r="D212" s="159" t="s">
        <v>145</v>
      </c>
      <c r="E212" s="160" t="s">
        <v>1</v>
      </c>
      <c r="F212" s="161" t="s">
        <v>1270</v>
      </c>
      <c r="H212" s="162">
        <v>50.5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145</v>
      </c>
      <c r="AU212" s="160" t="s">
        <v>91</v>
      </c>
      <c r="AV212" s="11" t="s">
        <v>91</v>
      </c>
      <c r="AW212" s="11" t="s">
        <v>36</v>
      </c>
      <c r="AX212" s="11" t="s">
        <v>89</v>
      </c>
      <c r="AY212" s="160" t="s">
        <v>137</v>
      </c>
    </row>
    <row r="213" spans="2:63" s="10" customFormat="1" ht="22.9" customHeight="1">
      <c r="B213" s="133"/>
      <c r="D213" s="134" t="s">
        <v>80</v>
      </c>
      <c r="E213" s="182" t="s">
        <v>182</v>
      </c>
      <c r="F213" s="182" t="s">
        <v>574</v>
      </c>
      <c r="I213" s="136"/>
      <c r="J213" s="183">
        <f>BK213</f>
        <v>0</v>
      </c>
      <c r="L213" s="133"/>
      <c r="M213" s="138"/>
      <c r="N213" s="139"/>
      <c r="O213" s="139"/>
      <c r="P213" s="140">
        <f>SUM(P214:P285)</f>
        <v>0</v>
      </c>
      <c r="Q213" s="139"/>
      <c r="R213" s="140">
        <f>SUM(R214:R285)</f>
        <v>25.771921769999995</v>
      </c>
      <c r="S213" s="139"/>
      <c r="T213" s="141">
        <f>SUM(T214:T285)</f>
        <v>0.44999999999999996</v>
      </c>
      <c r="AR213" s="134" t="s">
        <v>89</v>
      </c>
      <c r="AT213" s="142" t="s">
        <v>80</v>
      </c>
      <c r="AU213" s="142" t="s">
        <v>89</v>
      </c>
      <c r="AY213" s="134" t="s">
        <v>137</v>
      </c>
      <c r="BK213" s="143">
        <f>SUM(BK214:BK285)</f>
        <v>0</v>
      </c>
    </row>
    <row r="214" spans="2:65" s="1" customFormat="1" ht="16.5" customHeight="1">
      <c r="B214" s="144"/>
      <c r="C214" s="145" t="s">
        <v>329</v>
      </c>
      <c r="D214" s="145" t="s">
        <v>138</v>
      </c>
      <c r="E214" s="146" t="s">
        <v>1271</v>
      </c>
      <c r="F214" s="147" t="s">
        <v>1272</v>
      </c>
      <c r="G214" s="148" t="s">
        <v>274</v>
      </c>
      <c r="H214" s="149">
        <v>42.33</v>
      </c>
      <c r="I214" s="150"/>
      <c r="J214" s="151">
        <f>ROUND(I214*H214,2)</f>
        <v>0</v>
      </c>
      <c r="K214" s="147" t="s">
        <v>150</v>
      </c>
      <c r="L214" s="33"/>
      <c r="M214" s="152" t="s">
        <v>1</v>
      </c>
      <c r="N214" s="153" t="s">
        <v>46</v>
      </c>
      <c r="O214" s="56"/>
      <c r="P214" s="154">
        <f>O214*H214</f>
        <v>0</v>
      </c>
      <c r="Q214" s="154">
        <v>2E-05</v>
      </c>
      <c r="R214" s="154">
        <f>Q214*H214</f>
        <v>0.0008466000000000001</v>
      </c>
      <c r="S214" s="154">
        <v>0</v>
      </c>
      <c r="T214" s="155">
        <f>S214*H214</f>
        <v>0</v>
      </c>
      <c r="AR214" s="156" t="s">
        <v>136</v>
      </c>
      <c r="AT214" s="156" t="s">
        <v>138</v>
      </c>
      <c r="AU214" s="156" t="s">
        <v>91</v>
      </c>
      <c r="AY214" s="18" t="s">
        <v>137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8" t="s">
        <v>89</v>
      </c>
      <c r="BK214" s="157">
        <f>ROUND(I214*H214,2)</f>
        <v>0</v>
      </c>
      <c r="BL214" s="18" t="s">
        <v>136</v>
      </c>
      <c r="BM214" s="156" t="s">
        <v>1273</v>
      </c>
    </row>
    <row r="215" spans="2:51" s="11" customFormat="1" ht="12">
      <c r="B215" s="158"/>
      <c r="D215" s="159" t="s">
        <v>145</v>
      </c>
      <c r="E215" s="160" t="s">
        <v>1</v>
      </c>
      <c r="F215" s="161" t="s">
        <v>1274</v>
      </c>
      <c r="H215" s="162">
        <v>32.82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145</v>
      </c>
      <c r="AU215" s="160" t="s">
        <v>91</v>
      </c>
      <c r="AV215" s="11" t="s">
        <v>91</v>
      </c>
      <c r="AW215" s="11" t="s">
        <v>36</v>
      </c>
      <c r="AX215" s="11" t="s">
        <v>81</v>
      </c>
      <c r="AY215" s="160" t="s">
        <v>137</v>
      </c>
    </row>
    <row r="216" spans="2:51" s="11" customFormat="1" ht="12">
      <c r="B216" s="158"/>
      <c r="D216" s="159" t="s">
        <v>145</v>
      </c>
      <c r="E216" s="160" t="s">
        <v>1</v>
      </c>
      <c r="F216" s="161" t="s">
        <v>1275</v>
      </c>
      <c r="H216" s="162">
        <v>10.04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145</v>
      </c>
      <c r="AU216" s="160" t="s">
        <v>91</v>
      </c>
      <c r="AV216" s="11" t="s">
        <v>91</v>
      </c>
      <c r="AW216" s="11" t="s">
        <v>36</v>
      </c>
      <c r="AX216" s="11" t="s">
        <v>81</v>
      </c>
      <c r="AY216" s="160" t="s">
        <v>137</v>
      </c>
    </row>
    <row r="217" spans="2:51" s="11" customFormat="1" ht="12">
      <c r="B217" s="158"/>
      <c r="D217" s="159" t="s">
        <v>145</v>
      </c>
      <c r="E217" s="160" t="s">
        <v>1</v>
      </c>
      <c r="F217" s="161" t="s">
        <v>1276</v>
      </c>
      <c r="H217" s="162">
        <v>-0.53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145</v>
      </c>
      <c r="AU217" s="160" t="s">
        <v>91</v>
      </c>
      <c r="AV217" s="11" t="s">
        <v>91</v>
      </c>
      <c r="AW217" s="11" t="s">
        <v>36</v>
      </c>
      <c r="AX217" s="11" t="s">
        <v>81</v>
      </c>
      <c r="AY217" s="160" t="s">
        <v>137</v>
      </c>
    </row>
    <row r="218" spans="2:51" s="12" customFormat="1" ht="12">
      <c r="B218" s="167"/>
      <c r="D218" s="159" t="s">
        <v>145</v>
      </c>
      <c r="E218" s="168" t="s">
        <v>1</v>
      </c>
      <c r="F218" s="169" t="s">
        <v>1277</v>
      </c>
      <c r="H218" s="168" t="s">
        <v>1</v>
      </c>
      <c r="I218" s="170"/>
      <c r="L218" s="167"/>
      <c r="M218" s="171"/>
      <c r="N218" s="172"/>
      <c r="O218" s="172"/>
      <c r="P218" s="172"/>
      <c r="Q218" s="172"/>
      <c r="R218" s="172"/>
      <c r="S218" s="172"/>
      <c r="T218" s="173"/>
      <c r="AT218" s="168" t="s">
        <v>145</v>
      </c>
      <c r="AU218" s="168" t="s">
        <v>91</v>
      </c>
      <c r="AV218" s="12" t="s">
        <v>89</v>
      </c>
      <c r="AW218" s="12" t="s">
        <v>36</v>
      </c>
      <c r="AX218" s="12" t="s">
        <v>81</v>
      </c>
      <c r="AY218" s="168" t="s">
        <v>137</v>
      </c>
    </row>
    <row r="219" spans="2:51" s="14" customFormat="1" ht="12">
      <c r="B219" s="184"/>
      <c r="D219" s="159" t="s">
        <v>145</v>
      </c>
      <c r="E219" s="185" t="s">
        <v>1</v>
      </c>
      <c r="F219" s="186" t="s">
        <v>271</v>
      </c>
      <c r="H219" s="187">
        <v>42.33</v>
      </c>
      <c r="I219" s="188"/>
      <c r="L219" s="184"/>
      <c r="M219" s="189"/>
      <c r="N219" s="190"/>
      <c r="O219" s="190"/>
      <c r="P219" s="190"/>
      <c r="Q219" s="190"/>
      <c r="R219" s="190"/>
      <c r="S219" s="190"/>
      <c r="T219" s="191"/>
      <c r="AT219" s="185" t="s">
        <v>145</v>
      </c>
      <c r="AU219" s="185" t="s">
        <v>91</v>
      </c>
      <c r="AV219" s="14" t="s">
        <v>136</v>
      </c>
      <c r="AW219" s="14" t="s">
        <v>36</v>
      </c>
      <c r="AX219" s="14" t="s">
        <v>89</v>
      </c>
      <c r="AY219" s="185" t="s">
        <v>137</v>
      </c>
    </row>
    <row r="220" spans="2:65" s="1" customFormat="1" ht="16.5" customHeight="1">
      <c r="B220" s="144"/>
      <c r="C220" s="192" t="s">
        <v>335</v>
      </c>
      <c r="D220" s="192" t="s">
        <v>387</v>
      </c>
      <c r="E220" s="193" t="s">
        <v>1278</v>
      </c>
      <c r="F220" s="194" t="s">
        <v>1279</v>
      </c>
      <c r="G220" s="195" t="s">
        <v>274</v>
      </c>
      <c r="H220" s="196">
        <v>42.986</v>
      </c>
      <c r="I220" s="197"/>
      <c r="J220" s="198">
        <f>ROUND(I220*H220,2)</f>
        <v>0</v>
      </c>
      <c r="K220" s="194" t="s">
        <v>150</v>
      </c>
      <c r="L220" s="199"/>
      <c r="M220" s="200" t="s">
        <v>1</v>
      </c>
      <c r="N220" s="201" t="s">
        <v>46</v>
      </c>
      <c r="O220" s="56"/>
      <c r="P220" s="154">
        <f>O220*H220</f>
        <v>0</v>
      </c>
      <c r="Q220" s="154">
        <v>0.01274</v>
      </c>
      <c r="R220" s="154">
        <f>Q220*H220</f>
        <v>0.5476416399999999</v>
      </c>
      <c r="S220" s="154">
        <v>0</v>
      </c>
      <c r="T220" s="155">
        <f>S220*H220</f>
        <v>0</v>
      </c>
      <c r="AR220" s="156" t="s">
        <v>182</v>
      </c>
      <c r="AT220" s="156" t="s">
        <v>387</v>
      </c>
      <c r="AU220" s="156" t="s">
        <v>91</v>
      </c>
      <c r="AY220" s="18" t="s">
        <v>137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8" t="s">
        <v>89</v>
      </c>
      <c r="BK220" s="157">
        <f>ROUND(I220*H220,2)</f>
        <v>0</v>
      </c>
      <c r="BL220" s="18" t="s">
        <v>136</v>
      </c>
      <c r="BM220" s="156" t="s">
        <v>1280</v>
      </c>
    </row>
    <row r="221" spans="2:51" s="11" customFormat="1" ht="12">
      <c r="B221" s="158"/>
      <c r="D221" s="159" t="s">
        <v>145</v>
      </c>
      <c r="F221" s="161" t="s">
        <v>1281</v>
      </c>
      <c r="H221" s="162">
        <v>42.986</v>
      </c>
      <c r="I221" s="163"/>
      <c r="L221" s="158"/>
      <c r="M221" s="164"/>
      <c r="N221" s="165"/>
      <c r="O221" s="165"/>
      <c r="P221" s="165"/>
      <c r="Q221" s="165"/>
      <c r="R221" s="165"/>
      <c r="S221" s="165"/>
      <c r="T221" s="166"/>
      <c r="AT221" s="160" t="s">
        <v>145</v>
      </c>
      <c r="AU221" s="160" t="s">
        <v>91</v>
      </c>
      <c r="AV221" s="11" t="s">
        <v>91</v>
      </c>
      <c r="AW221" s="11" t="s">
        <v>3</v>
      </c>
      <c r="AX221" s="11" t="s">
        <v>89</v>
      </c>
      <c r="AY221" s="160" t="s">
        <v>137</v>
      </c>
    </row>
    <row r="222" spans="2:65" s="1" customFormat="1" ht="16.5" customHeight="1">
      <c r="B222" s="144"/>
      <c r="C222" s="145" t="s">
        <v>339</v>
      </c>
      <c r="D222" s="145" t="s">
        <v>138</v>
      </c>
      <c r="E222" s="146" t="s">
        <v>1282</v>
      </c>
      <c r="F222" s="147" t="s">
        <v>1283</v>
      </c>
      <c r="G222" s="148" t="s">
        <v>274</v>
      </c>
      <c r="H222" s="149">
        <v>94.08</v>
      </c>
      <c r="I222" s="150"/>
      <c r="J222" s="151">
        <f>ROUND(I222*H222,2)</f>
        <v>0</v>
      </c>
      <c r="K222" s="147" t="s">
        <v>150</v>
      </c>
      <c r="L222" s="33"/>
      <c r="M222" s="152" t="s">
        <v>1</v>
      </c>
      <c r="N222" s="153" t="s">
        <v>46</v>
      </c>
      <c r="O222" s="56"/>
      <c r="P222" s="154">
        <f>O222*H222</f>
        <v>0</v>
      </c>
      <c r="Q222" s="154">
        <v>3E-05</v>
      </c>
      <c r="R222" s="154">
        <f>Q222*H222</f>
        <v>0.0028224</v>
      </c>
      <c r="S222" s="154">
        <v>0</v>
      </c>
      <c r="T222" s="155">
        <f>S222*H222</f>
        <v>0</v>
      </c>
      <c r="AR222" s="156" t="s">
        <v>136</v>
      </c>
      <c r="AT222" s="156" t="s">
        <v>138</v>
      </c>
      <c r="AU222" s="156" t="s">
        <v>91</v>
      </c>
      <c r="AY222" s="18" t="s">
        <v>137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8" t="s">
        <v>89</v>
      </c>
      <c r="BK222" s="157">
        <f>ROUND(I222*H222,2)</f>
        <v>0</v>
      </c>
      <c r="BL222" s="18" t="s">
        <v>136</v>
      </c>
      <c r="BM222" s="156" t="s">
        <v>1284</v>
      </c>
    </row>
    <row r="223" spans="2:51" s="11" customFormat="1" ht="12">
      <c r="B223" s="158"/>
      <c r="D223" s="159" t="s">
        <v>145</v>
      </c>
      <c r="E223" s="160" t="s">
        <v>1</v>
      </c>
      <c r="F223" s="161" t="s">
        <v>1285</v>
      </c>
      <c r="H223" s="162">
        <v>99.38</v>
      </c>
      <c r="I223" s="163"/>
      <c r="L223" s="158"/>
      <c r="M223" s="164"/>
      <c r="N223" s="165"/>
      <c r="O223" s="165"/>
      <c r="P223" s="165"/>
      <c r="Q223" s="165"/>
      <c r="R223" s="165"/>
      <c r="S223" s="165"/>
      <c r="T223" s="166"/>
      <c r="AT223" s="160" t="s">
        <v>145</v>
      </c>
      <c r="AU223" s="160" t="s">
        <v>91</v>
      </c>
      <c r="AV223" s="11" t="s">
        <v>91</v>
      </c>
      <c r="AW223" s="11" t="s">
        <v>36</v>
      </c>
      <c r="AX223" s="11" t="s">
        <v>81</v>
      </c>
      <c r="AY223" s="160" t="s">
        <v>137</v>
      </c>
    </row>
    <row r="224" spans="2:51" s="11" customFormat="1" ht="12">
      <c r="B224" s="158"/>
      <c r="D224" s="159" t="s">
        <v>145</v>
      </c>
      <c r="E224" s="160" t="s">
        <v>1</v>
      </c>
      <c r="F224" s="161" t="s">
        <v>1286</v>
      </c>
      <c r="H224" s="162">
        <v>-3.012</v>
      </c>
      <c r="I224" s="163"/>
      <c r="L224" s="158"/>
      <c r="M224" s="164"/>
      <c r="N224" s="165"/>
      <c r="O224" s="165"/>
      <c r="P224" s="165"/>
      <c r="Q224" s="165"/>
      <c r="R224" s="165"/>
      <c r="S224" s="165"/>
      <c r="T224" s="166"/>
      <c r="AT224" s="160" t="s">
        <v>145</v>
      </c>
      <c r="AU224" s="160" t="s">
        <v>91</v>
      </c>
      <c r="AV224" s="11" t="s">
        <v>91</v>
      </c>
      <c r="AW224" s="11" t="s">
        <v>36</v>
      </c>
      <c r="AX224" s="11" t="s">
        <v>81</v>
      </c>
      <c r="AY224" s="160" t="s">
        <v>137</v>
      </c>
    </row>
    <row r="225" spans="2:51" s="11" customFormat="1" ht="12">
      <c r="B225" s="158"/>
      <c r="D225" s="159" t="s">
        <v>145</v>
      </c>
      <c r="E225" s="160" t="s">
        <v>1</v>
      </c>
      <c r="F225" s="161" t="s">
        <v>1287</v>
      </c>
      <c r="H225" s="162">
        <v>-2.288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145</v>
      </c>
      <c r="AU225" s="160" t="s">
        <v>91</v>
      </c>
      <c r="AV225" s="11" t="s">
        <v>91</v>
      </c>
      <c r="AW225" s="11" t="s">
        <v>36</v>
      </c>
      <c r="AX225" s="11" t="s">
        <v>81</v>
      </c>
      <c r="AY225" s="160" t="s">
        <v>137</v>
      </c>
    </row>
    <row r="226" spans="2:51" s="12" customFormat="1" ht="12">
      <c r="B226" s="167"/>
      <c r="D226" s="159" t="s">
        <v>145</v>
      </c>
      <c r="E226" s="168" t="s">
        <v>1</v>
      </c>
      <c r="F226" s="169" t="s">
        <v>1277</v>
      </c>
      <c r="H226" s="168" t="s">
        <v>1</v>
      </c>
      <c r="I226" s="170"/>
      <c r="L226" s="167"/>
      <c r="M226" s="171"/>
      <c r="N226" s="172"/>
      <c r="O226" s="172"/>
      <c r="P226" s="172"/>
      <c r="Q226" s="172"/>
      <c r="R226" s="172"/>
      <c r="S226" s="172"/>
      <c r="T226" s="173"/>
      <c r="AT226" s="168" t="s">
        <v>145</v>
      </c>
      <c r="AU226" s="168" t="s">
        <v>91</v>
      </c>
      <c r="AV226" s="12" t="s">
        <v>89</v>
      </c>
      <c r="AW226" s="12" t="s">
        <v>36</v>
      </c>
      <c r="AX226" s="12" t="s">
        <v>81</v>
      </c>
      <c r="AY226" s="168" t="s">
        <v>137</v>
      </c>
    </row>
    <row r="227" spans="2:51" s="14" customFormat="1" ht="12">
      <c r="B227" s="184"/>
      <c r="D227" s="159" t="s">
        <v>145</v>
      </c>
      <c r="E227" s="185" t="s">
        <v>1</v>
      </c>
      <c r="F227" s="186" t="s">
        <v>271</v>
      </c>
      <c r="H227" s="187">
        <v>94.08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145</v>
      </c>
      <c r="AU227" s="185" t="s">
        <v>91</v>
      </c>
      <c r="AV227" s="14" t="s">
        <v>136</v>
      </c>
      <c r="AW227" s="14" t="s">
        <v>36</v>
      </c>
      <c r="AX227" s="14" t="s">
        <v>89</v>
      </c>
      <c r="AY227" s="185" t="s">
        <v>137</v>
      </c>
    </row>
    <row r="228" spans="2:65" s="1" customFormat="1" ht="16.5" customHeight="1">
      <c r="B228" s="144"/>
      <c r="C228" s="192" t="s">
        <v>344</v>
      </c>
      <c r="D228" s="192" t="s">
        <v>387</v>
      </c>
      <c r="E228" s="193" t="s">
        <v>1288</v>
      </c>
      <c r="F228" s="194" t="s">
        <v>1289</v>
      </c>
      <c r="G228" s="195" t="s">
        <v>274</v>
      </c>
      <c r="H228" s="196">
        <v>95.491</v>
      </c>
      <c r="I228" s="197"/>
      <c r="J228" s="198">
        <f>ROUND(I228*H228,2)</f>
        <v>0</v>
      </c>
      <c r="K228" s="194" t="s">
        <v>150</v>
      </c>
      <c r="L228" s="199"/>
      <c r="M228" s="200" t="s">
        <v>1</v>
      </c>
      <c r="N228" s="201" t="s">
        <v>46</v>
      </c>
      <c r="O228" s="56"/>
      <c r="P228" s="154">
        <f>O228*H228</f>
        <v>0</v>
      </c>
      <c r="Q228" s="154">
        <v>0.02043</v>
      </c>
      <c r="R228" s="154">
        <f>Q228*H228</f>
        <v>1.95088113</v>
      </c>
      <c r="S228" s="154">
        <v>0</v>
      </c>
      <c r="T228" s="155">
        <f>S228*H228</f>
        <v>0</v>
      </c>
      <c r="AR228" s="156" t="s">
        <v>182</v>
      </c>
      <c r="AT228" s="156" t="s">
        <v>387</v>
      </c>
      <c r="AU228" s="156" t="s">
        <v>91</v>
      </c>
      <c r="AY228" s="18" t="s">
        <v>137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8" t="s">
        <v>89</v>
      </c>
      <c r="BK228" s="157">
        <f>ROUND(I228*H228,2)</f>
        <v>0</v>
      </c>
      <c r="BL228" s="18" t="s">
        <v>136</v>
      </c>
      <c r="BM228" s="156" t="s">
        <v>1290</v>
      </c>
    </row>
    <row r="229" spans="2:51" s="11" customFormat="1" ht="12">
      <c r="B229" s="158"/>
      <c r="D229" s="159" t="s">
        <v>145</v>
      </c>
      <c r="E229" s="160" t="s">
        <v>1</v>
      </c>
      <c r="F229" s="161" t="s">
        <v>1291</v>
      </c>
      <c r="H229" s="162">
        <v>94.08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145</v>
      </c>
      <c r="AU229" s="160" t="s">
        <v>91</v>
      </c>
      <c r="AV229" s="11" t="s">
        <v>91</v>
      </c>
      <c r="AW229" s="11" t="s">
        <v>36</v>
      </c>
      <c r="AX229" s="11" t="s">
        <v>89</v>
      </c>
      <c r="AY229" s="160" t="s">
        <v>137</v>
      </c>
    </row>
    <row r="230" spans="2:51" s="12" customFormat="1" ht="12">
      <c r="B230" s="167"/>
      <c r="D230" s="159" t="s">
        <v>145</v>
      </c>
      <c r="E230" s="168" t="s">
        <v>1</v>
      </c>
      <c r="F230" s="169" t="s">
        <v>585</v>
      </c>
      <c r="H230" s="168" t="s">
        <v>1</v>
      </c>
      <c r="I230" s="170"/>
      <c r="L230" s="167"/>
      <c r="M230" s="171"/>
      <c r="N230" s="172"/>
      <c r="O230" s="172"/>
      <c r="P230" s="172"/>
      <c r="Q230" s="172"/>
      <c r="R230" s="172"/>
      <c r="S230" s="172"/>
      <c r="T230" s="173"/>
      <c r="AT230" s="168" t="s">
        <v>145</v>
      </c>
      <c r="AU230" s="168" t="s">
        <v>91</v>
      </c>
      <c r="AV230" s="12" t="s">
        <v>89</v>
      </c>
      <c r="AW230" s="12" t="s">
        <v>36</v>
      </c>
      <c r="AX230" s="12" t="s">
        <v>81</v>
      </c>
      <c r="AY230" s="168" t="s">
        <v>137</v>
      </c>
    </row>
    <row r="231" spans="2:51" s="11" customFormat="1" ht="12">
      <c r="B231" s="158"/>
      <c r="D231" s="159" t="s">
        <v>145</v>
      </c>
      <c r="F231" s="161" t="s">
        <v>1292</v>
      </c>
      <c r="H231" s="162">
        <v>95.491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145</v>
      </c>
      <c r="AU231" s="160" t="s">
        <v>91</v>
      </c>
      <c r="AV231" s="11" t="s">
        <v>91</v>
      </c>
      <c r="AW231" s="11" t="s">
        <v>3</v>
      </c>
      <c r="AX231" s="11" t="s">
        <v>89</v>
      </c>
      <c r="AY231" s="160" t="s">
        <v>137</v>
      </c>
    </row>
    <row r="232" spans="2:65" s="1" customFormat="1" ht="16.5" customHeight="1">
      <c r="B232" s="144"/>
      <c r="C232" s="145" t="s">
        <v>353</v>
      </c>
      <c r="D232" s="145" t="s">
        <v>138</v>
      </c>
      <c r="E232" s="146" t="s">
        <v>1293</v>
      </c>
      <c r="F232" s="147" t="s">
        <v>1294</v>
      </c>
      <c r="G232" s="148" t="s">
        <v>472</v>
      </c>
      <c r="H232" s="149">
        <v>1</v>
      </c>
      <c r="I232" s="150"/>
      <c r="J232" s="151">
        <f>ROUND(I232*H232,2)</f>
        <v>0</v>
      </c>
      <c r="K232" s="147" t="s">
        <v>150</v>
      </c>
      <c r="L232" s="33"/>
      <c r="M232" s="152" t="s">
        <v>1</v>
      </c>
      <c r="N232" s="153" t="s">
        <v>46</v>
      </c>
      <c r="O232" s="56"/>
      <c r="P232" s="154">
        <f>O232*H232</f>
        <v>0</v>
      </c>
      <c r="Q232" s="154">
        <v>0.0001</v>
      </c>
      <c r="R232" s="154">
        <f>Q232*H232</f>
        <v>0.0001</v>
      </c>
      <c r="S232" s="154">
        <v>0</v>
      </c>
      <c r="T232" s="155">
        <f>S232*H232</f>
        <v>0</v>
      </c>
      <c r="AR232" s="156" t="s">
        <v>136</v>
      </c>
      <c r="AT232" s="156" t="s">
        <v>138</v>
      </c>
      <c r="AU232" s="156" t="s">
        <v>91</v>
      </c>
      <c r="AY232" s="18" t="s">
        <v>137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8" t="s">
        <v>89</v>
      </c>
      <c r="BK232" s="157">
        <f>ROUND(I232*H232,2)</f>
        <v>0</v>
      </c>
      <c r="BL232" s="18" t="s">
        <v>136</v>
      </c>
      <c r="BM232" s="156" t="s">
        <v>1295</v>
      </c>
    </row>
    <row r="233" spans="2:51" s="11" customFormat="1" ht="12">
      <c r="B233" s="158"/>
      <c r="D233" s="159" t="s">
        <v>145</v>
      </c>
      <c r="E233" s="160" t="s">
        <v>1</v>
      </c>
      <c r="F233" s="161" t="s">
        <v>1296</v>
      </c>
      <c r="H233" s="162">
        <v>1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145</v>
      </c>
      <c r="AU233" s="160" t="s">
        <v>91</v>
      </c>
      <c r="AV233" s="11" t="s">
        <v>91</v>
      </c>
      <c r="AW233" s="11" t="s">
        <v>36</v>
      </c>
      <c r="AX233" s="11" t="s">
        <v>89</v>
      </c>
      <c r="AY233" s="160" t="s">
        <v>137</v>
      </c>
    </row>
    <row r="234" spans="2:65" s="1" customFormat="1" ht="16.5" customHeight="1">
      <c r="B234" s="144"/>
      <c r="C234" s="192" t="s">
        <v>359</v>
      </c>
      <c r="D234" s="192" t="s">
        <v>387</v>
      </c>
      <c r="E234" s="193" t="s">
        <v>1297</v>
      </c>
      <c r="F234" s="194" t="s">
        <v>1298</v>
      </c>
      <c r="G234" s="195" t="s">
        <v>472</v>
      </c>
      <c r="H234" s="196">
        <v>1</v>
      </c>
      <c r="I234" s="197"/>
      <c r="J234" s="198">
        <f>ROUND(I234*H234,2)</f>
        <v>0</v>
      </c>
      <c r="K234" s="194" t="s">
        <v>150</v>
      </c>
      <c r="L234" s="199"/>
      <c r="M234" s="200" t="s">
        <v>1</v>
      </c>
      <c r="N234" s="201" t="s">
        <v>46</v>
      </c>
      <c r="O234" s="56"/>
      <c r="P234" s="154">
        <f>O234*H234</f>
        <v>0</v>
      </c>
      <c r="Q234" s="154">
        <v>0.0092</v>
      </c>
      <c r="R234" s="154">
        <f>Q234*H234</f>
        <v>0.0092</v>
      </c>
      <c r="S234" s="154">
        <v>0</v>
      </c>
      <c r="T234" s="155">
        <f>S234*H234</f>
        <v>0</v>
      </c>
      <c r="AR234" s="156" t="s">
        <v>182</v>
      </c>
      <c r="AT234" s="156" t="s">
        <v>387</v>
      </c>
      <c r="AU234" s="156" t="s">
        <v>91</v>
      </c>
      <c r="AY234" s="18" t="s">
        <v>137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8" t="s">
        <v>89</v>
      </c>
      <c r="BK234" s="157">
        <f>ROUND(I234*H234,2)</f>
        <v>0</v>
      </c>
      <c r="BL234" s="18" t="s">
        <v>136</v>
      </c>
      <c r="BM234" s="156" t="s">
        <v>1299</v>
      </c>
    </row>
    <row r="235" spans="2:51" s="11" customFormat="1" ht="12">
      <c r="B235" s="158"/>
      <c r="D235" s="159" t="s">
        <v>145</v>
      </c>
      <c r="E235" s="160" t="s">
        <v>1</v>
      </c>
      <c r="F235" s="161" t="s">
        <v>1300</v>
      </c>
      <c r="H235" s="162">
        <v>1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145</v>
      </c>
      <c r="AU235" s="160" t="s">
        <v>91</v>
      </c>
      <c r="AV235" s="11" t="s">
        <v>91</v>
      </c>
      <c r="AW235" s="11" t="s">
        <v>36</v>
      </c>
      <c r="AX235" s="11" t="s">
        <v>89</v>
      </c>
      <c r="AY235" s="160" t="s">
        <v>137</v>
      </c>
    </row>
    <row r="236" spans="2:65" s="1" customFormat="1" ht="24" customHeight="1">
      <c r="B236" s="144"/>
      <c r="C236" s="145" t="s">
        <v>365</v>
      </c>
      <c r="D236" s="145" t="s">
        <v>138</v>
      </c>
      <c r="E236" s="146" t="s">
        <v>1301</v>
      </c>
      <c r="F236" s="147" t="s">
        <v>1302</v>
      </c>
      <c r="G236" s="148" t="s">
        <v>472</v>
      </c>
      <c r="H236" s="149">
        <v>1</v>
      </c>
      <c r="I236" s="150"/>
      <c r="J236" s="151">
        <f>ROUND(I236*H236,2)</f>
        <v>0</v>
      </c>
      <c r="K236" s="147" t="s">
        <v>150</v>
      </c>
      <c r="L236" s="33"/>
      <c r="M236" s="152" t="s">
        <v>1</v>
      </c>
      <c r="N236" s="153" t="s">
        <v>46</v>
      </c>
      <c r="O236" s="56"/>
      <c r="P236" s="154">
        <f>O236*H236</f>
        <v>0</v>
      </c>
      <c r="Q236" s="154">
        <v>0.0001</v>
      </c>
      <c r="R236" s="154">
        <f>Q236*H236</f>
        <v>0.0001</v>
      </c>
      <c r="S236" s="154">
        <v>0</v>
      </c>
      <c r="T236" s="155">
        <f>S236*H236</f>
        <v>0</v>
      </c>
      <c r="AR236" s="156" t="s">
        <v>136</v>
      </c>
      <c r="AT236" s="156" t="s">
        <v>138</v>
      </c>
      <c r="AU236" s="156" t="s">
        <v>91</v>
      </c>
      <c r="AY236" s="18" t="s">
        <v>137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8" t="s">
        <v>89</v>
      </c>
      <c r="BK236" s="157">
        <f>ROUND(I236*H236,2)</f>
        <v>0</v>
      </c>
      <c r="BL236" s="18" t="s">
        <v>136</v>
      </c>
      <c r="BM236" s="156" t="s">
        <v>1303</v>
      </c>
    </row>
    <row r="237" spans="2:51" s="11" customFormat="1" ht="12">
      <c r="B237" s="158"/>
      <c r="D237" s="159" t="s">
        <v>145</v>
      </c>
      <c r="E237" s="160" t="s">
        <v>1</v>
      </c>
      <c r="F237" s="161" t="s">
        <v>1304</v>
      </c>
      <c r="H237" s="162">
        <v>1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145</v>
      </c>
      <c r="AU237" s="160" t="s">
        <v>91</v>
      </c>
      <c r="AV237" s="11" t="s">
        <v>91</v>
      </c>
      <c r="AW237" s="11" t="s">
        <v>36</v>
      </c>
      <c r="AX237" s="11" t="s">
        <v>89</v>
      </c>
      <c r="AY237" s="160" t="s">
        <v>137</v>
      </c>
    </row>
    <row r="238" spans="2:65" s="1" customFormat="1" ht="16.5" customHeight="1">
      <c r="B238" s="144"/>
      <c r="C238" s="192" t="s">
        <v>370</v>
      </c>
      <c r="D238" s="192" t="s">
        <v>387</v>
      </c>
      <c r="E238" s="193" t="s">
        <v>1305</v>
      </c>
      <c r="F238" s="194" t="s">
        <v>1306</v>
      </c>
      <c r="G238" s="195" t="s">
        <v>472</v>
      </c>
      <c r="H238" s="196">
        <v>1</v>
      </c>
      <c r="I238" s="197"/>
      <c r="J238" s="198">
        <f>ROUND(I238*H238,2)</f>
        <v>0</v>
      </c>
      <c r="K238" s="194" t="s">
        <v>150</v>
      </c>
      <c r="L238" s="199"/>
      <c r="M238" s="200" t="s">
        <v>1</v>
      </c>
      <c r="N238" s="201" t="s">
        <v>46</v>
      </c>
      <c r="O238" s="56"/>
      <c r="P238" s="154">
        <f>O238*H238</f>
        <v>0</v>
      </c>
      <c r="Q238" s="154">
        <v>0.0012</v>
      </c>
      <c r="R238" s="154">
        <f>Q238*H238</f>
        <v>0.0012</v>
      </c>
      <c r="S238" s="154">
        <v>0</v>
      </c>
      <c r="T238" s="155">
        <f>S238*H238</f>
        <v>0</v>
      </c>
      <c r="AR238" s="156" t="s">
        <v>182</v>
      </c>
      <c r="AT238" s="156" t="s">
        <v>387</v>
      </c>
      <c r="AU238" s="156" t="s">
        <v>91</v>
      </c>
      <c r="AY238" s="18" t="s">
        <v>137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8" t="s">
        <v>89</v>
      </c>
      <c r="BK238" s="157">
        <f>ROUND(I238*H238,2)</f>
        <v>0</v>
      </c>
      <c r="BL238" s="18" t="s">
        <v>136</v>
      </c>
      <c r="BM238" s="156" t="s">
        <v>1307</v>
      </c>
    </row>
    <row r="239" spans="2:51" s="11" customFormat="1" ht="12">
      <c r="B239" s="158"/>
      <c r="D239" s="159" t="s">
        <v>145</v>
      </c>
      <c r="E239" s="160" t="s">
        <v>1</v>
      </c>
      <c r="F239" s="161" t="s">
        <v>918</v>
      </c>
      <c r="H239" s="162">
        <v>1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145</v>
      </c>
      <c r="AU239" s="160" t="s">
        <v>91</v>
      </c>
      <c r="AV239" s="11" t="s">
        <v>91</v>
      </c>
      <c r="AW239" s="11" t="s">
        <v>36</v>
      </c>
      <c r="AX239" s="11" t="s">
        <v>89</v>
      </c>
      <c r="AY239" s="160" t="s">
        <v>137</v>
      </c>
    </row>
    <row r="240" spans="2:65" s="1" customFormat="1" ht="16.5" customHeight="1">
      <c r="B240" s="144"/>
      <c r="C240" s="145" t="s">
        <v>375</v>
      </c>
      <c r="D240" s="145" t="s">
        <v>138</v>
      </c>
      <c r="E240" s="146" t="s">
        <v>1308</v>
      </c>
      <c r="F240" s="147" t="s">
        <v>1309</v>
      </c>
      <c r="G240" s="148" t="s">
        <v>472</v>
      </c>
      <c r="H240" s="149">
        <v>11</v>
      </c>
      <c r="I240" s="150"/>
      <c r="J240" s="151">
        <f>ROUND(I240*H240,2)</f>
        <v>0</v>
      </c>
      <c r="K240" s="147" t="s">
        <v>150</v>
      </c>
      <c r="L240" s="33"/>
      <c r="M240" s="152" t="s">
        <v>1</v>
      </c>
      <c r="N240" s="153" t="s">
        <v>46</v>
      </c>
      <c r="O240" s="56"/>
      <c r="P240" s="154">
        <f>O240*H240</f>
        <v>0</v>
      </c>
      <c r="Q240" s="154">
        <v>0.0001</v>
      </c>
      <c r="R240" s="154">
        <f>Q240*H240</f>
        <v>0.0011</v>
      </c>
      <c r="S240" s="154">
        <v>0</v>
      </c>
      <c r="T240" s="155">
        <f>S240*H240</f>
        <v>0</v>
      </c>
      <c r="AR240" s="156" t="s">
        <v>136</v>
      </c>
      <c r="AT240" s="156" t="s">
        <v>138</v>
      </c>
      <c r="AU240" s="156" t="s">
        <v>91</v>
      </c>
      <c r="AY240" s="18" t="s">
        <v>137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8" t="s">
        <v>89</v>
      </c>
      <c r="BK240" s="157">
        <f>ROUND(I240*H240,2)</f>
        <v>0</v>
      </c>
      <c r="BL240" s="18" t="s">
        <v>136</v>
      </c>
      <c r="BM240" s="156" t="s">
        <v>1310</v>
      </c>
    </row>
    <row r="241" spans="2:51" s="11" customFormat="1" ht="12">
      <c r="B241" s="158"/>
      <c r="D241" s="159" t="s">
        <v>145</v>
      </c>
      <c r="E241" s="160" t="s">
        <v>1</v>
      </c>
      <c r="F241" s="161" t="s">
        <v>1311</v>
      </c>
      <c r="H241" s="162">
        <v>6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145</v>
      </c>
      <c r="AU241" s="160" t="s">
        <v>91</v>
      </c>
      <c r="AV241" s="11" t="s">
        <v>91</v>
      </c>
      <c r="AW241" s="11" t="s">
        <v>36</v>
      </c>
      <c r="AX241" s="11" t="s">
        <v>81</v>
      </c>
      <c r="AY241" s="160" t="s">
        <v>137</v>
      </c>
    </row>
    <row r="242" spans="2:51" s="11" customFormat="1" ht="12">
      <c r="B242" s="158"/>
      <c r="D242" s="159" t="s">
        <v>145</v>
      </c>
      <c r="E242" s="160" t="s">
        <v>1</v>
      </c>
      <c r="F242" s="161" t="s">
        <v>1312</v>
      </c>
      <c r="H242" s="162">
        <v>4</v>
      </c>
      <c r="I242" s="163"/>
      <c r="L242" s="158"/>
      <c r="M242" s="164"/>
      <c r="N242" s="165"/>
      <c r="O242" s="165"/>
      <c r="P242" s="165"/>
      <c r="Q242" s="165"/>
      <c r="R242" s="165"/>
      <c r="S242" s="165"/>
      <c r="T242" s="166"/>
      <c r="AT242" s="160" t="s">
        <v>145</v>
      </c>
      <c r="AU242" s="160" t="s">
        <v>91</v>
      </c>
      <c r="AV242" s="11" t="s">
        <v>91</v>
      </c>
      <c r="AW242" s="11" t="s">
        <v>36</v>
      </c>
      <c r="AX242" s="11" t="s">
        <v>81</v>
      </c>
      <c r="AY242" s="160" t="s">
        <v>137</v>
      </c>
    </row>
    <row r="243" spans="2:51" s="11" customFormat="1" ht="12">
      <c r="B243" s="158"/>
      <c r="D243" s="159" t="s">
        <v>145</v>
      </c>
      <c r="E243" s="160" t="s">
        <v>1</v>
      </c>
      <c r="F243" s="161" t="s">
        <v>1313</v>
      </c>
      <c r="H243" s="162">
        <v>1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145</v>
      </c>
      <c r="AU243" s="160" t="s">
        <v>91</v>
      </c>
      <c r="AV243" s="11" t="s">
        <v>91</v>
      </c>
      <c r="AW243" s="11" t="s">
        <v>36</v>
      </c>
      <c r="AX243" s="11" t="s">
        <v>81</v>
      </c>
      <c r="AY243" s="160" t="s">
        <v>137</v>
      </c>
    </row>
    <row r="244" spans="2:51" s="14" customFormat="1" ht="12">
      <c r="B244" s="184"/>
      <c r="D244" s="159" t="s">
        <v>145</v>
      </c>
      <c r="E244" s="185" t="s">
        <v>1</v>
      </c>
      <c r="F244" s="186" t="s">
        <v>271</v>
      </c>
      <c r="H244" s="187">
        <v>11</v>
      </c>
      <c r="I244" s="188"/>
      <c r="L244" s="184"/>
      <c r="M244" s="189"/>
      <c r="N244" s="190"/>
      <c r="O244" s="190"/>
      <c r="P244" s="190"/>
      <c r="Q244" s="190"/>
      <c r="R244" s="190"/>
      <c r="S244" s="190"/>
      <c r="T244" s="191"/>
      <c r="AT244" s="185" t="s">
        <v>145</v>
      </c>
      <c r="AU244" s="185" t="s">
        <v>91</v>
      </c>
      <c r="AV244" s="14" t="s">
        <v>136</v>
      </c>
      <c r="AW244" s="14" t="s">
        <v>36</v>
      </c>
      <c r="AX244" s="14" t="s">
        <v>89</v>
      </c>
      <c r="AY244" s="185" t="s">
        <v>137</v>
      </c>
    </row>
    <row r="245" spans="2:65" s="1" customFormat="1" ht="16.5" customHeight="1">
      <c r="B245" s="144"/>
      <c r="C245" s="192" t="s">
        <v>380</v>
      </c>
      <c r="D245" s="192" t="s">
        <v>387</v>
      </c>
      <c r="E245" s="193" t="s">
        <v>1314</v>
      </c>
      <c r="F245" s="194" t="s">
        <v>1315</v>
      </c>
      <c r="G245" s="195" t="s">
        <v>472</v>
      </c>
      <c r="H245" s="196">
        <v>6</v>
      </c>
      <c r="I245" s="197"/>
      <c r="J245" s="198">
        <f>ROUND(I245*H245,2)</f>
        <v>0</v>
      </c>
      <c r="K245" s="194" t="s">
        <v>150</v>
      </c>
      <c r="L245" s="199"/>
      <c r="M245" s="200" t="s">
        <v>1</v>
      </c>
      <c r="N245" s="201" t="s">
        <v>46</v>
      </c>
      <c r="O245" s="56"/>
      <c r="P245" s="154">
        <f>O245*H245</f>
        <v>0</v>
      </c>
      <c r="Q245" s="154">
        <v>0.0167</v>
      </c>
      <c r="R245" s="154">
        <f>Q245*H245</f>
        <v>0.1002</v>
      </c>
      <c r="S245" s="154">
        <v>0</v>
      </c>
      <c r="T245" s="155">
        <f>S245*H245</f>
        <v>0</v>
      </c>
      <c r="AR245" s="156" t="s">
        <v>182</v>
      </c>
      <c r="AT245" s="156" t="s">
        <v>387</v>
      </c>
      <c r="AU245" s="156" t="s">
        <v>91</v>
      </c>
      <c r="AY245" s="18" t="s">
        <v>137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8" t="s">
        <v>89</v>
      </c>
      <c r="BK245" s="157">
        <f>ROUND(I245*H245,2)</f>
        <v>0</v>
      </c>
      <c r="BL245" s="18" t="s">
        <v>136</v>
      </c>
      <c r="BM245" s="156" t="s">
        <v>1316</v>
      </c>
    </row>
    <row r="246" spans="2:51" s="11" customFormat="1" ht="12">
      <c r="B246" s="158"/>
      <c r="D246" s="159" t="s">
        <v>145</v>
      </c>
      <c r="E246" s="160" t="s">
        <v>1</v>
      </c>
      <c r="F246" s="161" t="s">
        <v>1317</v>
      </c>
      <c r="H246" s="162">
        <v>6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145</v>
      </c>
      <c r="AU246" s="160" t="s">
        <v>91</v>
      </c>
      <c r="AV246" s="11" t="s">
        <v>91</v>
      </c>
      <c r="AW246" s="11" t="s">
        <v>36</v>
      </c>
      <c r="AX246" s="11" t="s">
        <v>89</v>
      </c>
      <c r="AY246" s="160" t="s">
        <v>137</v>
      </c>
    </row>
    <row r="247" spans="2:65" s="1" customFormat="1" ht="16.5" customHeight="1">
      <c r="B247" s="144"/>
      <c r="C247" s="192" t="s">
        <v>386</v>
      </c>
      <c r="D247" s="192" t="s">
        <v>387</v>
      </c>
      <c r="E247" s="193" t="s">
        <v>1318</v>
      </c>
      <c r="F247" s="194" t="s">
        <v>1319</v>
      </c>
      <c r="G247" s="195" t="s">
        <v>472</v>
      </c>
      <c r="H247" s="196">
        <v>5</v>
      </c>
      <c r="I247" s="197"/>
      <c r="J247" s="198">
        <f>ROUND(I247*H247,2)</f>
        <v>0</v>
      </c>
      <c r="K247" s="194" t="s">
        <v>150</v>
      </c>
      <c r="L247" s="199"/>
      <c r="M247" s="200" t="s">
        <v>1</v>
      </c>
      <c r="N247" s="201" t="s">
        <v>46</v>
      </c>
      <c r="O247" s="56"/>
      <c r="P247" s="154">
        <f>O247*H247</f>
        <v>0</v>
      </c>
      <c r="Q247" s="154">
        <v>0.0171</v>
      </c>
      <c r="R247" s="154">
        <f>Q247*H247</f>
        <v>0.0855</v>
      </c>
      <c r="S247" s="154">
        <v>0</v>
      </c>
      <c r="T247" s="155">
        <f>S247*H247</f>
        <v>0</v>
      </c>
      <c r="AR247" s="156" t="s">
        <v>182</v>
      </c>
      <c r="AT247" s="156" t="s">
        <v>387</v>
      </c>
      <c r="AU247" s="156" t="s">
        <v>91</v>
      </c>
      <c r="AY247" s="18" t="s">
        <v>137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8" t="s">
        <v>89</v>
      </c>
      <c r="BK247" s="157">
        <f>ROUND(I247*H247,2)</f>
        <v>0</v>
      </c>
      <c r="BL247" s="18" t="s">
        <v>136</v>
      </c>
      <c r="BM247" s="156" t="s">
        <v>1320</v>
      </c>
    </row>
    <row r="248" spans="2:51" s="11" customFormat="1" ht="12">
      <c r="B248" s="158"/>
      <c r="D248" s="159" t="s">
        <v>145</v>
      </c>
      <c r="E248" s="160" t="s">
        <v>1</v>
      </c>
      <c r="F248" s="161" t="s">
        <v>1321</v>
      </c>
      <c r="H248" s="162">
        <v>5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145</v>
      </c>
      <c r="AU248" s="160" t="s">
        <v>91</v>
      </c>
      <c r="AV248" s="11" t="s">
        <v>91</v>
      </c>
      <c r="AW248" s="11" t="s">
        <v>36</v>
      </c>
      <c r="AX248" s="11" t="s">
        <v>89</v>
      </c>
      <c r="AY248" s="160" t="s">
        <v>137</v>
      </c>
    </row>
    <row r="249" spans="2:65" s="1" customFormat="1" ht="16.5" customHeight="1">
      <c r="B249" s="144"/>
      <c r="C249" s="145" t="s">
        <v>394</v>
      </c>
      <c r="D249" s="145" t="s">
        <v>138</v>
      </c>
      <c r="E249" s="146" t="s">
        <v>1322</v>
      </c>
      <c r="F249" s="147" t="s">
        <v>1323</v>
      </c>
      <c r="G249" s="148" t="s">
        <v>1324</v>
      </c>
      <c r="H249" s="149">
        <v>4</v>
      </c>
      <c r="I249" s="150"/>
      <c r="J249" s="151">
        <f>ROUND(I249*H249,2)</f>
        <v>0</v>
      </c>
      <c r="K249" s="147" t="s">
        <v>150</v>
      </c>
      <c r="L249" s="33"/>
      <c r="M249" s="152" t="s">
        <v>1</v>
      </c>
      <c r="N249" s="153" t="s">
        <v>46</v>
      </c>
      <c r="O249" s="56"/>
      <c r="P249" s="154">
        <f>O249*H249</f>
        <v>0</v>
      </c>
      <c r="Q249" s="154">
        <v>0.00031</v>
      </c>
      <c r="R249" s="154">
        <f>Q249*H249</f>
        <v>0.00124</v>
      </c>
      <c r="S249" s="154">
        <v>0</v>
      </c>
      <c r="T249" s="155">
        <f>S249*H249</f>
        <v>0</v>
      </c>
      <c r="AR249" s="156" t="s">
        <v>136</v>
      </c>
      <c r="AT249" s="156" t="s">
        <v>138</v>
      </c>
      <c r="AU249" s="156" t="s">
        <v>91</v>
      </c>
      <c r="AY249" s="18" t="s">
        <v>137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8" t="s">
        <v>89</v>
      </c>
      <c r="BK249" s="157">
        <f>ROUND(I249*H249,2)</f>
        <v>0</v>
      </c>
      <c r="BL249" s="18" t="s">
        <v>136</v>
      </c>
      <c r="BM249" s="156" t="s">
        <v>1325</v>
      </c>
    </row>
    <row r="250" spans="2:51" s="11" customFormat="1" ht="12">
      <c r="B250" s="158"/>
      <c r="D250" s="159" t="s">
        <v>145</v>
      </c>
      <c r="E250" s="160" t="s">
        <v>1</v>
      </c>
      <c r="F250" s="161" t="s">
        <v>1326</v>
      </c>
      <c r="H250" s="162">
        <v>4</v>
      </c>
      <c r="I250" s="163"/>
      <c r="L250" s="158"/>
      <c r="M250" s="164"/>
      <c r="N250" s="165"/>
      <c r="O250" s="165"/>
      <c r="P250" s="165"/>
      <c r="Q250" s="165"/>
      <c r="R250" s="165"/>
      <c r="S250" s="165"/>
      <c r="T250" s="166"/>
      <c r="AT250" s="160" t="s">
        <v>145</v>
      </c>
      <c r="AU250" s="160" t="s">
        <v>91</v>
      </c>
      <c r="AV250" s="11" t="s">
        <v>91</v>
      </c>
      <c r="AW250" s="11" t="s">
        <v>36</v>
      </c>
      <c r="AX250" s="11" t="s">
        <v>89</v>
      </c>
      <c r="AY250" s="160" t="s">
        <v>137</v>
      </c>
    </row>
    <row r="251" spans="2:65" s="1" customFormat="1" ht="16.5" customHeight="1">
      <c r="B251" s="144"/>
      <c r="C251" s="145" t="s">
        <v>405</v>
      </c>
      <c r="D251" s="145" t="s">
        <v>138</v>
      </c>
      <c r="E251" s="146" t="s">
        <v>1327</v>
      </c>
      <c r="F251" s="147" t="s">
        <v>1328</v>
      </c>
      <c r="G251" s="148" t="s">
        <v>1324</v>
      </c>
      <c r="H251" s="149">
        <v>4</v>
      </c>
      <c r="I251" s="150"/>
      <c r="J251" s="151">
        <f>ROUND(I251*H251,2)</f>
        <v>0</v>
      </c>
      <c r="K251" s="147" t="s">
        <v>150</v>
      </c>
      <c r="L251" s="33"/>
      <c r="M251" s="152" t="s">
        <v>1</v>
      </c>
      <c r="N251" s="153" t="s">
        <v>46</v>
      </c>
      <c r="O251" s="56"/>
      <c r="P251" s="154">
        <f>O251*H251</f>
        <v>0</v>
      </c>
      <c r="Q251" s="154">
        <v>0.00025</v>
      </c>
      <c r="R251" s="154">
        <f>Q251*H251</f>
        <v>0.001</v>
      </c>
      <c r="S251" s="154">
        <v>0</v>
      </c>
      <c r="T251" s="155">
        <f>S251*H251</f>
        <v>0</v>
      </c>
      <c r="AR251" s="156" t="s">
        <v>136</v>
      </c>
      <c r="AT251" s="156" t="s">
        <v>138</v>
      </c>
      <c r="AU251" s="156" t="s">
        <v>91</v>
      </c>
      <c r="AY251" s="18" t="s">
        <v>137</v>
      </c>
      <c r="BE251" s="157">
        <f>IF(N251="základní",J251,0)</f>
        <v>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8" t="s">
        <v>89</v>
      </c>
      <c r="BK251" s="157">
        <f>ROUND(I251*H251,2)</f>
        <v>0</v>
      </c>
      <c r="BL251" s="18" t="s">
        <v>136</v>
      </c>
      <c r="BM251" s="156" t="s">
        <v>1329</v>
      </c>
    </row>
    <row r="252" spans="2:51" s="11" customFormat="1" ht="12">
      <c r="B252" s="158"/>
      <c r="D252" s="159" t="s">
        <v>145</v>
      </c>
      <c r="E252" s="160" t="s">
        <v>1</v>
      </c>
      <c r="F252" s="161" t="s">
        <v>1326</v>
      </c>
      <c r="H252" s="162">
        <v>4</v>
      </c>
      <c r="I252" s="163"/>
      <c r="L252" s="158"/>
      <c r="M252" s="164"/>
      <c r="N252" s="165"/>
      <c r="O252" s="165"/>
      <c r="P252" s="165"/>
      <c r="Q252" s="165"/>
      <c r="R252" s="165"/>
      <c r="S252" s="165"/>
      <c r="T252" s="166"/>
      <c r="AT252" s="160" t="s">
        <v>145</v>
      </c>
      <c r="AU252" s="160" t="s">
        <v>91</v>
      </c>
      <c r="AV252" s="11" t="s">
        <v>91</v>
      </c>
      <c r="AW252" s="11" t="s">
        <v>36</v>
      </c>
      <c r="AX252" s="11" t="s">
        <v>89</v>
      </c>
      <c r="AY252" s="160" t="s">
        <v>137</v>
      </c>
    </row>
    <row r="253" spans="2:65" s="1" customFormat="1" ht="24" customHeight="1">
      <c r="B253" s="144"/>
      <c r="C253" s="145" t="s">
        <v>413</v>
      </c>
      <c r="D253" s="145" t="s">
        <v>138</v>
      </c>
      <c r="E253" s="146" t="s">
        <v>1330</v>
      </c>
      <c r="F253" s="147" t="s">
        <v>1331</v>
      </c>
      <c r="G253" s="148" t="s">
        <v>472</v>
      </c>
      <c r="H253" s="149">
        <v>1</v>
      </c>
      <c r="I253" s="150"/>
      <c r="J253" s="151">
        <f>ROUND(I253*H253,2)</f>
        <v>0</v>
      </c>
      <c r="K253" s="147" t="s">
        <v>150</v>
      </c>
      <c r="L253" s="33"/>
      <c r="M253" s="152" t="s">
        <v>1</v>
      </c>
      <c r="N253" s="153" t="s">
        <v>46</v>
      </c>
      <c r="O253" s="56"/>
      <c r="P253" s="154">
        <f>O253*H253</f>
        <v>0</v>
      </c>
      <c r="Q253" s="154">
        <v>0.11338</v>
      </c>
      <c r="R253" s="154">
        <f>Q253*H253</f>
        <v>0.11338</v>
      </c>
      <c r="S253" s="154">
        <v>0</v>
      </c>
      <c r="T253" s="155">
        <f>S253*H253</f>
        <v>0</v>
      </c>
      <c r="AR253" s="156" t="s">
        <v>136</v>
      </c>
      <c r="AT253" s="156" t="s">
        <v>138</v>
      </c>
      <c r="AU253" s="156" t="s">
        <v>91</v>
      </c>
      <c r="AY253" s="18" t="s">
        <v>137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8" t="s">
        <v>89</v>
      </c>
      <c r="BK253" s="157">
        <f>ROUND(I253*H253,2)</f>
        <v>0</v>
      </c>
      <c r="BL253" s="18" t="s">
        <v>136</v>
      </c>
      <c r="BM253" s="156" t="s">
        <v>1332</v>
      </c>
    </row>
    <row r="254" spans="2:51" s="11" customFormat="1" ht="12">
      <c r="B254" s="158"/>
      <c r="D254" s="159" t="s">
        <v>145</v>
      </c>
      <c r="E254" s="160" t="s">
        <v>1</v>
      </c>
      <c r="F254" s="161" t="s">
        <v>1333</v>
      </c>
      <c r="H254" s="162">
        <v>1</v>
      </c>
      <c r="I254" s="163"/>
      <c r="L254" s="158"/>
      <c r="M254" s="164"/>
      <c r="N254" s="165"/>
      <c r="O254" s="165"/>
      <c r="P254" s="165"/>
      <c r="Q254" s="165"/>
      <c r="R254" s="165"/>
      <c r="S254" s="165"/>
      <c r="T254" s="166"/>
      <c r="AT254" s="160" t="s">
        <v>145</v>
      </c>
      <c r="AU254" s="160" t="s">
        <v>91</v>
      </c>
      <c r="AV254" s="11" t="s">
        <v>91</v>
      </c>
      <c r="AW254" s="11" t="s">
        <v>36</v>
      </c>
      <c r="AX254" s="11" t="s">
        <v>89</v>
      </c>
      <c r="AY254" s="160" t="s">
        <v>137</v>
      </c>
    </row>
    <row r="255" spans="2:51" s="12" customFormat="1" ht="12">
      <c r="B255" s="167"/>
      <c r="D255" s="159" t="s">
        <v>145</v>
      </c>
      <c r="E255" s="168" t="s">
        <v>1</v>
      </c>
      <c r="F255" s="169" t="s">
        <v>1334</v>
      </c>
      <c r="H255" s="168" t="s">
        <v>1</v>
      </c>
      <c r="I255" s="170"/>
      <c r="L255" s="167"/>
      <c r="M255" s="171"/>
      <c r="N255" s="172"/>
      <c r="O255" s="172"/>
      <c r="P255" s="172"/>
      <c r="Q255" s="172"/>
      <c r="R255" s="172"/>
      <c r="S255" s="172"/>
      <c r="T255" s="173"/>
      <c r="AT255" s="168" t="s">
        <v>145</v>
      </c>
      <c r="AU255" s="168" t="s">
        <v>91</v>
      </c>
      <c r="AV255" s="12" t="s">
        <v>89</v>
      </c>
      <c r="AW255" s="12" t="s">
        <v>36</v>
      </c>
      <c r="AX255" s="12" t="s">
        <v>81</v>
      </c>
      <c r="AY255" s="168" t="s">
        <v>137</v>
      </c>
    </row>
    <row r="256" spans="2:65" s="1" customFormat="1" ht="24" customHeight="1">
      <c r="B256" s="144"/>
      <c r="C256" s="145" t="s">
        <v>418</v>
      </c>
      <c r="D256" s="145" t="s">
        <v>138</v>
      </c>
      <c r="E256" s="146" t="s">
        <v>1335</v>
      </c>
      <c r="F256" s="147" t="s">
        <v>1336</v>
      </c>
      <c r="G256" s="148" t="s">
        <v>472</v>
      </c>
      <c r="H256" s="149">
        <v>1</v>
      </c>
      <c r="I256" s="150"/>
      <c r="J256" s="151">
        <f>ROUND(I256*H256,2)</f>
        <v>0</v>
      </c>
      <c r="K256" s="147" t="s">
        <v>150</v>
      </c>
      <c r="L256" s="33"/>
      <c r="M256" s="152" t="s">
        <v>1</v>
      </c>
      <c r="N256" s="153" t="s">
        <v>46</v>
      </c>
      <c r="O256" s="56"/>
      <c r="P256" s="154">
        <f>O256*H256</f>
        <v>0</v>
      </c>
      <c r="Q256" s="154">
        <v>0.02424</v>
      </c>
      <c r="R256" s="154">
        <f>Q256*H256</f>
        <v>0.02424</v>
      </c>
      <c r="S256" s="154">
        <v>0</v>
      </c>
      <c r="T256" s="155">
        <f>S256*H256</f>
        <v>0</v>
      </c>
      <c r="AR256" s="156" t="s">
        <v>136</v>
      </c>
      <c r="AT256" s="156" t="s">
        <v>138</v>
      </c>
      <c r="AU256" s="156" t="s">
        <v>91</v>
      </c>
      <c r="AY256" s="18" t="s">
        <v>137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8" t="s">
        <v>89</v>
      </c>
      <c r="BK256" s="157">
        <f>ROUND(I256*H256,2)</f>
        <v>0</v>
      </c>
      <c r="BL256" s="18" t="s">
        <v>136</v>
      </c>
      <c r="BM256" s="156" t="s">
        <v>1337</v>
      </c>
    </row>
    <row r="257" spans="2:51" s="11" customFormat="1" ht="12">
      <c r="B257" s="158"/>
      <c r="D257" s="159" t="s">
        <v>145</v>
      </c>
      <c r="E257" s="160" t="s">
        <v>1</v>
      </c>
      <c r="F257" s="161" t="s">
        <v>1338</v>
      </c>
      <c r="H257" s="162">
        <v>1</v>
      </c>
      <c r="I257" s="163"/>
      <c r="L257" s="158"/>
      <c r="M257" s="164"/>
      <c r="N257" s="165"/>
      <c r="O257" s="165"/>
      <c r="P257" s="165"/>
      <c r="Q257" s="165"/>
      <c r="R257" s="165"/>
      <c r="S257" s="165"/>
      <c r="T257" s="166"/>
      <c r="AT257" s="160" t="s">
        <v>145</v>
      </c>
      <c r="AU257" s="160" t="s">
        <v>91</v>
      </c>
      <c r="AV257" s="11" t="s">
        <v>91</v>
      </c>
      <c r="AW257" s="11" t="s">
        <v>36</v>
      </c>
      <c r="AX257" s="11" t="s">
        <v>89</v>
      </c>
      <c r="AY257" s="160" t="s">
        <v>137</v>
      </c>
    </row>
    <row r="258" spans="2:65" s="1" customFormat="1" ht="24" customHeight="1">
      <c r="B258" s="144"/>
      <c r="C258" s="145" t="s">
        <v>423</v>
      </c>
      <c r="D258" s="145" t="s">
        <v>138</v>
      </c>
      <c r="E258" s="146" t="s">
        <v>1339</v>
      </c>
      <c r="F258" s="147" t="s">
        <v>1340</v>
      </c>
      <c r="G258" s="148" t="s">
        <v>472</v>
      </c>
      <c r="H258" s="149">
        <v>1</v>
      </c>
      <c r="I258" s="150"/>
      <c r="J258" s="151">
        <f>ROUND(I258*H258,2)</f>
        <v>0</v>
      </c>
      <c r="K258" s="147" t="s">
        <v>150</v>
      </c>
      <c r="L258" s="33"/>
      <c r="M258" s="152" t="s">
        <v>1</v>
      </c>
      <c r="N258" s="153" t="s">
        <v>46</v>
      </c>
      <c r="O258" s="56"/>
      <c r="P258" s="154">
        <f>O258*H258</f>
        <v>0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AR258" s="156" t="s">
        <v>136</v>
      </c>
      <c r="AT258" s="156" t="s">
        <v>138</v>
      </c>
      <c r="AU258" s="156" t="s">
        <v>91</v>
      </c>
      <c r="AY258" s="18" t="s">
        <v>137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8" t="s">
        <v>89</v>
      </c>
      <c r="BK258" s="157">
        <f>ROUND(I258*H258,2)</f>
        <v>0</v>
      </c>
      <c r="BL258" s="18" t="s">
        <v>136</v>
      </c>
      <c r="BM258" s="156" t="s">
        <v>1341</v>
      </c>
    </row>
    <row r="259" spans="2:51" s="11" customFormat="1" ht="12">
      <c r="B259" s="158"/>
      <c r="D259" s="159" t="s">
        <v>145</v>
      </c>
      <c r="E259" s="160" t="s">
        <v>1</v>
      </c>
      <c r="F259" s="161" t="s">
        <v>1338</v>
      </c>
      <c r="H259" s="162">
        <v>1</v>
      </c>
      <c r="I259" s="163"/>
      <c r="L259" s="158"/>
      <c r="M259" s="164"/>
      <c r="N259" s="165"/>
      <c r="O259" s="165"/>
      <c r="P259" s="165"/>
      <c r="Q259" s="165"/>
      <c r="R259" s="165"/>
      <c r="S259" s="165"/>
      <c r="T259" s="166"/>
      <c r="AT259" s="160" t="s">
        <v>145</v>
      </c>
      <c r="AU259" s="160" t="s">
        <v>91</v>
      </c>
      <c r="AV259" s="11" t="s">
        <v>91</v>
      </c>
      <c r="AW259" s="11" t="s">
        <v>36</v>
      </c>
      <c r="AX259" s="11" t="s">
        <v>89</v>
      </c>
      <c r="AY259" s="160" t="s">
        <v>137</v>
      </c>
    </row>
    <row r="260" spans="2:65" s="1" customFormat="1" ht="24" customHeight="1">
      <c r="B260" s="144"/>
      <c r="C260" s="145" t="s">
        <v>427</v>
      </c>
      <c r="D260" s="145" t="s">
        <v>138</v>
      </c>
      <c r="E260" s="146" t="s">
        <v>1342</v>
      </c>
      <c r="F260" s="147" t="s">
        <v>1343</v>
      </c>
      <c r="G260" s="148" t="s">
        <v>472</v>
      </c>
      <c r="H260" s="149">
        <v>1</v>
      </c>
      <c r="I260" s="150"/>
      <c r="J260" s="151">
        <f>ROUND(I260*H260,2)</f>
        <v>0</v>
      </c>
      <c r="K260" s="147" t="s">
        <v>150</v>
      </c>
      <c r="L260" s="33"/>
      <c r="M260" s="152" t="s">
        <v>1</v>
      </c>
      <c r="N260" s="153" t="s">
        <v>46</v>
      </c>
      <c r="O260" s="56"/>
      <c r="P260" s="154">
        <f>O260*H260</f>
        <v>0</v>
      </c>
      <c r="Q260" s="154">
        <v>0.11514</v>
      </c>
      <c r="R260" s="154">
        <f>Q260*H260</f>
        <v>0.11514</v>
      </c>
      <c r="S260" s="154">
        <v>0</v>
      </c>
      <c r="T260" s="155">
        <f>S260*H260</f>
        <v>0</v>
      </c>
      <c r="AR260" s="156" t="s">
        <v>136</v>
      </c>
      <c r="AT260" s="156" t="s">
        <v>138</v>
      </c>
      <c r="AU260" s="156" t="s">
        <v>91</v>
      </c>
      <c r="AY260" s="18" t="s">
        <v>137</v>
      </c>
      <c r="BE260" s="157">
        <f>IF(N260="základní",J260,0)</f>
        <v>0</v>
      </c>
      <c r="BF260" s="157">
        <f>IF(N260="snížená",J260,0)</f>
        <v>0</v>
      </c>
      <c r="BG260" s="157">
        <f>IF(N260="zákl. přenesená",J260,0)</f>
        <v>0</v>
      </c>
      <c r="BH260" s="157">
        <f>IF(N260="sníž. přenesená",J260,0)</f>
        <v>0</v>
      </c>
      <c r="BI260" s="157">
        <f>IF(N260="nulová",J260,0)</f>
        <v>0</v>
      </c>
      <c r="BJ260" s="18" t="s">
        <v>89</v>
      </c>
      <c r="BK260" s="157">
        <f>ROUND(I260*H260,2)</f>
        <v>0</v>
      </c>
      <c r="BL260" s="18" t="s">
        <v>136</v>
      </c>
      <c r="BM260" s="156" t="s">
        <v>1344</v>
      </c>
    </row>
    <row r="261" spans="2:51" s="11" customFormat="1" ht="12">
      <c r="B261" s="158"/>
      <c r="D261" s="159" t="s">
        <v>145</v>
      </c>
      <c r="E261" s="160" t="s">
        <v>1</v>
      </c>
      <c r="F261" s="161" t="s">
        <v>1345</v>
      </c>
      <c r="H261" s="162">
        <v>1</v>
      </c>
      <c r="I261" s="163"/>
      <c r="L261" s="158"/>
      <c r="M261" s="164"/>
      <c r="N261" s="165"/>
      <c r="O261" s="165"/>
      <c r="P261" s="165"/>
      <c r="Q261" s="165"/>
      <c r="R261" s="165"/>
      <c r="S261" s="165"/>
      <c r="T261" s="166"/>
      <c r="AT261" s="160" t="s">
        <v>145</v>
      </c>
      <c r="AU261" s="160" t="s">
        <v>91</v>
      </c>
      <c r="AV261" s="11" t="s">
        <v>91</v>
      </c>
      <c r="AW261" s="11" t="s">
        <v>36</v>
      </c>
      <c r="AX261" s="11" t="s">
        <v>89</v>
      </c>
      <c r="AY261" s="160" t="s">
        <v>137</v>
      </c>
    </row>
    <row r="262" spans="2:65" s="1" customFormat="1" ht="24" customHeight="1">
      <c r="B262" s="144"/>
      <c r="C262" s="145" t="s">
        <v>434</v>
      </c>
      <c r="D262" s="145" t="s">
        <v>138</v>
      </c>
      <c r="E262" s="146" t="s">
        <v>1346</v>
      </c>
      <c r="F262" s="147" t="s">
        <v>1347</v>
      </c>
      <c r="G262" s="148" t="s">
        <v>472</v>
      </c>
      <c r="H262" s="149">
        <v>2</v>
      </c>
      <c r="I262" s="150"/>
      <c r="J262" s="151">
        <f>ROUND(I262*H262,2)</f>
        <v>0</v>
      </c>
      <c r="K262" s="147" t="s">
        <v>150</v>
      </c>
      <c r="L262" s="33"/>
      <c r="M262" s="152" t="s">
        <v>1</v>
      </c>
      <c r="N262" s="153" t="s">
        <v>46</v>
      </c>
      <c r="O262" s="56"/>
      <c r="P262" s="154">
        <f>O262*H262</f>
        <v>0</v>
      </c>
      <c r="Q262" s="154">
        <v>2.15228</v>
      </c>
      <c r="R262" s="154">
        <f>Q262*H262</f>
        <v>4.30456</v>
      </c>
      <c r="S262" s="154">
        <v>0</v>
      </c>
      <c r="T262" s="155">
        <f>S262*H262</f>
        <v>0</v>
      </c>
      <c r="AR262" s="156" t="s">
        <v>136</v>
      </c>
      <c r="AT262" s="156" t="s">
        <v>138</v>
      </c>
      <c r="AU262" s="156" t="s">
        <v>91</v>
      </c>
      <c r="AY262" s="18" t="s">
        <v>137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8" t="s">
        <v>89</v>
      </c>
      <c r="BK262" s="157">
        <f>ROUND(I262*H262,2)</f>
        <v>0</v>
      </c>
      <c r="BL262" s="18" t="s">
        <v>136</v>
      </c>
      <c r="BM262" s="156" t="s">
        <v>1348</v>
      </c>
    </row>
    <row r="263" spans="2:51" s="12" customFormat="1" ht="12">
      <c r="B263" s="167"/>
      <c r="D263" s="159" t="s">
        <v>145</v>
      </c>
      <c r="E263" s="168" t="s">
        <v>1</v>
      </c>
      <c r="F263" s="169" t="s">
        <v>1349</v>
      </c>
      <c r="H263" s="168" t="s">
        <v>1</v>
      </c>
      <c r="I263" s="170"/>
      <c r="L263" s="167"/>
      <c r="M263" s="171"/>
      <c r="N263" s="172"/>
      <c r="O263" s="172"/>
      <c r="P263" s="172"/>
      <c r="Q263" s="172"/>
      <c r="R263" s="172"/>
      <c r="S263" s="172"/>
      <c r="T263" s="173"/>
      <c r="AT263" s="168" t="s">
        <v>145</v>
      </c>
      <c r="AU263" s="168" t="s">
        <v>91</v>
      </c>
      <c r="AV263" s="12" t="s">
        <v>89</v>
      </c>
      <c r="AW263" s="12" t="s">
        <v>36</v>
      </c>
      <c r="AX263" s="12" t="s">
        <v>81</v>
      </c>
      <c r="AY263" s="168" t="s">
        <v>137</v>
      </c>
    </row>
    <row r="264" spans="2:51" s="11" customFormat="1" ht="12">
      <c r="B264" s="158"/>
      <c r="D264" s="159" t="s">
        <v>145</v>
      </c>
      <c r="E264" s="160" t="s">
        <v>1</v>
      </c>
      <c r="F264" s="161" t="s">
        <v>1350</v>
      </c>
      <c r="H264" s="162">
        <v>2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145</v>
      </c>
      <c r="AU264" s="160" t="s">
        <v>91</v>
      </c>
      <c r="AV264" s="11" t="s">
        <v>91</v>
      </c>
      <c r="AW264" s="11" t="s">
        <v>36</v>
      </c>
      <c r="AX264" s="11" t="s">
        <v>89</v>
      </c>
      <c r="AY264" s="160" t="s">
        <v>137</v>
      </c>
    </row>
    <row r="265" spans="2:65" s="1" customFormat="1" ht="24" customHeight="1">
      <c r="B265" s="144"/>
      <c r="C265" s="145" t="s">
        <v>440</v>
      </c>
      <c r="D265" s="145" t="s">
        <v>138</v>
      </c>
      <c r="E265" s="146" t="s">
        <v>1351</v>
      </c>
      <c r="F265" s="147" t="s">
        <v>1352</v>
      </c>
      <c r="G265" s="148" t="s">
        <v>472</v>
      </c>
      <c r="H265" s="149">
        <v>3</v>
      </c>
      <c r="I265" s="150"/>
      <c r="J265" s="151">
        <f>ROUND(I265*H265,2)</f>
        <v>0</v>
      </c>
      <c r="K265" s="147" t="s">
        <v>150</v>
      </c>
      <c r="L265" s="33"/>
      <c r="M265" s="152" t="s">
        <v>1</v>
      </c>
      <c r="N265" s="153" t="s">
        <v>46</v>
      </c>
      <c r="O265" s="56"/>
      <c r="P265" s="154">
        <f>O265*H265</f>
        <v>0</v>
      </c>
      <c r="Q265" s="154">
        <v>2.25689</v>
      </c>
      <c r="R265" s="154">
        <f>Q265*H265</f>
        <v>6.770669999999999</v>
      </c>
      <c r="S265" s="154">
        <v>0</v>
      </c>
      <c r="T265" s="155">
        <f>S265*H265</f>
        <v>0</v>
      </c>
      <c r="AR265" s="156" t="s">
        <v>136</v>
      </c>
      <c r="AT265" s="156" t="s">
        <v>138</v>
      </c>
      <c r="AU265" s="156" t="s">
        <v>91</v>
      </c>
      <c r="AY265" s="18" t="s">
        <v>137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8" t="s">
        <v>89</v>
      </c>
      <c r="BK265" s="157">
        <f>ROUND(I265*H265,2)</f>
        <v>0</v>
      </c>
      <c r="BL265" s="18" t="s">
        <v>136</v>
      </c>
      <c r="BM265" s="156" t="s">
        <v>1353</v>
      </c>
    </row>
    <row r="266" spans="2:51" s="12" customFormat="1" ht="12">
      <c r="B266" s="167"/>
      <c r="D266" s="159" t="s">
        <v>145</v>
      </c>
      <c r="E266" s="168" t="s">
        <v>1</v>
      </c>
      <c r="F266" s="169" t="s">
        <v>1354</v>
      </c>
      <c r="H266" s="168" t="s">
        <v>1</v>
      </c>
      <c r="I266" s="170"/>
      <c r="L266" s="167"/>
      <c r="M266" s="171"/>
      <c r="N266" s="172"/>
      <c r="O266" s="172"/>
      <c r="P266" s="172"/>
      <c r="Q266" s="172"/>
      <c r="R266" s="172"/>
      <c r="S266" s="172"/>
      <c r="T266" s="173"/>
      <c r="AT266" s="168" t="s">
        <v>145</v>
      </c>
      <c r="AU266" s="168" t="s">
        <v>91</v>
      </c>
      <c r="AV266" s="12" t="s">
        <v>89</v>
      </c>
      <c r="AW266" s="12" t="s">
        <v>36</v>
      </c>
      <c r="AX266" s="12" t="s">
        <v>81</v>
      </c>
      <c r="AY266" s="168" t="s">
        <v>137</v>
      </c>
    </row>
    <row r="267" spans="2:51" s="11" customFormat="1" ht="12">
      <c r="B267" s="158"/>
      <c r="D267" s="159" t="s">
        <v>145</v>
      </c>
      <c r="E267" s="160" t="s">
        <v>1</v>
      </c>
      <c r="F267" s="161" t="s">
        <v>1355</v>
      </c>
      <c r="H267" s="162">
        <v>3</v>
      </c>
      <c r="I267" s="163"/>
      <c r="L267" s="158"/>
      <c r="M267" s="164"/>
      <c r="N267" s="165"/>
      <c r="O267" s="165"/>
      <c r="P267" s="165"/>
      <c r="Q267" s="165"/>
      <c r="R267" s="165"/>
      <c r="S267" s="165"/>
      <c r="T267" s="166"/>
      <c r="AT267" s="160" t="s">
        <v>145</v>
      </c>
      <c r="AU267" s="160" t="s">
        <v>91</v>
      </c>
      <c r="AV267" s="11" t="s">
        <v>91</v>
      </c>
      <c r="AW267" s="11" t="s">
        <v>36</v>
      </c>
      <c r="AX267" s="11" t="s">
        <v>89</v>
      </c>
      <c r="AY267" s="160" t="s">
        <v>137</v>
      </c>
    </row>
    <row r="268" spans="2:65" s="1" customFormat="1" ht="16.5" customHeight="1">
      <c r="B268" s="144"/>
      <c r="C268" s="192" t="s">
        <v>445</v>
      </c>
      <c r="D268" s="192" t="s">
        <v>387</v>
      </c>
      <c r="E268" s="193" t="s">
        <v>1356</v>
      </c>
      <c r="F268" s="194" t="s">
        <v>1357</v>
      </c>
      <c r="G268" s="195" t="s">
        <v>472</v>
      </c>
      <c r="H268" s="196">
        <v>3</v>
      </c>
      <c r="I268" s="197"/>
      <c r="J268" s="198">
        <f>ROUND(I268*H268,2)</f>
        <v>0</v>
      </c>
      <c r="K268" s="194" t="s">
        <v>150</v>
      </c>
      <c r="L268" s="199"/>
      <c r="M268" s="200" t="s">
        <v>1</v>
      </c>
      <c r="N268" s="201" t="s">
        <v>46</v>
      </c>
      <c r="O268" s="56"/>
      <c r="P268" s="154">
        <f>O268*H268</f>
        <v>0</v>
      </c>
      <c r="Q268" s="154">
        <v>0.57</v>
      </c>
      <c r="R268" s="154">
        <f>Q268*H268</f>
        <v>1.71</v>
      </c>
      <c r="S268" s="154">
        <v>0</v>
      </c>
      <c r="T268" s="155">
        <f>S268*H268</f>
        <v>0</v>
      </c>
      <c r="AR268" s="156" t="s">
        <v>182</v>
      </c>
      <c r="AT268" s="156" t="s">
        <v>387</v>
      </c>
      <c r="AU268" s="156" t="s">
        <v>91</v>
      </c>
      <c r="AY268" s="18" t="s">
        <v>137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8" t="s">
        <v>89</v>
      </c>
      <c r="BK268" s="157">
        <f>ROUND(I268*H268,2)</f>
        <v>0</v>
      </c>
      <c r="BL268" s="18" t="s">
        <v>136</v>
      </c>
      <c r="BM268" s="156" t="s">
        <v>1358</v>
      </c>
    </row>
    <row r="269" spans="2:51" s="11" customFormat="1" ht="12">
      <c r="B269" s="158"/>
      <c r="D269" s="159" t="s">
        <v>145</v>
      </c>
      <c r="E269" s="160" t="s">
        <v>1</v>
      </c>
      <c r="F269" s="161" t="s">
        <v>1355</v>
      </c>
      <c r="H269" s="162">
        <v>3</v>
      </c>
      <c r="I269" s="163"/>
      <c r="L269" s="158"/>
      <c r="M269" s="164"/>
      <c r="N269" s="165"/>
      <c r="O269" s="165"/>
      <c r="P269" s="165"/>
      <c r="Q269" s="165"/>
      <c r="R269" s="165"/>
      <c r="S269" s="165"/>
      <c r="T269" s="166"/>
      <c r="AT269" s="160" t="s">
        <v>145</v>
      </c>
      <c r="AU269" s="160" t="s">
        <v>91</v>
      </c>
      <c r="AV269" s="11" t="s">
        <v>91</v>
      </c>
      <c r="AW269" s="11" t="s">
        <v>36</v>
      </c>
      <c r="AX269" s="11" t="s">
        <v>89</v>
      </c>
      <c r="AY269" s="160" t="s">
        <v>137</v>
      </c>
    </row>
    <row r="270" spans="2:65" s="1" customFormat="1" ht="16.5" customHeight="1">
      <c r="B270" s="144"/>
      <c r="C270" s="192" t="s">
        <v>452</v>
      </c>
      <c r="D270" s="192" t="s">
        <v>387</v>
      </c>
      <c r="E270" s="193" t="s">
        <v>1359</v>
      </c>
      <c r="F270" s="194" t="s">
        <v>1360</v>
      </c>
      <c r="G270" s="195" t="s">
        <v>907</v>
      </c>
      <c r="H270" s="196">
        <v>2</v>
      </c>
      <c r="I270" s="197"/>
      <c r="J270" s="198">
        <f>ROUND(I270*H270,2)</f>
        <v>0</v>
      </c>
      <c r="K270" s="194" t="s">
        <v>1</v>
      </c>
      <c r="L270" s="199"/>
      <c r="M270" s="200" t="s">
        <v>1</v>
      </c>
      <c r="N270" s="201" t="s">
        <v>46</v>
      </c>
      <c r="O270" s="56"/>
      <c r="P270" s="154">
        <f>O270*H270</f>
        <v>0</v>
      </c>
      <c r="Q270" s="154">
        <v>0.453</v>
      </c>
      <c r="R270" s="154">
        <f>Q270*H270</f>
        <v>0.906</v>
      </c>
      <c r="S270" s="154">
        <v>0</v>
      </c>
      <c r="T270" s="155">
        <f>S270*H270</f>
        <v>0</v>
      </c>
      <c r="AR270" s="156" t="s">
        <v>182</v>
      </c>
      <c r="AT270" s="156" t="s">
        <v>387</v>
      </c>
      <c r="AU270" s="156" t="s">
        <v>91</v>
      </c>
      <c r="AY270" s="18" t="s">
        <v>137</v>
      </c>
      <c r="BE270" s="157">
        <f>IF(N270="základní",J270,0)</f>
        <v>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8" t="s">
        <v>89</v>
      </c>
      <c r="BK270" s="157">
        <f>ROUND(I270*H270,2)</f>
        <v>0</v>
      </c>
      <c r="BL270" s="18" t="s">
        <v>136</v>
      </c>
      <c r="BM270" s="156" t="s">
        <v>1361</v>
      </c>
    </row>
    <row r="271" spans="2:51" s="11" customFormat="1" ht="12">
      <c r="B271" s="158"/>
      <c r="D271" s="159" t="s">
        <v>145</v>
      </c>
      <c r="E271" s="160" t="s">
        <v>1</v>
      </c>
      <c r="F271" s="161" t="s">
        <v>1350</v>
      </c>
      <c r="H271" s="162">
        <v>2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145</v>
      </c>
      <c r="AU271" s="160" t="s">
        <v>91</v>
      </c>
      <c r="AV271" s="11" t="s">
        <v>91</v>
      </c>
      <c r="AW271" s="11" t="s">
        <v>36</v>
      </c>
      <c r="AX271" s="11" t="s">
        <v>89</v>
      </c>
      <c r="AY271" s="160" t="s">
        <v>137</v>
      </c>
    </row>
    <row r="272" spans="2:65" s="1" customFormat="1" ht="16.5" customHeight="1">
      <c r="B272" s="144"/>
      <c r="C272" s="192" t="s">
        <v>457</v>
      </c>
      <c r="D272" s="192" t="s">
        <v>387</v>
      </c>
      <c r="E272" s="193" t="s">
        <v>1362</v>
      </c>
      <c r="F272" s="194" t="s">
        <v>1363</v>
      </c>
      <c r="G272" s="195" t="s">
        <v>472</v>
      </c>
      <c r="H272" s="196">
        <v>2</v>
      </c>
      <c r="I272" s="197"/>
      <c r="J272" s="198">
        <f>ROUND(I272*H272,2)</f>
        <v>0</v>
      </c>
      <c r="K272" s="194" t="s">
        <v>142</v>
      </c>
      <c r="L272" s="199"/>
      <c r="M272" s="200" t="s">
        <v>1</v>
      </c>
      <c r="N272" s="201" t="s">
        <v>46</v>
      </c>
      <c r="O272" s="56"/>
      <c r="P272" s="154">
        <f>O272*H272</f>
        <v>0</v>
      </c>
      <c r="Q272" s="154">
        <v>0.262</v>
      </c>
      <c r="R272" s="154">
        <f>Q272*H272</f>
        <v>0.524</v>
      </c>
      <c r="S272" s="154">
        <v>0</v>
      </c>
      <c r="T272" s="155">
        <f>S272*H272</f>
        <v>0</v>
      </c>
      <c r="AR272" s="156" t="s">
        <v>182</v>
      </c>
      <c r="AT272" s="156" t="s">
        <v>387</v>
      </c>
      <c r="AU272" s="156" t="s">
        <v>91</v>
      </c>
      <c r="AY272" s="18" t="s">
        <v>137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8" t="s">
        <v>89</v>
      </c>
      <c r="BK272" s="157">
        <f>ROUND(I272*H272,2)</f>
        <v>0</v>
      </c>
      <c r="BL272" s="18" t="s">
        <v>136</v>
      </c>
      <c r="BM272" s="156" t="s">
        <v>1364</v>
      </c>
    </row>
    <row r="273" spans="2:51" s="11" customFormat="1" ht="12">
      <c r="B273" s="158"/>
      <c r="D273" s="159" t="s">
        <v>145</v>
      </c>
      <c r="E273" s="160" t="s">
        <v>1</v>
      </c>
      <c r="F273" s="161" t="s">
        <v>1350</v>
      </c>
      <c r="H273" s="162">
        <v>2</v>
      </c>
      <c r="I273" s="163"/>
      <c r="L273" s="158"/>
      <c r="M273" s="164"/>
      <c r="N273" s="165"/>
      <c r="O273" s="165"/>
      <c r="P273" s="165"/>
      <c r="Q273" s="165"/>
      <c r="R273" s="165"/>
      <c r="S273" s="165"/>
      <c r="T273" s="166"/>
      <c r="AT273" s="160" t="s">
        <v>145</v>
      </c>
      <c r="AU273" s="160" t="s">
        <v>91</v>
      </c>
      <c r="AV273" s="11" t="s">
        <v>91</v>
      </c>
      <c r="AW273" s="11" t="s">
        <v>36</v>
      </c>
      <c r="AX273" s="11" t="s">
        <v>89</v>
      </c>
      <c r="AY273" s="160" t="s">
        <v>137</v>
      </c>
    </row>
    <row r="274" spans="2:65" s="1" customFormat="1" ht="16.5" customHeight="1">
      <c r="B274" s="144"/>
      <c r="C274" s="192" t="s">
        <v>463</v>
      </c>
      <c r="D274" s="192" t="s">
        <v>387</v>
      </c>
      <c r="E274" s="193" t="s">
        <v>1365</v>
      </c>
      <c r="F274" s="194" t="s">
        <v>1366</v>
      </c>
      <c r="G274" s="195" t="s">
        <v>472</v>
      </c>
      <c r="H274" s="196">
        <v>3</v>
      </c>
      <c r="I274" s="197"/>
      <c r="J274" s="198">
        <f>ROUND(I274*H274,2)</f>
        <v>0</v>
      </c>
      <c r="K274" s="194" t="s">
        <v>142</v>
      </c>
      <c r="L274" s="199"/>
      <c r="M274" s="200" t="s">
        <v>1</v>
      </c>
      <c r="N274" s="201" t="s">
        <v>46</v>
      </c>
      <c r="O274" s="56"/>
      <c r="P274" s="154">
        <f>O274*H274</f>
        <v>0</v>
      </c>
      <c r="Q274" s="154">
        <v>2.417</v>
      </c>
      <c r="R274" s="154">
        <f>Q274*H274</f>
        <v>7.2509999999999994</v>
      </c>
      <c r="S274" s="154">
        <v>0</v>
      </c>
      <c r="T274" s="155">
        <f>S274*H274</f>
        <v>0</v>
      </c>
      <c r="AR274" s="156" t="s">
        <v>182</v>
      </c>
      <c r="AT274" s="156" t="s">
        <v>387</v>
      </c>
      <c r="AU274" s="156" t="s">
        <v>91</v>
      </c>
      <c r="AY274" s="18" t="s">
        <v>137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8" t="s">
        <v>89</v>
      </c>
      <c r="BK274" s="157">
        <f>ROUND(I274*H274,2)</f>
        <v>0</v>
      </c>
      <c r="BL274" s="18" t="s">
        <v>136</v>
      </c>
      <c r="BM274" s="156" t="s">
        <v>1367</v>
      </c>
    </row>
    <row r="275" spans="2:51" s="12" customFormat="1" ht="12">
      <c r="B275" s="167"/>
      <c r="D275" s="159" t="s">
        <v>145</v>
      </c>
      <c r="E275" s="168" t="s">
        <v>1</v>
      </c>
      <c r="F275" s="169" t="s">
        <v>1368</v>
      </c>
      <c r="H275" s="168" t="s">
        <v>1</v>
      </c>
      <c r="I275" s="170"/>
      <c r="L275" s="167"/>
      <c r="M275" s="171"/>
      <c r="N275" s="172"/>
      <c r="O275" s="172"/>
      <c r="P275" s="172"/>
      <c r="Q275" s="172"/>
      <c r="R275" s="172"/>
      <c r="S275" s="172"/>
      <c r="T275" s="173"/>
      <c r="AT275" s="168" t="s">
        <v>145</v>
      </c>
      <c r="AU275" s="168" t="s">
        <v>91</v>
      </c>
      <c r="AV275" s="12" t="s">
        <v>89</v>
      </c>
      <c r="AW275" s="12" t="s">
        <v>36</v>
      </c>
      <c r="AX275" s="12" t="s">
        <v>81</v>
      </c>
      <c r="AY275" s="168" t="s">
        <v>137</v>
      </c>
    </row>
    <row r="276" spans="2:51" s="11" customFormat="1" ht="12">
      <c r="B276" s="158"/>
      <c r="D276" s="159" t="s">
        <v>145</v>
      </c>
      <c r="E276" s="160" t="s">
        <v>1</v>
      </c>
      <c r="F276" s="161" t="s">
        <v>1369</v>
      </c>
      <c r="H276" s="162">
        <v>3</v>
      </c>
      <c r="I276" s="163"/>
      <c r="L276" s="158"/>
      <c r="M276" s="164"/>
      <c r="N276" s="165"/>
      <c r="O276" s="165"/>
      <c r="P276" s="165"/>
      <c r="Q276" s="165"/>
      <c r="R276" s="165"/>
      <c r="S276" s="165"/>
      <c r="T276" s="166"/>
      <c r="AT276" s="160" t="s">
        <v>145</v>
      </c>
      <c r="AU276" s="160" t="s">
        <v>91</v>
      </c>
      <c r="AV276" s="11" t="s">
        <v>91</v>
      </c>
      <c r="AW276" s="11" t="s">
        <v>36</v>
      </c>
      <c r="AX276" s="11" t="s">
        <v>89</v>
      </c>
      <c r="AY276" s="160" t="s">
        <v>137</v>
      </c>
    </row>
    <row r="277" spans="2:65" s="1" customFormat="1" ht="16.5" customHeight="1">
      <c r="B277" s="144"/>
      <c r="C277" s="145" t="s">
        <v>469</v>
      </c>
      <c r="D277" s="145" t="s">
        <v>138</v>
      </c>
      <c r="E277" s="146" t="s">
        <v>1370</v>
      </c>
      <c r="F277" s="147" t="s">
        <v>1371</v>
      </c>
      <c r="G277" s="148" t="s">
        <v>472</v>
      </c>
      <c r="H277" s="149">
        <v>1</v>
      </c>
      <c r="I277" s="150"/>
      <c r="J277" s="151">
        <f>ROUND(I277*H277,2)</f>
        <v>0</v>
      </c>
      <c r="K277" s="147" t="s">
        <v>150</v>
      </c>
      <c r="L277" s="33"/>
      <c r="M277" s="152" t="s">
        <v>1</v>
      </c>
      <c r="N277" s="153" t="s">
        <v>46</v>
      </c>
      <c r="O277" s="56"/>
      <c r="P277" s="154">
        <f>O277*H277</f>
        <v>0</v>
      </c>
      <c r="Q277" s="154">
        <v>0.21734</v>
      </c>
      <c r="R277" s="154">
        <f>Q277*H277</f>
        <v>0.21734</v>
      </c>
      <c r="S277" s="154">
        <v>0</v>
      </c>
      <c r="T277" s="155">
        <f>S277*H277</f>
        <v>0</v>
      </c>
      <c r="AR277" s="156" t="s">
        <v>136</v>
      </c>
      <c r="AT277" s="156" t="s">
        <v>138</v>
      </c>
      <c r="AU277" s="156" t="s">
        <v>91</v>
      </c>
      <c r="AY277" s="18" t="s">
        <v>137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8" t="s">
        <v>89</v>
      </c>
      <c r="BK277" s="157">
        <f>ROUND(I277*H277,2)</f>
        <v>0</v>
      </c>
      <c r="BL277" s="18" t="s">
        <v>136</v>
      </c>
      <c r="BM277" s="156" t="s">
        <v>1372</v>
      </c>
    </row>
    <row r="278" spans="2:51" s="11" customFormat="1" ht="12">
      <c r="B278" s="158"/>
      <c r="D278" s="159" t="s">
        <v>145</v>
      </c>
      <c r="E278" s="160" t="s">
        <v>1</v>
      </c>
      <c r="F278" s="161" t="s">
        <v>1373</v>
      </c>
      <c r="H278" s="162">
        <v>1</v>
      </c>
      <c r="I278" s="163"/>
      <c r="L278" s="158"/>
      <c r="M278" s="164"/>
      <c r="N278" s="165"/>
      <c r="O278" s="165"/>
      <c r="P278" s="165"/>
      <c r="Q278" s="165"/>
      <c r="R278" s="165"/>
      <c r="S278" s="165"/>
      <c r="T278" s="166"/>
      <c r="AT278" s="160" t="s">
        <v>145</v>
      </c>
      <c r="AU278" s="160" t="s">
        <v>91</v>
      </c>
      <c r="AV278" s="11" t="s">
        <v>91</v>
      </c>
      <c r="AW278" s="11" t="s">
        <v>36</v>
      </c>
      <c r="AX278" s="11" t="s">
        <v>89</v>
      </c>
      <c r="AY278" s="160" t="s">
        <v>137</v>
      </c>
    </row>
    <row r="279" spans="2:65" s="1" customFormat="1" ht="16.5" customHeight="1">
      <c r="B279" s="144"/>
      <c r="C279" s="192" t="s">
        <v>476</v>
      </c>
      <c r="D279" s="192" t="s">
        <v>387</v>
      </c>
      <c r="E279" s="193" t="s">
        <v>1374</v>
      </c>
      <c r="F279" s="194" t="s">
        <v>1375</v>
      </c>
      <c r="G279" s="195" t="s">
        <v>472</v>
      </c>
      <c r="H279" s="196">
        <v>1</v>
      </c>
      <c r="I279" s="197"/>
      <c r="J279" s="198">
        <f>ROUND(I279*H279,2)</f>
        <v>0</v>
      </c>
      <c r="K279" s="194" t="s">
        <v>150</v>
      </c>
      <c r="L279" s="199"/>
      <c r="M279" s="200" t="s">
        <v>1</v>
      </c>
      <c r="N279" s="201" t="s">
        <v>46</v>
      </c>
      <c r="O279" s="56"/>
      <c r="P279" s="154">
        <f>O279*H279</f>
        <v>0</v>
      </c>
      <c r="Q279" s="154">
        <v>0.046</v>
      </c>
      <c r="R279" s="154">
        <f>Q279*H279</f>
        <v>0.046</v>
      </c>
      <c r="S279" s="154">
        <v>0</v>
      </c>
      <c r="T279" s="155">
        <f>S279*H279</f>
        <v>0</v>
      </c>
      <c r="AR279" s="156" t="s">
        <v>182</v>
      </c>
      <c r="AT279" s="156" t="s">
        <v>387</v>
      </c>
      <c r="AU279" s="156" t="s">
        <v>91</v>
      </c>
      <c r="AY279" s="18" t="s">
        <v>137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8" t="s">
        <v>89</v>
      </c>
      <c r="BK279" s="157">
        <f>ROUND(I279*H279,2)</f>
        <v>0</v>
      </c>
      <c r="BL279" s="18" t="s">
        <v>136</v>
      </c>
      <c r="BM279" s="156" t="s">
        <v>1376</v>
      </c>
    </row>
    <row r="280" spans="2:51" s="11" customFormat="1" ht="12">
      <c r="B280" s="158"/>
      <c r="D280" s="159" t="s">
        <v>145</v>
      </c>
      <c r="E280" s="160" t="s">
        <v>1</v>
      </c>
      <c r="F280" s="161" t="s">
        <v>1377</v>
      </c>
      <c r="H280" s="162">
        <v>1</v>
      </c>
      <c r="I280" s="163"/>
      <c r="L280" s="158"/>
      <c r="M280" s="164"/>
      <c r="N280" s="165"/>
      <c r="O280" s="165"/>
      <c r="P280" s="165"/>
      <c r="Q280" s="165"/>
      <c r="R280" s="165"/>
      <c r="S280" s="165"/>
      <c r="T280" s="166"/>
      <c r="AT280" s="160" t="s">
        <v>145</v>
      </c>
      <c r="AU280" s="160" t="s">
        <v>91</v>
      </c>
      <c r="AV280" s="11" t="s">
        <v>91</v>
      </c>
      <c r="AW280" s="11" t="s">
        <v>36</v>
      </c>
      <c r="AX280" s="11" t="s">
        <v>89</v>
      </c>
      <c r="AY280" s="160" t="s">
        <v>137</v>
      </c>
    </row>
    <row r="281" spans="2:65" s="1" customFormat="1" ht="16.5" customHeight="1">
      <c r="B281" s="144"/>
      <c r="C281" s="145" t="s">
        <v>480</v>
      </c>
      <c r="D281" s="145" t="s">
        <v>138</v>
      </c>
      <c r="E281" s="146" t="s">
        <v>1378</v>
      </c>
      <c r="F281" s="147" t="s">
        <v>1379</v>
      </c>
      <c r="G281" s="148" t="s">
        <v>472</v>
      </c>
      <c r="H281" s="149">
        <v>3</v>
      </c>
      <c r="I281" s="150"/>
      <c r="J281" s="151">
        <f>ROUND(I281*H281,2)</f>
        <v>0</v>
      </c>
      <c r="K281" s="147" t="s">
        <v>150</v>
      </c>
      <c r="L281" s="33"/>
      <c r="M281" s="152" t="s">
        <v>1</v>
      </c>
      <c r="N281" s="153" t="s">
        <v>46</v>
      </c>
      <c r="O281" s="56"/>
      <c r="P281" s="154">
        <f>O281*H281</f>
        <v>0</v>
      </c>
      <c r="Q281" s="154">
        <v>0</v>
      </c>
      <c r="R281" s="154">
        <f>Q281*H281</f>
        <v>0</v>
      </c>
      <c r="S281" s="154">
        <v>0.15</v>
      </c>
      <c r="T281" s="155">
        <f>S281*H281</f>
        <v>0.44999999999999996</v>
      </c>
      <c r="AR281" s="156" t="s">
        <v>136</v>
      </c>
      <c r="AT281" s="156" t="s">
        <v>138</v>
      </c>
      <c r="AU281" s="156" t="s">
        <v>91</v>
      </c>
      <c r="AY281" s="18" t="s">
        <v>137</v>
      </c>
      <c r="BE281" s="157">
        <f>IF(N281="základní",J281,0)</f>
        <v>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8" t="s">
        <v>89</v>
      </c>
      <c r="BK281" s="157">
        <f>ROUND(I281*H281,2)</f>
        <v>0</v>
      </c>
      <c r="BL281" s="18" t="s">
        <v>136</v>
      </c>
      <c r="BM281" s="156" t="s">
        <v>1380</v>
      </c>
    </row>
    <row r="282" spans="2:51" s="11" customFormat="1" ht="12">
      <c r="B282" s="158"/>
      <c r="D282" s="159" t="s">
        <v>145</v>
      </c>
      <c r="E282" s="160" t="s">
        <v>1</v>
      </c>
      <c r="F282" s="161" t="s">
        <v>1381</v>
      </c>
      <c r="H282" s="162">
        <v>3</v>
      </c>
      <c r="I282" s="163"/>
      <c r="L282" s="158"/>
      <c r="M282" s="164"/>
      <c r="N282" s="165"/>
      <c r="O282" s="165"/>
      <c r="P282" s="165"/>
      <c r="Q282" s="165"/>
      <c r="R282" s="165"/>
      <c r="S282" s="165"/>
      <c r="T282" s="166"/>
      <c r="AT282" s="160" t="s">
        <v>145</v>
      </c>
      <c r="AU282" s="160" t="s">
        <v>91</v>
      </c>
      <c r="AV282" s="11" t="s">
        <v>91</v>
      </c>
      <c r="AW282" s="11" t="s">
        <v>36</v>
      </c>
      <c r="AX282" s="11" t="s">
        <v>89</v>
      </c>
      <c r="AY282" s="160" t="s">
        <v>137</v>
      </c>
    </row>
    <row r="283" spans="2:65" s="1" customFormat="1" ht="16.5" customHeight="1">
      <c r="B283" s="144"/>
      <c r="C283" s="145" t="s">
        <v>484</v>
      </c>
      <c r="D283" s="145" t="s">
        <v>138</v>
      </c>
      <c r="E283" s="146" t="s">
        <v>1382</v>
      </c>
      <c r="F283" s="147" t="s">
        <v>607</v>
      </c>
      <c r="G283" s="148" t="s">
        <v>472</v>
      </c>
      <c r="H283" s="149">
        <v>4</v>
      </c>
      <c r="I283" s="150"/>
      <c r="J283" s="151">
        <f>ROUND(I283*H283,2)</f>
        <v>0</v>
      </c>
      <c r="K283" s="147" t="s">
        <v>150</v>
      </c>
      <c r="L283" s="33"/>
      <c r="M283" s="152" t="s">
        <v>1</v>
      </c>
      <c r="N283" s="153" t="s">
        <v>46</v>
      </c>
      <c r="O283" s="56"/>
      <c r="P283" s="154">
        <f>O283*H283</f>
        <v>0</v>
      </c>
      <c r="Q283" s="154">
        <v>0.21734</v>
      </c>
      <c r="R283" s="154">
        <f>Q283*H283</f>
        <v>0.86936</v>
      </c>
      <c r="S283" s="154">
        <v>0</v>
      </c>
      <c r="T283" s="155">
        <f>S283*H283</f>
        <v>0</v>
      </c>
      <c r="AR283" s="156" t="s">
        <v>136</v>
      </c>
      <c r="AT283" s="156" t="s">
        <v>138</v>
      </c>
      <c r="AU283" s="156" t="s">
        <v>91</v>
      </c>
      <c r="AY283" s="18" t="s">
        <v>137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8" t="s">
        <v>89</v>
      </c>
      <c r="BK283" s="157">
        <f>ROUND(I283*H283,2)</f>
        <v>0</v>
      </c>
      <c r="BL283" s="18" t="s">
        <v>136</v>
      </c>
      <c r="BM283" s="156" t="s">
        <v>1094</v>
      </c>
    </row>
    <row r="284" spans="2:51" s="11" customFormat="1" ht="12">
      <c r="B284" s="158"/>
      <c r="D284" s="159" t="s">
        <v>145</v>
      </c>
      <c r="E284" s="160" t="s">
        <v>1</v>
      </c>
      <c r="F284" s="161" t="s">
        <v>1383</v>
      </c>
      <c r="H284" s="162">
        <v>4</v>
      </c>
      <c r="I284" s="163"/>
      <c r="L284" s="158"/>
      <c r="M284" s="164"/>
      <c r="N284" s="165"/>
      <c r="O284" s="165"/>
      <c r="P284" s="165"/>
      <c r="Q284" s="165"/>
      <c r="R284" s="165"/>
      <c r="S284" s="165"/>
      <c r="T284" s="166"/>
      <c r="AT284" s="160" t="s">
        <v>145</v>
      </c>
      <c r="AU284" s="160" t="s">
        <v>91</v>
      </c>
      <c r="AV284" s="11" t="s">
        <v>91</v>
      </c>
      <c r="AW284" s="11" t="s">
        <v>36</v>
      </c>
      <c r="AX284" s="11" t="s">
        <v>89</v>
      </c>
      <c r="AY284" s="160" t="s">
        <v>137</v>
      </c>
    </row>
    <row r="285" spans="2:65" s="1" customFormat="1" ht="16.5" customHeight="1">
      <c r="B285" s="144"/>
      <c r="C285" s="192" t="s">
        <v>490</v>
      </c>
      <c r="D285" s="192" t="s">
        <v>387</v>
      </c>
      <c r="E285" s="193" t="s">
        <v>611</v>
      </c>
      <c r="F285" s="194" t="s">
        <v>612</v>
      </c>
      <c r="G285" s="195" t="s">
        <v>472</v>
      </c>
      <c r="H285" s="196">
        <v>4</v>
      </c>
      <c r="I285" s="197"/>
      <c r="J285" s="198">
        <f>ROUND(I285*H285,2)</f>
        <v>0</v>
      </c>
      <c r="K285" s="194" t="s">
        <v>142</v>
      </c>
      <c r="L285" s="199"/>
      <c r="M285" s="200" t="s">
        <v>1</v>
      </c>
      <c r="N285" s="201" t="s">
        <v>46</v>
      </c>
      <c r="O285" s="56"/>
      <c r="P285" s="154">
        <f>O285*H285</f>
        <v>0</v>
      </c>
      <c r="Q285" s="154">
        <v>0.0546</v>
      </c>
      <c r="R285" s="154">
        <f>Q285*H285</f>
        <v>0.2184</v>
      </c>
      <c r="S285" s="154">
        <v>0</v>
      </c>
      <c r="T285" s="155">
        <f>S285*H285</f>
        <v>0</v>
      </c>
      <c r="AR285" s="156" t="s">
        <v>182</v>
      </c>
      <c r="AT285" s="156" t="s">
        <v>387</v>
      </c>
      <c r="AU285" s="156" t="s">
        <v>91</v>
      </c>
      <c r="AY285" s="18" t="s">
        <v>137</v>
      </c>
      <c r="BE285" s="157">
        <f>IF(N285="základní",J285,0)</f>
        <v>0</v>
      </c>
      <c r="BF285" s="157">
        <f>IF(N285="snížená",J285,0)</f>
        <v>0</v>
      </c>
      <c r="BG285" s="157">
        <f>IF(N285="zákl. přenesená",J285,0)</f>
        <v>0</v>
      </c>
      <c r="BH285" s="157">
        <f>IF(N285="sníž. přenesená",J285,0)</f>
        <v>0</v>
      </c>
      <c r="BI285" s="157">
        <f>IF(N285="nulová",J285,0)</f>
        <v>0</v>
      </c>
      <c r="BJ285" s="18" t="s">
        <v>89</v>
      </c>
      <c r="BK285" s="157">
        <f>ROUND(I285*H285,2)</f>
        <v>0</v>
      </c>
      <c r="BL285" s="18" t="s">
        <v>136</v>
      </c>
      <c r="BM285" s="156" t="s">
        <v>1384</v>
      </c>
    </row>
    <row r="286" spans="2:63" s="10" customFormat="1" ht="22.9" customHeight="1">
      <c r="B286" s="133"/>
      <c r="D286" s="134" t="s">
        <v>80</v>
      </c>
      <c r="E286" s="182" t="s">
        <v>708</v>
      </c>
      <c r="F286" s="182" t="s">
        <v>709</v>
      </c>
      <c r="I286" s="136"/>
      <c r="J286" s="183">
        <f>BK286</f>
        <v>0</v>
      </c>
      <c r="L286" s="133"/>
      <c r="M286" s="138"/>
      <c r="N286" s="139"/>
      <c r="O286" s="139"/>
      <c r="P286" s="140">
        <f>SUM(P287:P300)</f>
        <v>0</v>
      </c>
      <c r="Q286" s="139"/>
      <c r="R286" s="140">
        <f>SUM(R287:R300)</f>
        <v>0</v>
      </c>
      <c r="S286" s="139"/>
      <c r="T286" s="141">
        <f>SUM(T287:T300)</f>
        <v>0</v>
      </c>
      <c r="AR286" s="134" t="s">
        <v>89</v>
      </c>
      <c r="AT286" s="142" t="s">
        <v>80</v>
      </c>
      <c r="AU286" s="142" t="s">
        <v>89</v>
      </c>
      <c r="AY286" s="134" t="s">
        <v>137</v>
      </c>
      <c r="BK286" s="143">
        <f>SUM(BK287:BK300)</f>
        <v>0</v>
      </c>
    </row>
    <row r="287" spans="2:65" s="1" customFormat="1" ht="24" customHeight="1">
      <c r="B287" s="144"/>
      <c r="C287" s="145" t="s">
        <v>496</v>
      </c>
      <c r="D287" s="145" t="s">
        <v>138</v>
      </c>
      <c r="E287" s="146" t="s">
        <v>729</v>
      </c>
      <c r="F287" s="147" t="s">
        <v>730</v>
      </c>
      <c r="G287" s="148" t="s">
        <v>362</v>
      </c>
      <c r="H287" s="149">
        <v>17.574</v>
      </c>
      <c r="I287" s="150"/>
      <c r="J287" s="151">
        <f>ROUND(I287*H287,2)</f>
        <v>0</v>
      </c>
      <c r="K287" s="147" t="s">
        <v>150</v>
      </c>
      <c r="L287" s="33"/>
      <c r="M287" s="152" t="s">
        <v>1</v>
      </c>
      <c r="N287" s="153" t="s">
        <v>46</v>
      </c>
      <c r="O287" s="56"/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AR287" s="156" t="s">
        <v>136</v>
      </c>
      <c r="AT287" s="156" t="s">
        <v>138</v>
      </c>
      <c r="AU287" s="156" t="s">
        <v>91</v>
      </c>
      <c r="AY287" s="18" t="s">
        <v>137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8" t="s">
        <v>89</v>
      </c>
      <c r="BK287" s="157">
        <f>ROUND(I287*H287,2)</f>
        <v>0</v>
      </c>
      <c r="BL287" s="18" t="s">
        <v>136</v>
      </c>
      <c r="BM287" s="156" t="s">
        <v>1385</v>
      </c>
    </row>
    <row r="288" spans="2:51" s="12" customFormat="1" ht="12">
      <c r="B288" s="167"/>
      <c r="D288" s="159" t="s">
        <v>145</v>
      </c>
      <c r="E288" s="168" t="s">
        <v>1</v>
      </c>
      <c r="F288" s="169" t="s">
        <v>1386</v>
      </c>
      <c r="H288" s="168" t="s">
        <v>1</v>
      </c>
      <c r="I288" s="170"/>
      <c r="L288" s="167"/>
      <c r="M288" s="171"/>
      <c r="N288" s="172"/>
      <c r="O288" s="172"/>
      <c r="P288" s="172"/>
      <c r="Q288" s="172"/>
      <c r="R288" s="172"/>
      <c r="S288" s="172"/>
      <c r="T288" s="173"/>
      <c r="AT288" s="168" t="s">
        <v>145</v>
      </c>
      <c r="AU288" s="168" t="s">
        <v>91</v>
      </c>
      <c r="AV288" s="12" t="s">
        <v>89</v>
      </c>
      <c r="AW288" s="12" t="s">
        <v>36</v>
      </c>
      <c r="AX288" s="12" t="s">
        <v>81</v>
      </c>
      <c r="AY288" s="168" t="s">
        <v>137</v>
      </c>
    </row>
    <row r="289" spans="2:51" s="11" customFormat="1" ht="12">
      <c r="B289" s="158"/>
      <c r="D289" s="159" t="s">
        <v>145</v>
      </c>
      <c r="E289" s="160" t="s">
        <v>1</v>
      </c>
      <c r="F289" s="161" t="s">
        <v>1387</v>
      </c>
      <c r="H289" s="162">
        <v>17.574</v>
      </c>
      <c r="I289" s="163"/>
      <c r="L289" s="158"/>
      <c r="M289" s="164"/>
      <c r="N289" s="165"/>
      <c r="O289" s="165"/>
      <c r="P289" s="165"/>
      <c r="Q289" s="165"/>
      <c r="R289" s="165"/>
      <c r="S289" s="165"/>
      <c r="T289" s="166"/>
      <c r="AT289" s="160" t="s">
        <v>145</v>
      </c>
      <c r="AU289" s="160" t="s">
        <v>91</v>
      </c>
      <c r="AV289" s="11" t="s">
        <v>91</v>
      </c>
      <c r="AW289" s="11" t="s">
        <v>36</v>
      </c>
      <c r="AX289" s="11" t="s">
        <v>89</v>
      </c>
      <c r="AY289" s="160" t="s">
        <v>137</v>
      </c>
    </row>
    <row r="290" spans="2:65" s="1" customFormat="1" ht="24" customHeight="1">
      <c r="B290" s="144"/>
      <c r="C290" s="145" t="s">
        <v>503</v>
      </c>
      <c r="D290" s="145" t="s">
        <v>138</v>
      </c>
      <c r="E290" s="146" t="s">
        <v>735</v>
      </c>
      <c r="F290" s="147" t="s">
        <v>721</v>
      </c>
      <c r="G290" s="148" t="s">
        <v>362</v>
      </c>
      <c r="H290" s="149">
        <v>263.61</v>
      </c>
      <c r="I290" s="150"/>
      <c r="J290" s="151">
        <f>ROUND(I290*H290,2)</f>
        <v>0</v>
      </c>
      <c r="K290" s="147" t="s">
        <v>150</v>
      </c>
      <c r="L290" s="33"/>
      <c r="M290" s="152" t="s">
        <v>1</v>
      </c>
      <c r="N290" s="153" t="s">
        <v>46</v>
      </c>
      <c r="O290" s="56"/>
      <c r="P290" s="154">
        <f>O290*H290</f>
        <v>0</v>
      </c>
      <c r="Q290" s="154">
        <v>0</v>
      </c>
      <c r="R290" s="154">
        <f>Q290*H290</f>
        <v>0</v>
      </c>
      <c r="S290" s="154">
        <v>0</v>
      </c>
      <c r="T290" s="155">
        <f>S290*H290</f>
        <v>0</v>
      </c>
      <c r="AR290" s="156" t="s">
        <v>136</v>
      </c>
      <c r="AT290" s="156" t="s">
        <v>138</v>
      </c>
      <c r="AU290" s="156" t="s">
        <v>91</v>
      </c>
      <c r="AY290" s="18" t="s">
        <v>137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8" t="s">
        <v>89</v>
      </c>
      <c r="BK290" s="157">
        <f>ROUND(I290*H290,2)</f>
        <v>0</v>
      </c>
      <c r="BL290" s="18" t="s">
        <v>136</v>
      </c>
      <c r="BM290" s="156" t="s">
        <v>1388</v>
      </c>
    </row>
    <row r="291" spans="2:51" s="12" customFormat="1" ht="12">
      <c r="B291" s="167"/>
      <c r="D291" s="159" t="s">
        <v>145</v>
      </c>
      <c r="E291" s="168" t="s">
        <v>1</v>
      </c>
      <c r="F291" s="169" t="s">
        <v>1386</v>
      </c>
      <c r="H291" s="168" t="s">
        <v>1</v>
      </c>
      <c r="I291" s="170"/>
      <c r="L291" s="167"/>
      <c r="M291" s="171"/>
      <c r="N291" s="172"/>
      <c r="O291" s="172"/>
      <c r="P291" s="172"/>
      <c r="Q291" s="172"/>
      <c r="R291" s="172"/>
      <c r="S291" s="172"/>
      <c r="T291" s="173"/>
      <c r="AT291" s="168" t="s">
        <v>145</v>
      </c>
      <c r="AU291" s="168" t="s">
        <v>91</v>
      </c>
      <c r="AV291" s="12" t="s">
        <v>89</v>
      </c>
      <c r="AW291" s="12" t="s">
        <v>36</v>
      </c>
      <c r="AX291" s="12" t="s">
        <v>81</v>
      </c>
      <c r="AY291" s="168" t="s">
        <v>137</v>
      </c>
    </row>
    <row r="292" spans="2:51" s="11" customFormat="1" ht="12">
      <c r="B292" s="158"/>
      <c r="D292" s="159" t="s">
        <v>145</v>
      </c>
      <c r="E292" s="160" t="s">
        <v>1</v>
      </c>
      <c r="F292" s="161" t="s">
        <v>1389</v>
      </c>
      <c r="H292" s="162">
        <v>263.61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145</v>
      </c>
      <c r="AU292" s="160" t="s">
        <v>91</v>
      </c>
      <c r="AV292" s="11" t="s">
        <v>91</v>
      </c>
      <c r="AW292" s="11" t="s">
        <v>36</v>
      </c>
      <c r="AX292" s="11" t="s">
        <v>89</v>
      </c>
      <c r="AY292" s="160" t="s">
        <v>137</v>
      </c>
    </row>
    <row r="293" spans="2:65" s="1" customFormat="1" ht="24" customHeight="1">
      <c r="B293" s="144"/>
      <c r="C293" s="145" t="s">
        <v>509</v>
      </c>
      <c r="D293" s="145" t="s">
        <v>138</v>
      </c>
      <c r="E293" s="146" t="s">
        <v>739</v>
      </c>
      <c r="F293" s="147" t="s">
        <v>740</v>
      </c>
      <c r="G293" s="148" t="s">
        <v>362</v>
      </c>
      <c r="H293" s="149">
        <v>0.45</v>
      </c>
      <c r="I293" s="150"/>
      <c r="J293" s="151">
        <f>ROUND(I293*H293,2)</f>
        <v>0</v>
      </c>
      <c r="K293" s="147" t="s">
        <v>150</v>
      </c>
      <c r="L293" s="33"/>
      <c r="M293" s="152" t="s">
        <v>1</v>
      </c>
      <c r="N293" s="153" t="s">
        <v>46</v>
      </c>
      <c r="O293" s="56"/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AR293" s="156" t="s">
        <v>136</v>
      </c>
      <c r="AT293" s="156" t="s">
        <v>138</v>
      </c>
      <c r="AU293" s="156" t="s">
        <v>91</v>
      </c>
      <c r="AY293" s="18" t="s">
        <v>137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8" t="s">
        <v>89</v>
      </c>
      <c r="BK293" s="157">
        <f>ROUND(I293*H293,2)</f>
        <v>0</v>
      </c>
      <c r="BL293" s="18" t="s">
        <v>136</v>
      </c>
      <c r="BM293" s="156" t="s">
        <v>1390</v>
      </c>
    </row>
    <row r="294" spans="2:51" s="12" customFormat="1" ht="12">
      <c r="B294" s="167"/>
      <c r="D294" s="159" t="s">
        <v>145</v>
      </c>
      <c r="E294" s="168" t="s">
        <v>1</v>
      </c>
      <c r="F294" s="169" t="s">
        <v>1169</v>
      </c>
      <c r="H294" s="168" t="s">
        <v>1</v>
      </c>
      <c r="I294" s="170"/>
      <c r="L294" s="167"/>
      <c r="M294" s="171"/>
      <c r="N294" s="172"/>
      <c r="O294" s="172"/>
      <c r="P294" s="172"/>
      <c r="Q294" s="172"/>
      <c r="R294" s="172"/>
      <c r="S294" s="172"/>
      <c r="T294" s="173"/>
      <c r="AT294" s="168" t="s">
        <v>145</v>
      </c>
      <c r="AU294" s="168" t="s">
        <v>91</v>
      </c>
      <c r="AV294" s="12" t="s">
        <v>89</v>
      </c>
      <c r="AW294" s="12" t="s">
        <v>36</v>
      </c>
      <c r="AX294" s="12" t="s">
        <v>81</v>
      </c>
      <c r="AY294" s="168" t="s">
        <v>137</v>
      </c>
    </row>
    <row r="295" spans="2:51" s="11" customFormat="1" ht="12">
      <c r="B295" s="158"/>
      <c r="D295" s="159" t="s">
        <v>145</v>
      </c>
      <c r="E295" s="160" t="s">
        <v>1</v>
      </c>
      <c r="F295" s="161" t="s">
        <v>1391</v>
      </c>
      <c r="H295" s="162">
        <v>0.45</v>
      </c>
      <c r="I295" s="163"/>
      <c r="L295" s="158"/>
      <c r="M295" s="164"/>
      <c r="N295" s="165"/>
      <c r="O295" s="165"/>
      <c r="P295" s="165"/>
      <c r="Q295" s="165"/>
      <c r="R295" s="165"/>
      <c r="S295" s="165"/>
      <c r="T295" s="166"/>
      <c r="AT295" s="160" t="s">
        <v>145</v>
      </c>
      <c r="AU295" s="160" t="s">
        <v>91</v>
      </c>
      <c r="AV295" s="11" t="s">
        <v>91</v>
      </c>
      <c r="AW295" s="11" t="s">
        <v>36</v>
      </c>
      <c r="AX295" s="11" t="s">
        <v>89</v>
      </c>
      <c r="AY295" s="160" t="s">
        <v>137</v>
      </c>
    </row>
    <row r="296" spans="2:65" s="1" customFormat="1" ht="24" customHeight="1">
      <c r="B296" s="144"/>
      <c r="C296" s="145" t="s">
        <v>515</v>
      </c>
      <c r="D296" s="145" t="s">
        <v>138</v>
      </c>
      <c r="E296" s="146" t="s">
        <v>745</v>
      </c>
      <c r="F296" s="147" t="s">
        <v>746</v>
      </c>
      <c r="G296" s="148" t="s">
        <v>362</v>
      </c>
      <c r="H296" s="149">
        <v>0.9</v>
      </c>
      <c r="I296" s="150"/>
      <c r="J296" s="151">
        <f>ROUND(I296*H296,2)</f>
        <v>0</v>
      </c>
      <c r="K296" s="147" t="s">
        <v>150</v>
      </c>
      <c r="L296" s="33"/>
      <c r="M296" s="152" t="s">
        <v>1</v>
      </c>
      <c r="N296" s="153" t="s">
        <v>46</v>
      </c>
      <c r="O296" s="56"/>
      <c r="P296" s="154">
        <f>O296*H296</f>
        <v>0</v>
      </c>
      <c r="Q296" s="154">
        <v>0</v>
      </c>
      <c r="R296" s="154">
        <f>Q296*H296</f>
        <v>0</v>
      </c>
      <c r="S296" s="154">
        <v>0</v>
      </c>
      <c r="T296" s="155">
        <f>S296*H296</f>
        <v>0</v>
      </c>
      <c r="AR296" s="156" t="s">
        <v>136</v>
      </c>
      <c r="AT296" s="156" t="s">
        <v>138</v>
      </c>
      <c r="AU296" s="156" t="s">
        <v>91</v>
      </c>
      <c r="AY296" s="18" t="s">
        <v>137</v>
      </c>
      <c r="BE296" s="157">
        <f>IF(N296="základní",J296,0)</f>
        <v>0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8" t="s">
        <v>89</v>
      </c>
      <c r="BK296" s="157">
        <f>ROUND(I296*H296,2)</f>
        <v>0</v>
      </c>
      <c r="BL296" s="18" t="s">
        <v>136</v>
      </c>
      <c r="BM296" s="156" t="s">
        <v>1392</v>
      </c>
    </row>
    <row r="297" spans="2:51" s="12" customFormat="1" ht="12">
      <c r="B297" s="167"/>
      <c r="D297" s="159" t="s">
        <v>145</v>
      </c>
      <c r="E297" s="168" t="s">
        <v>1</v>
      </c>
      <c r="F297" s="169" t="s">
        <v>1169</v>
      </c>
      <c r="H297" s="168" t="s">
        <v>1</v>
      </c>
      <c r="I297" s="170"/>
      <c r="L297" s="167"/>
      <c r="M297" s="171"/>
      <c r="N297" s="172"/>
      <c r="O297" s="172"/>
      <c r="P297" s="172"/>
      <c r="Q297" s="172"/>
      <c r="R297" s="172"/>
      <c r="S297" s="172"/>
      <c r="T297" s="173"/>
      <c r="AT297" s="168" t="s">
        <v>145</v>
      </c>
      <c r="AU297" s="168" t="s">
        <v>91</v>
      </c>
      <c r="AV297" s="12" t="s">
        <v>89</v>
      </c>
      <c r="AW297" s="12" t="s">
        <v>36</v>
      </c>
      <c r="AX297" s="12" t="s">
        <v>81</v>
      </c>
      <c r="AY297" s="168" t="s">
        <v>137</v>
      </c>
    </row>
    <row r="298" spans="2:51" s="11" customFormat="1" ht="12">
      <c r="B298" s="158"/>
      <c r="D298" s="159" t="s">
        <v>145</v>
      </c>
      <c r="E298" s="160" t="s">
        <v>1</v>
      </c>
      <c r="F298" s="161" t="s">
        <v>1393</v>
      </c>
      <c r="H298" s="162">
        <v>0.9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145</v>
      </c>
      <c r="AU298" s="160" t="s">
        <v>91</v>
      </c>
      <c r="AV298" s="11" t="s">
        <v>91</v>
      </c>
      <c r="AW298" s="11" t="s">
        <v>36</v>
      </c>
      <c r="AX298" s="11" t="s">
        <v>89</v>
      </c>
      <c r="AY298" s="160" t="s">
        <v>137</v>
      </c>
    </row>
    <row r="299" spans="2:65" s="1" customFormat="1" ht="24" customHeight="1">
      <c r="B299" s="144"/>
      <c r="C299" s="145" t="s">
        <v>522</v>
      </c>
      <c r="D299" s="145" t="s">
        <v>138</v>
      </c>
      <c r="E299" s="146" t="s">
        <v>751</v>
      </c>
      <c r="F299" s="147" t="s">
        <v>752</v>
      </c>
      <c r="G299" s="148" t="s">
        <v>362</v>
      </c>
      <c r="H299" s="149">
        <v>17.574</v>
      </c>
      <c r="I299" s="150"/>
      <c r="J299" s="151">
        <f>ROUND(I299*H299,2)</f>
        <v>0</v>
      </c>
      <c r="K299" s="147" t="s">
        <v>150</v>
      </c>
      <c r="L299" s="33"/>
      <c r="M299" s="152" t="s">
        <v>1</v>
      </c>
      <c r="N299" s="153" t="s">
        <v>46</v>
      </c>
      <c r="O299" s="56"/>
      <c r="P299" s="154">
        <f>O299*H299</f>
        <v>0</v>
      </c>
      <c r="Q299" s="154">
        <v>0</v>
      </c>
      <c r="R299" s="154">
        <f>Q299*H299</f>
        <v>0</v>
      </c>
      <c r="S299" s="154">
        <v>0</v>
      </c>
      <c r="T299" s="155">
        <f>S299*H299</f>
        <v>0</v>
      </c>
      <c r="AR299" s="156" t="s">
        <v>136</v>
      </c>
      <c r="AT299" s="156" t="s">
        <v>138</v>
      </c>
      <c r="AU299" s="156" t="s">
        <v>91</v>
      </c>
      <c r="AY299" s="18" t="s">
        <v>137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8" t="s">
        <v>89</v>
      </c>
      <c r="BK299" s="157">
        <f>ROUND(I299*H299,2)</f>
        <v>0</v>
      </c>
      <c r="BL299" s="18" t="s">
        <v>136</v>
      </c>
      <c r="BM299" s="156" t="s">
        <v>1394</v>
      </c>
    </row>
    <row r="300" spans="2:51" s="11" customFormat="1" ht="12">
      <c r="B300" s="158"/>
      <c r="D300" s="159" t="s">
        <v>145</v>
      </c>
      <c r="E300" s="160" t="s">
        <v>1</v>
      </c>
      <c r="F300" s="161" t="s">
        <v>1387</v>
      </c>
      <c r="H300" s="162">
        <v>17.574</v>
      </c>
      <c r="I300" s="163"/>
      <c r="L300" s="158"/>
      <c r="M300" s="164"/>
      <c r="N300" s="165"/>
      <c r="O300" s="165"/>
      <c r="P300" s="165"/>
      <c r="Q300" s="165"/>
      <c r="R300" s="165"/>
      <c r="S300" s="165"/>
      <c r="T300" s="166"/>
      <c r="AT300" s="160" t="s">
        <v>145</v>
      </c>
      <c r="AU300" s="160" t="s">
        <v>91</v>
      </c>
      <c r="AV300" s="11" t="s">
        <v>91</v>
      </c>
      <c r="AW300" s="11" t="s">
        <v>36</v>
      </c>
      <c r="AX300" s="11" t="s">
        <v>89</v>
      </c>
      <c r="AY300" s="160" t="s">
        <v>137</v>
      </c>
    </row>
    <row r="301" spans="2:63" s="10" customFormat="1" ht="22.9" customHeight="1">
      <c r="B301" s="133"/>
      <c r="D301" s="134" t="s">
        <v>80</v>
      </c>
      <c r="E301" s="182" t="s">
        <v>763</v>
      </c>
      <c r="F301" s="182" t="s">
        <v>764</v>
      </c>
      <c r="I301" s="136"/>
      <c r="J301" s="183">
        <f>BK301</f>
        <v>0</v>
      </c>
      <c r="L301" s="133"/>
      <c r="M301" s="138"/>
      <c r="N301" s="139"/>
      <c r="O301" s="139"/>
      <c r="P301" s="140">
        <f>SUM(P302:P305)</f>
        <v>0</v>
      </c>
      <c r="Q301" s="139"/>
      <c r="R301" s="140">
        <f>SUM(R302:R305)</f>
        <v>0</v>
      </c>
      <c r="S301" s="139"/>
      <c r="T301" s="141">
        <f>SUM(T302:T305)</f>
        <v>0</v>
      </c>
      <c r="AR301" s="134" t="s">
        <v>89</v>
      </c>
      <c r="AT301" s="142" t="s">
        <v>80</v>
      </c>
      <c r="AU301" s="142" t="s">
        <v>89</v>
      </c>
      <c r="AY301" s="134" t="s">
        <v>137</v>
      </c>
      <c r="BK301" s="143">
        <f>SUM(BK302:BK305)</f>
        <v>0</v>
      </c>
    </row>
    <row r="302" spans="2:65" s="1" customFormat="1" ht="24" customHeight="1">
      <c r="B302" s="144"/>
      <c r="C302" s="145" t="s">
        <v>527</v>
      </c>
      <c r="D302" s="145" t="s">
        <v>138</v>
      </c>
      <c r="E302" s="146" t="s">
        <v>1185</v>
      </c>
      <c r="F302" s="147" t="s">
        <v>1186</v>
      </c>
      <c r="G302" s="148" t="s">
        <v>362</v>
      </c>
      <c r="H302" s="149">
        <v>254.891</v>
      </c>
      <c r="I302" s="150"/>
      <c r="J302" s="151">
        <f>ROUND(I302*H302,2)</f>
        <v>0</v>
      </c>
      <c r="K302" s="147" t="s">
        <v>150</v>
      </c>
      <c r="L302" s="33"/>
      <c r="M302" s="152" t="s">
        <v>1</v>
      </c>
      <c r="N302" s="153" t="s">
        <v>46</v>
      </c>
      <c r="O302" s="56"/>
      <c r="P302" s="154">
        <f>O302*H302</f>
        <v>0</v>
      </c>
      <c r="Q302" s="154">
        <v>0</v>
      </c>
      <c r="R302" s="154">
        <f>Q302*H302</f>
        <v>0</v>
      </c>
      <c r="S302" s="154">
        <v>0</v>
      </c>
      <c r="T302" s="155">
        <f>S302*H302</f>
        <v>0</v>
      </c>
      <c r="AR302" s="156" t="s">
        <v>136</v>
      </c>
      <c r="AT302" s="156" t="s">
        <v>138</v>
      </c>
      <c r="AU302" s="156" t="s">
        <v>91</v>
      </c>
      <c r="AY302" s="18" t="s">
        <v>137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8" t="s">
        <v>89</v>
      </c>
      <c r="BK302" s="157">
        <f>ROUND(I302*H302,2)</f>
        <v>0</v>
      </c>
      <c r="BL302" s="18" t="s">
        <v>136</v>
      </c>
      <c r="BM302" s="156" t="s">
        <v>1187</v>
      </c>
    </row>
    <row r="303" spans="2:65" s="1" customFormat="1" ht="16.5" customHeight="1">
      <c r="B303" s="144"/>
      <c r="C303" s="192" t="s">
        <v>536</v>
      </c>
      <c r="D303" s="192" t="s">
        <v>387</v>
      </c>
      <c r="E303" s="193" t="s">
        <v>1395</v>
      </c>
      <c r="F303" s="194" t="s">
        <v>1396</v>
      </c>
      <c r="G303" s="195" t="s">
        <v>274</v>
      </c>
      <c r="H303" s="196">
        <v>24</v>
      </c>
      <c r="I303" s="197"/>
      <c r="J303" s="198">
        <f>ROUND(I303*H303,2)</f>
        <v>0</v>
      </c>
      <c r="K303" s="194" t="s">
        <v>1</v>
      </c>
      <c r="L303" s="199"/>
      <c r="M303" s="200" t="s">
        <v>1</v>
      </c>
      <c r="N303" s="201" t="s">
        <v>46</v>
      </c>
      <c r="O303" s="56"/>
      <c r="P303" s="154">
        <f>O303*H303</f>
        <v>0</v>
      </c>
      <c r="Q303" s="154">
        <v>0</v>
      </c>
      <c r="R303" s="154">
        <f>Q303*H303</f>
        <v>0</v>
      </c>
      <c r="S303" s="154">
        <v>0</v>
      </c>
      <c r="T303" s="155">
        <f>S303*H303</f>
        <v>0</v>
      </c>
      <c r="AR303" s="156" t="s">
        <v>182</v>
      </c>
      <c r="AT303" s="156" t="s">
        <v>387</v>
      </c>
      <c r="AU303" s="156" t="s">
        <v>91</v>
      </c>
      <c r="AY303" s="18" t="s">
        <v>137</v>
      </c>
      <c r="BE303" s="157">
        <f>IF(N303="základní",J303,0)</f>
        <v>0</v>
      </c>
      <c r="BF303" s="157">
        <f>IF(N303="snížená",J303,0)</f>
        <v>0</v>
      </c>
      <c r="BG303" s="157">
        <f>IF(N303="zákl. přenesená",J303,0)</f>
        <v>0</v>
      </c>
      <c r="BH303" s="157">
        <f>IF(N303="sníž. přenesená",J303,0)</f>
        <v>0</v>
      </c>
      <c r="BI303" s="157">
        <f>IF(N303="nulová",J303,0)</f>
        <v>0</v>
      </c>
      <c r="BJ303" s="18" t="s">
        <v>89</v>
      </c>
      <c r="BK303" s="157">
        <f>ROUND(I303*H303,2)</f>
        <v>0</v>
      </c>
      <c r="BL303" s="18" t="s">
        <v>136</v>
      </c>
      <c r="BM303" s="156" t="s">
        <v>1397</v>
      </c>
    </row>
    <row r="304" spans="2:51" s="11" customFormat="1" ht="12">
      <c r="B304" s="158"/>
      <c r="D304" s="159" t="s">
        <v>145</v>
      </c>
      <c r="E304" s="160" t="s">
        <v>1</v>
      </c>
      <c r="F304" s="161" t="s">
        <v>1398</v>
      </c>
      <c r="H304" s="162">
        <v>24</v>
      </c>
      <c r="I304" s="163"/>
      <c r="L304" s="158"/>
      <c r="M304" s="164"/>
      <c r="N304" s="165"/>
      <c r="O304" s="165"/>
      <c r="P304" s="165"/>
      <c r="Q304" s="165"/>
      <c r="R304" s="165"/>
      <c r="S304" s="165"/>
      <c r="T304" s="166"/>
      <c r="AT304" s="160" t="s">
        <v>145</v>
      </c>
      <c r="AU304" s="160" t="s">
        <v>91</v>
      </c>
      <c r="AV304" s="11" t="s">
        <v>91</v>
      </c>
      <c r="AW304" s="11" t="s">
        <v>36</v>
      </c>
      <c r="AX304" s="11" t="s">
        <v>89</v>
      </c>
      <c r="AY304" s="160" t="s">
        <v>137</v>
      </c>
    </row>
    <row r="305" spans="2:51" s="12" customFormat="1" ht="12">
      <c r="B305" s="167"/>
      <c r="D305" s="159" t="s">
        <v>145</v>
      </c>
      <c r="E305" s="168" t="s">
        <v>1</v>
      </c>
      <c r="F305" s="169" t="s">
        <v>1399</v>
      </c>
      <c r="H305" s="168" t="s">
        <v>1</v>
      </c>
      <c r="I305" s="170"/>
      <c r="L305" s="167"/>
      <c r="M305" s="215"/>
      <c r="N305" s="216"/>
      <c r="O305" s="216"/>
      <c r="P305" s="216"/>
      <c r="Q305" s="216"/>
      <c r="R305" s="216"/>
      <c r="S305" s="216"/>
      <c r="T305" s="217"/>
      <c r="AT305" s="168" t="s">
        <v>145</v>
      </c>
      <c r="AU305" s="168" t="s">
        <v>91</v>
      </c>
      <c r="AV305" s="12" t="s">
        <v>89</v>
      </c>
      <c r="AW305" s="12" t="s">
        <v>36</v>
      </c>
      <c r="AX305" s="12" t="s">
        <v>81</v>
      </c>
      <c r="AY305" s="168" t="s">
        <v>137</v>
      </c>
    </row>
    <row r="306" spans="2:12" s="1" customFormat="1" ht="6.95" customHeight="1">
      <c r="B306" s="45"/>
      <c r="C306" s="46"/>
      <c r="D306" s="46"/>
      <c r="E306" s="46"/>
      <c r="F306" s="46"/>
      <c r="G306" s="46"/>
      <c r="H306" s="46"/>
      <c r="I306" s="113"/>
      <c r="J306" s="46"/>
      <c r="K306" s="46"/>
      <c r="L306" s="33"/>
    </row>
  </sheetData>
  <autoFilter ref="C123:K30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7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8" t="s">
        <v>104</v>
      </c>
    </row>
    <row r="3" spans="2:46" ht="6.95" customHeight="1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91</v>
      </c>
    </row>
    <row r="4" spans="2:46" ht="24.95" customHeight="1">
      <c r="B4" s="21"/>
      <c r="D4" s="22" t="s">
        <v>112</v>
      </c>
      <c r="L4" s="21"/>
      <c r="M4" s="91" t="s">
        <v>10</v>
      </c>
      <c r="AT4" s="18" t="s">
        <v>3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1" t="str">
        <f>'Rekapitulace stavby'!K6</f>
        <v>Stavební úpravy MK v ulici Potoční, Břilice - II. etapa</v>
      </c>
      <c r="F7" s="332"/>
      <c r="G7" s="332"/>
      <c r="H7" s="332"/>
      <c r="L7" s="21"/>
    </row>
    <row r="8" spans="2:12" s="1" customFormat="1" ht="12" customHeight="1">
      <c r="B8" s="33"/>
      <c r="D8" s="28" t="s">
        <v>113</v>
      </c>
      <c r="I8" s="92"/>
      <c r="L8" s="33"/>
    </row>
    <row r="9" spans="2:12" s="1" customFormat="1" ht="36.95" customHeight="1">
      <c r="B9" s="33"/>
      <c r="E9" s="315" t="s">
        <v>1400</v>
      </c>
      <c r="F9" s="330"/>
      <c r="G9" s="330"/>
      <c r="H9" s="330"/>
      <c r="I9" s="92"/>
      <c r="L9" s="33"/>
    </row>
    <row r="10" spans="2:12" s="1" customFormat="1" ht="12">
      <c r="B10" s="33"/>
      <c r="I10" s="92"/>
      <c r="L10" s="33"/>
    </row>
    <row r="11" spans="2:12" s="1" customFormat="1" ht="12" customHeight="1">
      <c r="B11" s="33"/>
      <c r="D11" s="28" t="s">
        <v>18</v>
      </c>
      <c r="F11" s="26" t="s">
        <v>1</v>
      </c>
      <c r="I11" s="93" t="s">
        <v>19</v>
      </c>
      <c r="J11" s="26" t="s">
        <v>1</v>
      </c>
      <c r="L11" s="33"/>
    </row>
    <row r="12" spans="2:12" s="1" customFormat="1" ht="12" customHeight="1">
      <c r="B12" s="33"/>
      <c r="D12" s="28" t="s">
        <v>20</v>
      </c>
      <c r="F12" s="26" t="s">
        <v>21</v>
      </c>
      <c r="I12" s="93" t="s">
        <v>22</v>
      </c>
      <c r="J12" s="53" t="str">
        <f>'Rekapitulace stavby'!AN8</f>
        <v>25. 6. 2019</v>
      </c>
      <c r="L12" s="33"/>
    </row>
    <row r="13" spans="2:12" s="1" customFormat="1" ht="10.9" customHeight="1">
      <c r="B13" s="33"/>
      <c r="I13" s="92"/>
      <c r="L13" s="33"/>
    </row>
    <row r="14" spans="2:12" s="1" customFormat="1" ht="12" customHeight="1">
      <c r="B14" s="33"/>
      <c r="D14" s="28" t="s">
        <v>24</v>
      </c>
      <c r="I14" s="93" t="s">
        <v>25</v>
      </c>
      <c r="J14" s="26" t="s">
        <v>26</v>
      </c>
      <c r="L14" s="33"/>
    </row>
    <row r="15" spans="2:12" s="1" customFormat="1" ht="18" customHeight="1">
      <c r="B15" s="33"/>
      <c r="E15" s="26" t="s">
        <v>27</v>
      </c>
      <c r="I15" s="93" t="s">
        <v>28</v>
      </c>
      <c r="J15" s="26" t="s">
        <v>29</v>
      </c>
      <c r="L15" s="33"/>
    </row>
    <row r="16" spans="2:12" s="1" customFormat="1" ht="6.95" customHeight="1">
      <c r="B16" s="33"/>
      <c r="I16" s="92"/>
      <c r="L16" s="33"/>
    </row>
    <row r="17" spans="2:12" s="1" customFormat="1" ht="12" customHeight="1">
      <c r="B17" s="33"/>
      <c r="D17" s="28" t="s">
        <v>30</v>
      </c>
      <c r="I17" s="93" t="s">
        <v>25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33" t="str">
        <f>'Rekapitulace stavby'!E14</f>
        <v>Vyplň údaj</v>
      </c>
      <c r="F18" s="318"/>
      <c r="G18" s="318"/>
      <c r="H18" s="318"/>
      <c r="I18" s="93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I19" s="92"/>
      <c r="L19" s="33"/>
    </row>
    <row r="20" spans="2:12" s="1" customFormat="1" ht="12" customHeight="1">
      <c r="B20" s="33"/>
      <c r="D20" s="28" t="s">
        <v>32</v>
      </c>
      <c r="I20" s="93" t="s">
        <v>25</v>
      </c>
      <c r="J20" s="26" t="s">
        <v>33</v>
      </c>
      <c r="L20" s="33"/>
    </row>
    <row r="21" spans="2:12" s="1" customFormat="1" ht="18" customHeight="1">
      <c r="B21" s="33"/>
      <c r="E21" s="26" t="s">
        <v>34</v>
      </c>
      <c r="I21" s="93" t="s">
        <v>28</v>
      </c>
      <c r="J21" s="26" t="s">
        <v>35</v>
      </c>
      <c r="L21" s="33"/>
    </row>
    <row r="22" spans="2:12" s="1" customFormat="1" ht="6.95" customHeight="1">
      <c r="B22" s="33"/>
      <c r="I22" s="92"/>
      <c r="L22" s="33"/>
    </row>
    <row r="23" spans="2:12" s="1" customFormat="1" ht="12" customHeight="1">
      <c r="B23" s="33"/>
      <c r="D23" s="28" t="s">
        <v>37</v>
      </c>
      <c r="I23" s="93" t="s">
        <v>25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93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I25" s="92"/>
      <c r="L25" s="33"/>
    </row>
    <row r="26" spans="2:12" s="1" customFormat="1" ht="12" customHeight="1">
      <c r="B26" s="33"/>
      <c r="D26" s="28" t="s">
        <v>39</v>
      </c>
      <c r="I26" s="92"/>
      <c r="L26" s="33"/>
    </row>
    <row r="27" spans="2:12" s="7" customFormat="1" ht="16.5" customHeight="1">
      <c r="B27" s="94"/>
      <c r="E27" s="322" t="s">
        <v>1</v>
      </c>
      <c r="F27" s="322"/>
      <c r="G27" s="322"/>
      <c r="H27" s="322"/>
      <c r="I27" s="95"/>
      <c r="L27" s="94"/>
    </row>
    <row r="28" spans="2:12" s="1" customFormat="1" ht="6.95" customHeight="1">
      <c r="B28" s="33"/>
      <c r="I28" s="92"/>
      <c r="L28" s="33"/>
    </row>
    <row r="29" spans="2:12" s="1" customFormat="1" ht="6.95" customHeight="1">
      <c r="B29" s="33"/>
      <c r="D29" s="54"/>
      <c r="E29" s="54"/>
      <c r="F29" s="54"/>
      <c r="G29" s="54"/>
      <c r="H29" s="54"/>
      <c r="I29" s="96"/>
      <c r="J29" s="54"/>
      <c r="K29" s="54"/>
      <c r="L29" s="33"/>
    </row>
    <row r="30" spans="2:12" s="1" customFormat="1" ht="25.35" customHeight="1">
      <c r="B30" s="33"/>
      <c r="D30" s="97" t="s">
        <v>41</v>
      </c>
      <c r="I30" s="92"/>
      <c r="J30" s="67">
        <f>ROUND(J121,2)</f>
        <v>0</v>
      </c>
      <c r="L30" s="33"/>
    </row>
    <row r="31" spans="2:12" s="1" customFormat="1" ht="6.95" customHeight="1">
      <c r="B31" s="33"/>
      <c r="D31" s="54"/>
      <c r="E31" s="54"/>
      <c r="F31" s="54"/>
      <c r="G31" s="54"/>
      <c r="H31" s="54"/>
      <c r="I31" s="96"/>
      <c r="J31" s="54"/>
      <c r="K31" s="54"/>
      <c r="L31" s="33"/>
    </row>
    <row r="32" spans="2:12" s="1" customFormat="1" ht="14.45" customHeight="1">
      <c r="B32" s="33"/>
      <c r="F32" s="36" t="s">
        <v>43</v>
      </c>
      <c r="I32" s="98" t="s">
        <v>42</v>
      </c>
      <c r="J32" s="36" t="s">
        <v>44</v>
      </c>
      <c r="L32" s="33"/>
    </row>
    <row r="33" spans="2:12" s="1" customFormat="1" ht="14.45" customHeight="1">
      <c r="B33" s="33"/>
      <c r="D33" s="99" t="s">
        <v>45</v>
      </c>
      <c r="E33" s="28" t="s">
        <v>46</v>
      </c>
      <c r="F33" s="100">
        <f>ROUND((SUM(BE121:BE247)),2)</f>
        <v>0</v>
      </c>
      <c r="I33" s="101">
        <v>0.21</v>
      </c>
      <c r="J33" s="100">
        <f>ROUND(((SUM(BE121:BE247))*I33),2)</f>
        <v>0</v>
      </c>
      <c r="L33" s="33"/>
    </row>
    <row r="34" spans="2:12" s="1" customFormat="1" ht="14.45" customHeight="1">
      <c r="B34" s="33"/>
      <c r="E34" s="28" t="s">
        <v>47</v>
      </c>
      <c r="F34" s="100">
        <f>ROUND((SUM(BF121:BF247)),2)</f>
        <v>0</v>
      </c>
      <c r="I34" s="101">
        <v>0.15</v>
      </c>
      <c r="J34" s="100">
        <f>ROUND(((SUM(BF121:BF247))*I34),2)</f>
        <v>0</v>
      </c>
      <c r="L34" s="33"/>
    </row>
    <row r="35" spans="2:12" s="1" customFormat="1" ht="14.45" customHeight="1" hidden="1">
      <c r="B35" s="33"/>
      <c r="E35" s="28" t="s">
        <v>48</v>
      </c>
      <c r="F35" s="100">
        <f>ROUND((SUM(BG121:BG247)),2)</f>
        <v>0</v>
      </c>
      <c r="I35" s="101">
        <v>0.21</v>
      </c>
      <c r="J35" s="10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100">
        <f>ROUND((SUM(BH121:BH247)),2)</f>
        <v>0</v>
      </c>
      <c r="I36" s="101">
        <v>0.15</v>
      </c>
      <c r="J36" s="10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100">
        <f>ROUND((SUM(BI121:BI247)),2)</f>
        <v>0</v>
      </c>
      <c r="I37" s="101">
        <v>0</v>
      </c>
      <c r="J37" s="100">
        <f>0</f>
        <v>0</v>
      </c>
      <c r="L37" s="33"/>
    </row>
    <row r="38" spans="2:12" s="1" customFormat="1" ht="6.95" customHeight="1">
      <c r="B38" s="33"/>
      <c r="I38" s="92"/>
      <c r="L38" s="33"/>
    </row>
    <row r="39" spans="2:12" s="1" customFormat="1" ht="25.35" customHeight="1">
      <c r="B39" s="33"/>
      <c r="C39" s="102"/>
      <c r="D39" s="103" t="s">
        <v>51</v>
      </c>
      <c r="E39" s="58"/>
      <c r="F39" s="58"/>
      <c r="G39" s="104" t="s">
        <v>52</v>
      </c>
      <c r="H39" s="105" t="s">
        <v>53</v>
      </c>
      <c r="I39" s="106"/>
      <c r="J39" s="107">
        <f>SUM(J30:J37)</f>
        <v>0</v>
      </c>
      <c r="K39" s="108"/>
      <c r="L39" s="33"/>
    </row>
    <row r="40" spans="2:12" s="1" customFormat="1" ht="14.45" customHeight="1">
      <c r="B40" s="33"/>
      <c r="I40" s="92"/>
      <c r="L40" s="33"/>
    </row>
    <row r="41" spans="2:12" ht="14.45" customHeight="1">
      <c r="B41" s="21"/>
      <c r="L41" s="21"/>
    </row>
    <row r="42" spans="2:12" ht="14.45" customHeight="1">
      <c r="B42" s="21"/>
      <c r="L42" s="21"/>
    </row>
    <row r="43" spans="2:12" ht="14.45" customHeight="1">
      <c r="B43" s="21"/>
      <c r="L43" s="21"/>
    </row>
    <row r="44" spans="2:12" ht="14.45" customHeight="1">
      <c r="B44" s="21"/>
      <c r="L44" s="21"/>
    </row>
    <row r="45" spans="2:12" ht="14.45" customHeight="1">
      <c r="B45" s="21"/>
      <c r="L45" s="21"/>
    </row>
    <row r="46" spans="2:12" ht="14.45" customHeight="1">
      <c r="B46" s="21"/>
      <c r="L46" s="21"/>
    </row>
    <row r="47" spans="2:12" ht="14.45" customHeight="1">
      <c r="B47" s="21"/>
      <c r="L47" s="21"/>
    </row>
    <row r="48" spans="2:12" ht="14.45" customHeight="1">
      <c r="B48" s="21"/>
      <c r="L48" s="21"/>
    </row>
    <row r="49" spans="2:12" ht="14.45" customHeight="1">
      <c r="B49" s="21"/>
      <c r="L49" s="21"/>
    </row>
    <row r="50" spans="2:12" s="1" customFormat="1" ht="14.45" customHeight="1">
      <c r="B50" s="33"/>
      <c r="D50" s="42" t="s">
        <v>54</v>
      </c>
      <c r="E50" s="43"/>
      <c r="F50" s="43"/>
      <c r="G50" s="42" t="s">
        <v>55</v>
      </c>
      <c r="H50" s="43"/>
      <c r="I50" s="109"/>
      <c r="J50" s="43"/>
      <c r="K50" s="43"/>
      <c r="L50" s="3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2:12" s="1" customFormat="1" ht="12.75">
      <c r="B61" s="33"/>
      <c r="D61" s="44" t="s">
        <v>56</v>
      </c>
      <c r="E61" s="35"/>
      <c r="F61" s="110" t="s">
        <v>57</v>
      </c>
      <c r="G61" s="44" t="s">
        <v>56</v>
      </c>
      <c r="H61" s="35"/>
      <c r="I61" s="111"/>
      <c r="J61" s="112" t="s">
        <v>57</v>
      </c>
      <c r="K61" s="35"/>
      <c r="L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2:12" s="1" customFormat="1" ht="12.75">
      <c r="B65" s="33"/>
      <c r="D65" s="42" t="s">
        <v>58</v>
      </c>
      <c r="E65" s="43"/>
      <c r="F65" s="43"/>
      <c r="G65" s="42" t="s">
        <v>59</v>
      </c>
      <c r="H65" s="43"/>
      <c r="I65" s="109"/>
      <c r="J65" s="43"/>
      <c r="K65" s="43"/>
      <c r="L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2:12" s="1" customFormat="1" ht="12.75">
      <c r="B76" s="33"/>
      <c r="D76" s="44" t="s">
        <v>56</v>
      </c>
      <c r="E76" s="35"/>
      <c r="F76" s="110" t="s">
        <v>57</v>
      </c>
      <c r="G76" s="44" t="s">
        <v>56</v>
      </c>
      <c r="H76" s="35"/>
      <c r="I76" s="111"/>
      <c r="J76" s="112" t="s">
        <v>57</v>
      </c>
      <c r="K76" s="35"/>
      <c r="L76" s="33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113"/>
      <c r="J77" s="46"/>
      <c r="K77" s="46"/>
      <c r="L77" s="33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114"/>
      <c r="J81" s="48"/>
      <c r="K81" s="48"/>
      <c r="L81" s="33"/>
    </row>
    <row r="82" spans="2:12" s="1" customFormat="1" ht="24.95" customHeight="1">
      <c r="B82" s="33"/>
      <c r="C82" s="22" t="s">
        <v>115</v>
      </c>
      <c r="I82" s="92"/>
      <c r="L82" s="33"/>
    </row>
    <row r="83" spans="2:12" s="1" customFormat="1" ht="6.95" customHeight="1">
      <c r="B83" s="33"/>
      <c r="I83" s="92"/>
      <c r="L83" s="33"/>
    </row>
    <row r="84" spans="2:12" s="1" customFormat="1" ht="12" customHeight="1">
      <c r="B84" s="33"/>
      <c r="C84" s="28" t="s">
        <v>16</v>
      </c>
      <c r="I84" s="92"/>
      <c r="L84" s="33"/>
    </row>
    <row r="85" spans="2:12" s="1" customFormat="1" ht="16.5" customHeight="1">
      <c r="B85" s="33"/>
      <c r="E85" s="331" t="str">
        <f>E7</f>
        <v>Stavební úpravy MK v ulici Potoční, Břilice - II. etapa</v>
      </c>
      <c r="F85" s="332"/>
      <c r="G85" s="332"/>
      <c r="H85" s="332"/>
      <c r="I85" s="92"/>
      <c r="L85" s="33"/>
    </row>
    <row r="86" spans="2:12" s="1" customFormat="1" ht="12" customHeight="1">
      <c r="B86" s="33"/>
      <c r="C86" s="28" t="s">
        <v>113</v>
      </c>
      <c r="I86" s="92"/>
      <c r="L86" s="33"/>
    </row>
    <row r="87" spans="2:12" s="1" customFormat="1" ht="16.5" customHeight="1">
      <c r="B87" s="33"/>
      <c r="E87" s="315" t="str">
        <f>E9</f>
        <v>303 - Vodovodní a kanalizační přípojky</v>
      </c>
      <c r="F87" s="330"/>
      <c r="G87" s="330"/>
      <c r="H87" s="330"/>
      <c r="I87" s="92"/>
      <c r="L87" s="33"/>
    </row>
    <row r="88" spans="2:12" s="1" customFormat="1" ht="6.95" customHeight="1">
      <c r="B88" s="33"/>
      <c r="I88" s="92"/>
      <c r="L88" s="33"/>
    </row>
    <row r="89" spans="2:12" s="1" customFormat="1" ht="12" customHeight="1">
      <c r="B89" s="33"/>
      <c r="C89" s="28" t="s">
        <v>20</v>
      </c>
      <c r="F89" s="26" t="str">
        <f>F12</f>
        <v>Třeboň - Břilice</v>
      </c>
      <c r="I89" s="93" t="s">
        <v>22</v>
      </c>
      <c r="J89" s="53" t="str">
        <f>IF(J12="","",J12)</f>
        <v>25. 6. 2019</v>
      </c>
      <c r="L89" s="33"/>
    </row>
    <row r="90" spans="2:12" s="1" customFormat="1" ht="6.95" customHeight="1">
      <c r="B90" s="33"/>
      <c r="I90" s="92"/>
      <c r="L90" s="33"/>
    </row>
    <row r="91" spans="2:12" s="1" customFormat="1" ht="15.2" customHeight="1">
      <c r="B91" s="33"/>
      <c r="C91" s="28" t="s">
        <v>24</v>
      </c>
      <c r="F91" s="26" t="str">
        <f>E15</f>
        <v>Město Třeboň</v>
      </c>
      <c r="I91" s="93" t="s">
        <v>32</v>
      </c>
      <c r="J91" s="31" t="str">
        <f>E21</f>
        <v>WAY project s.r.o.</v>
      </c>
      <c r="L91" s="33"/>
    </row>
    <row r="92" spans="2:12" s="1" customFormat="1" ht="15.2" customHeight="1">
      <c r="B92" s="33"/>
      <c r="C92" s="28" t="s">
        <v>30</v>
      </c>
      <c r="F92" s="26" t="str">
        <f>IF(E18="","",E18)</f>
        <v>Vyplň údaj</v>
      </c>
      <c r="I92" s="93" t="s">
        <v>37</v>
      </c>
      <c r="J92" s="31" t="str">
        <f>E24</f>
        <v xml:space="preserve"> </v>
      </c>
      <c r="L92" s="33"/>
    </row>
    <row r="93" spans="2:12" s="1" customFormat="1" ht="10.35" customHeight="1">
      <c r="B93" s="33"/>
      <c r="I93" s="92"/>
      <c r="L93" s="33"/>
    </row>
    <row r="94" spans="2:12" s="1" customFormat="1" ht="29.25" customHeight="1">
      <c r="B94" s="33"/>
      <c r="C94" s="115" t="s">
        <v>116</v>
      </c>
      <c r="D94" s="102"/>
      <c r="E94" s="102"/>
      <c r="F94" s="102"/>
      <c r="G94" s="102"/>
      <c r="H94" s="102"/>
      <c r="I94" s="116"/>
      <c r="J94" s="117" t="s">
        <v>117</v>
      </c>
      <c r="K94" s="102"/>
      <c r="L94" s="33"/>
    </row>
    <row r="95" spans="2:12" s="1" customFormat="1" ht="10.35" customHeight="1">
      <c r="B95" s="33"/>
      <c r="I95" s="92"/>
      <c r="L95" s="33"/>
    </row>
    <row r="96" spans="2:47" s="1" customFormat="1" ht="22.9" customHeight="1">
      <c r="B96" s="33"/>
      <c r="C96" s="118" t="s">
        <v>118</v>
      </c>
      <c r="I96" s="92"/>
      <c r="J96" s="67">
        <f>J121</f>
        <v>0</v>
      </c>
      <c r="L96" s="33"/>
      <c r="AU96" s="18" t="s">
        <v>119</v>
      </c>
    </row>
    <row r="97" spans="2:12" s="8" customFormat="1" ht="24.95" customHeight="1">
      <c r="B97" s="119"/>
      <c r="D97" s="120" t="s">
        <v>217</v>
      </c>
      <c r="E97" s="121"/>
      <c r="F97" s="121"/>
      <c r="G97" s="121"/>
      <c r="H97" s="121"/>
      <c r="I97" s="122"/>
      <c r="J97" s="123">
        <f>J122</f>
        <v>0</v>
      </c>
      <c r="L97" s="119"/>
    </row>
    <row r="98" spans="2:12" s="13" customFormat="1" ht="19.9" customHeight="1">
      <c r="B98" s="177"/>
      <c r="D98" s="178" t="s">
        <v>218</v>
      </c>
      <c r="E98" s="179"/>
      <c r="F98" s="179"/>
      <c r="G98" s="179"/>
      <c r="H98" s="179"/>
      <c r="I98" s="180"/>
      <c r="J98" s="181">
        <f>J123</f>
        <v>0</v>
      </c>
      <c r="L98" s="177"/>
    </row>
    <row r="99" spans="2:12" s="13" customFormat="1" ht="19.9" customHeight="1">
      <c r="B99" s="177"/>
      <c r="D99" s="178" t="s">
        <v>220</v>
      </c>
      <c r="E99" s="179"/>
      <c r="F99" s="179"/>
      <c r="G99" s="179"/>
      <c r="H99" s="179"/>
      <c r="I99" s="180"/>
      <c r="J99" s="181">
        <f>J182</f>
        <v>0</v>
      </c>
      <c r="L99" s="177"/>
    </row>
    <row r="100" spans="2:12" s="13" customFormat="1" ht="19.9" customHeight="1">
      <c r="B100" s="177"/>
      <c r="D100" s="178" t="s">
        <v>222</v>
      </c>
      <c r="E100" s="179"/>
      <c r="F100" s="179"/>
      <c r="G100" s="179"/>
      <c r="H100" s="179"/>
      <c r="I100" s="180"/>
      <c r="J100" s="181">
        <f>J189</f>
        <v>0</v>
      </c>
      <c r="L100" s="177"/>
    </row>
    <row r="101" spans="2:12" s="13" customFormat="1" ht="19.9" customHeight="1">
      <c r="B101" s="177"/>
      <c r="D101" s="178" t="s">
        <v>225</v>
      </c>
      <c r="E101" s="179"/>
      <c r="F101" s="179"/>
      <c r="G101" s="179"/>
      <c r="H101" s="179"/>
      <c r="I101" s="180"/>
      <c r="J101" s="181">
        <f>J246</f>
        <v>0</v>
      </c>
      <c r="L101" s="177"/>
    </row>
    <row r="102" spans="2:12" s="1" customFormat="1" ht="21.75" customHeight="1">
      <c r="B102" s="33"/>
      <c r="I102" s="92"/>
      <c r="L102" s="33"/>
    </row>
    <row r="103" spans="2:12" s="1" customFormat="1" ht="6.95" customHeight="1">
      <c r="B103" s="45"/>
      <c r="C103" s="46"/>
      <c r="D103" s="46"/>
      <c r="E103" s="46"/>
      <c r="F103" s="46"/>
      <c r="G103" s="46"/>
      <c r="H103" s="46"/>
      <c r="I103" s="113"/>
      <c r="J103" s="46"/>
      <c r="K103" s="46"/>
      <c r="L103" s="33"/>
    </row>
    <row r="107" spans="2:12" s="1" customFormat="1" ht="6.95" customHeight="1">
      <c r="B107" s="47"/>
      <c r="C107" s="48"/>
      <c r="D107" s="48"/>
      <c r="E107" s="48"/>
      <c r="F107" s="48"/>
      <c r="G107" s="48"/>
      <c r="H107" s="48"/>
      <c r="I107" s="114"/>
      <c r="J107" s="48"/>
      <c r="K107" s="48"/>
      <c r="L107" s="33"/>
    </row>
    <row r="108" spans="2:12" s="1" customFormat="1" ht="24.95" customHeight="1">
      <c r="B108" s="33"/>
      <c r="C108" s="22" t="s">
        <v>121</v>
      </c>
      <c r="I108" s="92"/>
      <c r="L108" s="33"/>
    </row>
    <row r="109" spans="2:12" s="1" customFormat="1" ht="6.95" customHeight="1">
      <c r="B109" s="33"/>
      <c r="I109" s="92"/>
      <c r="L109" s="33"/>
    </row>
    <row r="110" spans="2:12" s="1" customFormat="1" ht="12" customHeight="1">
      <c r="B110" s="33"/>
      <c r="C110" s="28" t="s">
        <v>16</v>
      </c>
      <c r="I110" s="92"/>
      <c r="L110" s="33"/>
    </row>
    <row r="111" spans="2:12" s="1" customFormat="1" ht="16.5" customHeight="1">
      <c r="B111" s="33"/>
      <c r="E111" s="331" t="str">
        <f>E7</f>
        <v>Stavební úpravy MK v ulici Potoční, Břilice - II. etapa</v>
      </c>
      <c r="F111" s="332"/>
      <c r="G111" s="332"/>
      <c r="H111" s="332"/>
      <c r="I111" s="92"/>
      <c r="L111" s="33"/>
    </row>
    <row r="112" spans="2:12" s="1" customFormat="1" ht="12" customHeight="1">
      <c r="B112" s="33"/>
      <c r="C112" s="28" t="s">
        <v>113</v>
      </c>
      <c r="I112" s="92"/>
      <c r="L112" s="33"/>
    </row>
    <row r="113" spans="2:12" s="1" customFormat="1" ht="16.5" customHeight="1">
      <c r="B113" s="33"/>
      <c r="E113" s="315" t="str">
        <f>E9</f>
        <v>303 - Vodovodní a kanalizační přípojky</v>
      </c>
      <c r="F113" s="330"/>
      <c r="G113" s="330"/>
      <c r="H113" s="330"/>
      <c r="I113" s="92"/>
      <c r="L113" s="33"/>
    </row>
    <row r="114" spans="2:12" s="1" customFormat="1" ht="6.95" customHeight="1">
      <c r="B114" s="33"/>
      <c r="I114" s="92"/>
      <c r="L114" s="33"/>
    </row>
    <row r="115" spans="2:12" s="1" customFormat="1" ht="12" customHeight="1">
      <c r="B115" s="33"/>
      <c r="C115" s="28" t="s">
        <v>20</v>
      </c>
      <c r="F115" s="26" t="str">
        <f>F12</f>
        <v>Třeboň - Břilice</v>
      </c>
      <c r="I115" s="93" t="s">
        <v>22</v>
      </c>
      <c r="J115" s="53" t="str">
        <f>IF(J12="","",J12)</f>
        <v>25. 6. 2019</v>
      </c>
      <c r="L115" s="33"/>
    </row>
    <row r="116" spans="2:12" s="1" customFormat="1" ht="6.95" customHeight="1">
      <c r="B116" s="33"/>
      <c r="I116" s="92"/>
      <c r="L116" s="33"/>
    </row>
    <row r="117" spans="2:12" s="1" customFormat="1" ht="15.2" customHeight="1">
      <c r="B117" s="33"/>
      <c r="C117" s="28" t="s">
        <v>24</v>
      </c>
      <c r="F117" s="26" t="str">
        <f>E15</f>
        <v>Město Třeboň</v>
      </c>
      <c r="I117" s="93" t="s">
        <v>32</v>
      </c>
      <c r="J117" s="31" t="str">
        <f>E21</f>
        <v>WAY project s.r.o.</v>
      </c>
      <c r="L117" s="33"/>
    </row>
    <row r="118" spans="2:12" s="1" customFormat="1" ht="15.2" customHeight="1">
      <c r="B118" s="33"/>
      <c r="C118" s="28" t="s">
        <v>30</v>
      </c>
      <c r="F118" s="26" t="str">
        <f>IF(E18="","",E18)</f>
        <v>Vyplň údaj</v>
      </c>
      <c r="I118" s="93" t="s">
        <v>37</v>
      </c>
      <c r="J118" s="31" t="str">
        <f>E24</f>
        <v xml:space="preserve"> </v>
      </c>
      <c r="L118" s="33"/>
    </row>
    <row r="119" spans="2:12" s="1" customFormat="1" ht="10.35" customHeight="1">
      <c r="B119" s="33"/>
      <c r="I119" s="92"/>
      <c r="L119" s="33"/>
    </row>
    <row r="120" spans="2:20" s="9" customFormat="1" ht="29.25" customHeight="1">
      <c r="B120" s="124"/>
      <c r="C120" s="125" t="s">
        <v>122</v>
      </c>
      <c r="D120" s="126" t="s">
        <v>66</v>
      </c>
      <c r="E120" s="126" t="s">
        <v>62</v>
      </c>
      <c r="F120" s="126" t="s">
        <v>63</v>
      </c>
      <c r="G120" s="126" t="s">
        <v>123</v>
      </c>
      <c r="H120" s="126" t="s">
        <v>124</v>
      </c>
      <c r="I120" s="127" t="s">
        <v>125</v>
      </c>
      <c r="J120" s="126" t="s">
        <v>117</v>
      </c>
      <c r="K120" s="128" t="s">
        <v>126</v>
      </c>
      <c r="L120" s="124"/>
      <c r="M120" s="60" t="s">
        <v>1</v>
      </c>
      <c r="N120" s="61" t="s">
        <v>45</v>
      </c>
      <c r="O120" s="61" t="s">
        <v>127</v>
      </c>
      <c r="P120" s="61" t="s">
        <v>128</v>
      </c>
      <c r="Q120" s="61" t="s">
        <v>129</v>
      </c>
      <c r="R120" s="61" t="s">
        <v>130</v>
      </c>
      <c r="S120" s="61" t="s">
        <v>131</v>
      </c>
      <c r="T120" s="62" t="s">
        <v>132</v>
      </c>
    </row>
    <row r="121" spans="2:63" s="1" customFormat="1" ht="22.9" customHeight="1">
      <c r="B121" s="33"/>
      <c r="C121" s="65" t="s">
        <v>133</v>
      </c>
      <c r="I121" s="92"/>
      <c r="J121" s="129">
        <f>BK121</f>
        <v>0</v>
      </c>
      <c r="L121" s="33"/>
      <c r="M121" s="63"/>
      <c r="N121" s="54"/>
      <c r="O121" s="54"/>
      <c r="P121" s="130">
        <f>P122</f>
        <v>0</v>
      </c>
      <c r="Q121" s="54"/>
      <c r="R121" s="130">
        <f>R122</f>
        <v>55.6533794</v>
      </c>
      <c r="S121" s="54"/>
      <c r="T121" s="131">
        <f>T122</f>
        <v>0</v>
      </c>
      <c r="AT121" s="18" t="s">
        <v>80</v>
      </c>
      <c r="AU121" s="18" t="s">
        <v>119</v>
      </c>
      <c r="BK121" s="132">
        <f>BK122</f>
        <v>0</v>
      </c>
    </row>
    <row r="122" spans="2:63" s="10" customFormat="1" ht="25.9" customHeight="1">
      <c r="B122" s="133"/>
      <c r="D122" s="134" t="s">
        <v>80</v>
      </c>
      <c r="E122" s="135" t="s">
        <v>226</v>
      </c>
      <c r="F122" s="135" t="s">
        <v>227</v>
      </c>
      <c r="I122" s="136"/>
      <c r="J122" s="137">
        <f>BK122</f>
        <v>0</v>
      </c>
      <c r="L122" s="133"/>
      <c r="M122" s="138"/>
      <c r="N122" s="139"/>
      <c r="O122" s="139"/>
      <c r="P122" s="140">
        <f>P123+P182+P189+P246</f>
        <v>0</v>
      </c>
      <c r="Q122" s="139"/>
      <c r="R122" s="140">
        <f>R123+R182+R189+R246</f>
        <v>55.6533794</v>
      </c>
      <c r="S122" s="139"/>
      <c r="T122" s="141">
        <f>T123+T182+T189+T246</f>
        <v>0</v>
      </c>
      <c r="AR122" s="134" t="s">
        <v>89</v>
      </c>
      <c r="AT122" s="142" t="s">
        <v>80</v>
      </c>
      <c r="AU122" s="142" t="s">
        <v>81</v>
      </c>
      <c r="AY122" s="134" t="s">
        <v>137</v>
      </c>
      <c r="BK122" s="143">
        <f>BK123+BK182+BK189+BK246</f>
        <v>0</v>
      </c>
    </row>
    <row r="123" spans="2:63" s="10" customFormat="1" ht="22.9" customHeight="1">
      <c r="B123" s="133"/>
      <c r="D123" s="134" t="s">
        <v>80</v>
      </c>
      <c r="E123" s="182" t="s">
        <v>89</v>
      </c>
      <c r="F123" s="182" t="s">
        <v>228</v>
      </c>
      <c r="I123" s="136"/>
      <c r="J123" s="183">
        <f>BK123</f>
        <v>0</v>
      </c>
      <c r="L123" s="133"/>
      <c r="M123" s="138"/>
      <c r="N123" s="139"/>
      <c r="O123" s="139"/>
      <c r="P123" s="140">
        <f>SUM(P124:P181)</f>
        <v>0</v>
      </c>
      <c r="Q123" s="139"/>
      <c r="R123" s="140">
        <f>SUM(R124:R181)</f>
        <v>54.5975816</v>
      </c>
      <c r="S123" s="139"/>
      <c r="T123" s="141">
        <f>SUM(T124:T181)</f>
        <v>0</v>
      </c>
      <c r="AR123" s="134" t="s">
        <v>89</v>
      </c>
      <c r="AT123" s="142" t="s">
        <v>80</v>
      </c>
      <c r="AU123" s="142" t="s">
        <v>89</v>
      </c>
      <c r="AY123" s="134" t="s">
        <v>137</v>
      </c>
      <c r="BK123" s="143">
        <f>SUM(BK124:BK181)</f>
        <v>0</v>
      </c>
    </row>
    <row r="124" spans="2:65" s="1" customFormat="1" ht="24" customHeight="1">
      <c r="B124" s="144"/>
      <c r="C124" s="145" t="s">
        <v>89</v>
      </c>
      <c r="D124" s="145" t="s">
        <v>138</v>
      </c>
      <c r="E124" s="146" t="s">
        <v>310</v>
      </c>
      <c r="F124" s="147" t="s">
        <v>311</v>
      </c>
      <c r="G124" s="148" t="s">
        <v>279</v>
      </c>
      <c r="H124" s="149">
        <v>90</v>
      </c>
      <c r="I124" s="150"/>
      <c r="J124" s="151">
        <f>ROUND(I124*H124,2)</f>
        <v>0</v>
      </c>
      <c r="K124" s="147" t="s">
        <v>150</v>
      </c>
      <c r="L124" s="33"/>
      <c r="M124" s="152" t="s">
        <v>1</v>
      </c>
      <c r="N124" s="153" t="s">
        <v>46</v>
      </c>
      <c r="O124" s="56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6" t="s">
        <v>136</v>
      </c>
      <c r="AT124" s="156" t="s">
        <v>138</v>
      </c>
      <c r="AU124" s="156" t="s">
        <v>91</v>
      </c>
      <c r="AY124" s="18" t="s">
        <v>137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8" t="s">
        <v>89</v>
      </c>
      <c r="BK124" s="157">
        <f>ROUND(I124*H124,2)</f>
        <v>0</v>
      </c>
      <c r="BL124" s="18" t="s">
        <v>136</v>
      </c>
      <c r="BM124" s="156" t="s">
        <v>1401</v>
      </c>
    </row>
    <row r="125" spans="2:51" s="11" customFormat="1" ht="12">
      <c r="B125" s="158"/>
      <c r="D125" s="159" t="s">
        <v>145</v>
      </c>
      <c r="E125" s="160" t="s">
        <v>1</v>
      </c>
      <c r="F125" s="161" t="s">
        <v>1402</v>
      </c>
      <c r="H125" s="162">
        <v>48.2</v>
      </c>
      <c r="I125" s="163"/>
      <c r="L125" s="158"/>
      <c r="M125" s="164"/>
      <c r="N125" s="165"/>
      <c r="O125" s="165"/>
      <c r="P125" s="165"/>
      <c r="Q125" s="165"/>
      <c r="R125" s="165"/>
      <c r="S125" s="165"/>
      <c r="T125" s="166"/>
      <c r="AT125" s="160" t="s">
        <v>145</v>
      </c>
      <c r="AU125" s="160" t="s">
        <v>91</v>
      </c>
      <c r="AV125" s="11" t="s">
        <v>91</v>
      </c>
      <c r="AW125" s="11" t="s">
        <v>36</v>
      </c>
      <c r="AX125" s="11" t="s">
        <v>81</v>
      </c>
      <c r="AY125" s="160" t="s">
        <v>137</v>
      </c>
    </row>
    <row r="126" spans="2:51" s="11" customFormat="1" ht="12">
      <c r="B126" s="158"/>
      <c r="D126" s="159" t="s">
        <v>145</v>
      </c>
      <c r="E126" s="160" t="s">
        <v>1</v>
      </c>
      <c r="F126" s="161" t="s">
        <v>1403</v>
      </c>
      <c r="H126" s="162">
        <v>41.8</v>
      </c>
      <c r="I126" s="163"/>
      <c r="L126" s="158"/>
      <c r="M126" s="164"/>
      <c r="N126" s="165"/>
      <c r="O126" s="165"/>
      <c r="P126" s="165"/>
      <c r="Q126" s="165"/>
      <c r="R126" s="165"/>
      <c r="S126" s="165"/>
      <c r="T126" s="166"/>
      <c r="AT126" s="160" t="s">
        <v>145</v>
      </c>
      <c r="AU126" s="160" t="s">
        <v>91</v>
      </c>
      <c r="AV126" s="11" t="s">
        <v>91</v>
      </c>
      <c r="AW126" s="11" t="s">
        <v>36</v>
      </c>
      <c r="AX126" s="11" t="s">
        <v>81</v>
      </c>
      <c r="AY126" s="160" t="s">
        <v>137</v>
      </c>
    </row>
    <row r="127" spans="2:51" s="14" customFormat="1" ht="12">
      <c r="B127" s="184"/>
      <c r="D127" s="159" t="s">
        <v>145</v>
      </c>
      <c r="E127" s="185" t="s">
        <v>1</v>
      </c>
      <c r="F127" s="186" t="s">
        <v>271</v>
      </c>
      <c r="H127" s="187">
        <v>90</v>
      </c>
      <c r="I127" s="188"/>
      <c r="L127" s="184"/>
      <c r="M127" s="189"/>
      <c r="N127" s="190"/>
      <c r="O127" s="190"/>
      <c r="P127" s="190"/>
      <c r="Q127" s="190"/>
      <c r="R127" s="190"/>
      <c r="S127" s="190"/>
      <c r="T127" s="191"/>
      <c r="AT127" s="185" t="s">
        <v>145</v>
      </c>
      <c r="AU127" s="185" t="s">
        <v>91</v>
      </c>
      <c r="AV127" s="14" t="s">
        <v>136</v>
      </c>
      <c r="AW127" s="14" t="s">
        <v>36</v>
      </c>
      <c r="AX127" s="14" t="s">
        <v>89</v>
      </c>
      <c r="AY127" s="185" t="s">
        <v>137</v>
      </c>
    </row>
    <row r="128" spans="2:65" s="1" customFormat="1" ht="24" customHeight="1">
      <c r="B128" s="144"/>
      <c r="C128" s="145" t="s">
        <v>91</v>
      </c>
      <c r="D128" s="145" t="s">
        <v>138</v>
      </c>
      <c r="E128" s="146" t="s">
        <v>316</v>
      </c>
      <c r="F128" s="147" t="s">
        <v>317</v>
      </c>
      <c r="G128" s="148" t="s">
        <v>279</v>
      </c>
      <c r="H128" s="149">
        <v>90</v>
      </c>
      <c r="I128" s="150"/>
      <c r="J128" s="151">
        <f>ROUND(I128*H128,2)</f>
        <v>0</v>
      </c>
      <c r="K128" s="147" t="s">
        <v>150</v>
      </c>
      <c r="L128" s="33"/>
      <c r="M128" s="152" t="s">
        <v>1</v>
      </c>
      <c r="N128" s="153" t="s">
        <v>46</v>
      </c>
      <c r="O128" s="56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6" t="s">
        <v>136</v>
      </c>
      <c r="AT128" s="156" t="s">
        <v>138</v>
      </c>
      <c r="AU128" s="156" t="s">
        <v>91</v>
      </c>
      <c r="AY128" s="18" t="s">
        <v>137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8" t="s">
        <v>89</v>
      </c>
      <c r="BK128" s="157">
        <f>ROUND(I128*H128,2)</f>
        <v>0</v>
      </c>
      <c r="BL128" s="18" t="s">
        <v>136</v>
      </c>
      <c r="BM128" s="156" t="s">
        <v>1404</v>
      </c>
    </row>
    <row r="129" spans="2:65" s="1" customFormat="1" ht="24" customHeight="1">
      <c r="B129" s="144"/>
      <c r="C129" s="145" t="s">
        <v>154</v>
      </c>
      <c r="D129" s="145" t="s">
        <v>138</v>
      </c>
      <c r="E129" s="146" t="s">
        <v>815</v>
      </c>
      <c r="F129" s="147" t="s">
        <v>816</v>
      </c>
      <c r="G129" s="148" t="s">
        <v>231</v>
      </c>
      <c r="H129" s="149">
        <v>222.99</v>
      </c>
      <c r="I129" s="150"/>
      <c r="J129" s="151">
        <f>ROUND(I129*H129,2)</f>
        <v>0</v>
      </c>
      <c r="K129" s="147" t="s">
        <v>150</v>
      </c>
      <c r="L129" s="33"/>
      <c r="M129" s="152" t="s">
        <v>1</v>
      </c>
      <c r="N129" s="153" t="s">
        <v>46</v>
      </c>
      <c r="O129" s="56"/>
      <c r="P129" s="154">
        <f>O129*H129</f>
        <v>0</v>
      </c>
      <c r="Q129" s="154">
        <v>0.00084</v>
      </c>
      <c r="R129" s="154">
        <f>Q129*H129</f>
        <v>0.18731160000000002</v>
      </c>
      <c r="S129" s="154">
        <v>0</v>
      </c>
      <c r="T129" s="155">
        <f>S129*H129</f>
        <v>0</v>
      </c>
      <c r="AR129" s="156" t="s">
        <v>136</v>
      </c>
      <c r="AT129" s="156" t="s">
        <v>138</v>
      </c>
      <c r="AU129" s="156" t="s">
        <v>91</v>
      </c>
      <c r="AY129" s="18" t="s">
        <v>137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8" t="s">
        <v>89</v>
      </c>
      <c r="BK129" s="157">
        <f>ROUND(I129*H129,2)</f>
        <v>0</v>
      </c>
      <c r="BL129" s="18" t="s">
        <v>136</v>
      </c>
      <c r="BM129" s="156" t="s">
        <v>1405</v>
      </c>
    </row>
    <row r="130" spans="2:51" s="12" customFormat="1" ht="12">
      <c r="B130" s="167"/>
      <c r="D130" s="159" t="s">
        <v>145</v>
      </c>
      <c r="E130" s="168" t="s">
        <v>1</v>
      </c>
      <c r="F130" s="169" t="s">
        <v>1406</v>
      </c>
      <c r="H130" s="168" t="s">
        <v>1</v>
      </c>
      <c r="I130" s="170"/>
      <c r="L130" s="167"/>
      <c r="M130" s="171"/>
      <c r="N130" s="172"/>
      <c r="O130" s="172"/>
      <c r="P130" s="172"/>
      <c r="Q130" s="172"/>
      <c r="R130" s="172"/>
      <c r="S130" s="172"/>
      <c r="T130" s="173"/>
      <c r="AT130" s="168" t="s">
        <v>145</v>
      </c>
      <c r="AU130" s="168" t="s">
        <v>91</v>
      </c>
      <c r="AV130" s="12" t="s">
        <v>89</v>
      </c>
      <c r="AW130" s="12" t="s">
        <v>36</v>
      </c>
      <c r="AX130" s="12" t="s">
        <v>81</v>
      </c>
      <c r="AY130" s="168" t="s">
        <v>137</v>
      </c>
    </row>
    <row r="131" spans="2:51" s="11" customFormat="1" ht="12">
      <c r="B131" s="158"/>
      <c r="D131" s="159" t="s">
        <v>145</v>
      </c>
      <c r="E131" s="160" t="s">
        <v>1</v>
      </c>
      <c r="F131" s="161" t="s">
        <v>1407</v>
      </c>
      <c r="H131" s="162">
        <v>120.51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145</v>
      </c>
      <c r="AU131" s="160" t="s">
        <v>91</v>
      </c>
      <c r="AV131" s="11" t="s">
        <v>91</v>
      </c>
      <c r="AW131" s="11" t="s">
        <v>36</v>
      </c>
      <c r="AX131" s="11" t="s">
        <v>81</v>
      </c>
      <c r="AY131" s="160" t="s">
        <v>137</v>
      </c>
    </row>
    <row r="132" spans="2:51" s="12" customFormat="1" ht="12">
      <c r="B132" s="167"/>
      <c r="D132" s="159" t="s">
        <v>145</v>
      </c>
      <c r="E132" s="168" t="s">
        <v>1</v>
      </c>
      <c r="F132" s="169" t="s">
        <v>1408</v>
      </c>
      <c r="H132" s="168" t="s">
        <v>1</v>
      </c>
      <c r="I132" s="170"/>
      <c r="L132" s="167"/>
      <c r="M132" s="171"/>
      <c r="N132" s="172"/>
      <c r="O132" s="172"/>
      <c r="P132" s="172"/>
      <c r="Q132" s="172"/>
      <c r="R132" s="172"/>
      <c r="S132" s="172"/>
      <c r="T132" s="173"/>
      <c r="AT132" s="168" t="s">
        <v>145</v>
      </c>
      <c r="AU132" s="168" t="s">
        <v>91</v>
      </c>
      <c r="AV132" s="12" t="s">
        <v>89</v>
      </c>
      <c r="AW132" s="12" t="s">
        <v>36</v>
      </c>
      <c r="AX132" s="12" t="s">
        <v>81</v>
      </c>
      <c r="AY132" s="168" t="s">
        <v>137</v>
      </c>
    </row>
    <row r="133" spans="2:51" s="11" customFormat="1" ht="12">
      <c r="B133" s="158"/>
      <c r="D133" s="159" t="s">
        <v>145</v>
      </c>
      <c r="E133" s="160" t="s">
        <v>1</v>
      </c>
      <c r="F133" s="161" t="s">
        <v>1409</v>
      </c>
      <c r="H133" s="162">
        <v>102.48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145</v>
      </c>
      <c r="AU133" s="160" t="s">
        <v>91</v>
      </c>
      <c r="AV133" s="11" t="s">
        <v>91</v>
      </c>
      <c r="AW133" s="11" t="s">
        <v>36</v>
      </c>
      <c r="AX133" s="11" t="s">
        <v>81</v>
      </c>
      <c r="AY133" s="160" t="s">
        <v>137</v>
      </c>
    </row>
    <row r="134" spans="2:51" s="14" customFormat="1" ht="12">
      <c r="B134" s="184"/>
      <c r="D134" s="159" t="s">
        <v>145</v>
      </c>
      <c r="E134" s="185" t="s">
        <v>1</v>
      </c>
      <c r="F134" s="186" t="s">
        <v>271</v>
      </c>
      <c r="H134" s="187">
        <v>222.99</v>
      </c>
      <c r="I134" s="188"/>
      <c r="L134" s="184"/>
      <c r="M134" s="189"/>
      <c r="N134" s="190"/>
      <c r="O134" s="190"/>
      <c r="P134" s="190"/>
      <c r="Q134" s="190"/>
      <c r="R134" s="190"/>
      <c r="S134" s="190"/>
      <c r="T134" s="191"/>
      <c r="AT134" s="185" t="s">
        <v>145</v>
      </c>
      <c r="AU134" s="185" t="s">
        <v>91</v>
      </c>
      <c r="AV134" s="14" t="s">
        <v>136</v>
      </c>
      <c r="AW134" s="14" t="s">
        <v>36</v>
      </c>
      <c r="AX134" s="14" t="s">
        <v>89</v>
      </c>
      <c r="AY134" s="185" t="s">
        <v>137</v>
      </c>
    </row>
    <row r="135" spans="2:65" s="1" customFormat="1" ht="24" customHeight="1">
      <c r="B135" s="144"/>
      <c r="C135" s="145" t="s">
        <v>136</v>
      </c>
      <c r="D135" s="145" t="s">
        <v>138</v>
      </c>
      <c r="E135" s="146" t="s">
        <v>819</v>
      </c>
      <c r="F135" s="147" t="s">
        <v>820</v>
      </c>
      <c r="G135" s="148" t="s">
        <v>231</v>
      </c>
      <c r="H135" s="149">
        <v>222.99</v>
      </c>
      <c r="I135" s="150"/>
      <c r="J135" s="151">
        <f>ROUND(I135*H135,2)</f>
        <v>0</v>
      </c>
      <c r="K135" s="147" t="s">
        <v>150</v>
      </c>
      <c r="L135" s="33"/>
      <c r="M135" s="152" t="s">
        <v>1</v>
      </c>
      <c r="N135" s="153" t="s">
        <v>46</v>
      </c>
      <c r="O135" s="56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AR135" s="156" t="s">
        <v>136</v>
      </c>
      <c r="AT135" s="156" t="s">
        <v>138</v>
      </c>
      <c r="AU135" s="156" t="s">
        <v>91</v>
      </c>
      <c r="AY135" s="18" t="s">
        <v>137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8" t="s">
        <v>89</v>
      </c>
      <c r="BK135" s="157">
        <f>ROUND(I135*H135,2)</f>
        <v>0</v>
      </c>
      <c r="BL135" s="18" t="s">
        <v>136</v>
      </c>
      <c r="BM135" s="156" t="s">
        <v>1410</v>
      </c>
    </row>
    <row r="136" spans="2:65" s="1" customFormat="1" ht="24" customHeight="1">
      <c r="B136" s="144"/>
      <c r="C136" s="145" t="s">
        <v>165</v>
      </c>
      <c r="D136" s="145" t="s">
        <v>138</v>
      </c>
      <c r="E136" s="146" t="s">
        <v>825</v>
      </c>
      <c r="F136" s="147" t="s">
        <v>826</v>
      </c>
      <c r="G136" s="148" t="s">
        <v>279</v>
      </c>
      <c r="H136" s="149">
        <v>90</v>
      </c>
      <c r="I136" s="150"/>
      <c r="J136" s="151">
        <f>ROUND(I136*H136,2)</f>
        <v>0</v>
      </c>
      <c r="K136" s="147" t="s">
        <v>150</v>
      </c>
      <c r="L136" s="33"/>
      <c r="M136" s="152" t="s">
        <v>1</v>
      </c>
      <c r="N136" s="153" t="s">
        <v>46</v>
      </c>
      <c r="O136" s="56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6" t="s">
        <v>136</v>
      </c>
      <c r="AT136" s="156" t="s">
        <v>138</v>
      </c>
      <c r="AU136" s="156" t="s">
        <v>91</v>
      </c>
      <c r="AY136" s="18" t="s">
        <v>137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8" t="s">
        <v>89</v>
      </c>
      <c r="BK136" s="157">
        <f>ROUND(I136*H136,2)</f>
        <v>0</v>
      </c>
      <c r="BL136" s="18" t="s">
        <v>136</v>
      </c>
      <c r="BM136" s="156" t="s">
        <v>1411</v>
      </c>
    </row>
    <row r="137" spans="2:51" s="11" customFormat="1" ht="12">
      <c r="B137" s="158"/>
      <c r="D137" s="159" t="s">
        <v>145</v>
      </c>
      <c r="E137" s="160" t="s">
        <v>1</v>
      </c>
      <c r="F137" s="161" t="s">
        <v>1412</v>
      </c>
      <c r="H137" s="162">
        <v>90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145</v>
      </c>
      <c r="AU137" s="160" t="s">
        <v>91</v>
      </c>
      <c r="AV137" s="11" t="s">
        <v>91</v>
      </c>
      <c r="AW137" s="11" t="s">
        <v>36</v>
      </c>
      <c r="AX137" s="11" t="s">
        <v>89</v>
      </c>
      <c r="AY137" s="160" t="s">
        <v>137</v>
      </c>
    </row>
    <row r="138" spans="2:65" s="1" customFormat="1" ht="24" customHeight="1">
      <c r="B138" s="144"/>
      <c r="C138" s="145" t="s">
        <v>168</v>
      </c>
      <c r="D138" s="145" t="s">
        <v>138</v>
      </c>
      <c r="E138" s="146" t="s">
        <v>345</v>
      </c>
      <c r="F138" s="147" t="s">
        <v>346</v>
      </c>
      <c r="G138" s="148" t="s">
        <v>279</v>
      </c>
      <c r="H138" s="149">
        <v>35.713</v>
      </c>
      <c r="I138" s="150"/>
      <c r="J138" s="151">
        <f>ROUND(I138*H138,2)</f>
        <v>0</v>
      </c>
      <c r="K138" s="147" t="s">
        <v>150</v>
      </c>
      <c r="L138" s="33"/>
      <c r="M138" s="152" t="s">
        <v>1</v>
      </c>
      <c r="N138" s="153" t="s">
        <v>46</v>
      </c>
      <c r="O138" s="56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AR138" s="156" t="s">
        <v>136</v>
      </c>
      <c r="AT138" s="156" t="s">
        <v>138</v>
      </c>
      <c r="AU138" s="156" t="s">
        <v>91</v>
      </c>
      <c r="AY138" s="18" t="s">
        <v>137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8" t="s">
        <v>89</v>
      </c>
      <c r="BK138" s="157">
        <f>ROUND(I138*H138,2)</f>
        <v>0</v>
      </c>
      <c r="BL138" s="18" t="s">
        <v>136</v>
      </c>
      <c r="BM138" s="156" t="s">
        <v>1413</v>
      </c>
    </row>
    <row r="139" spans="2:51" s="12" customFormat="1" ht="12">
      <c r="B139" s="167"/>
      <c r="D139" s="159" t="s">
        <v>145</v>
      </c>
      <c r="E139" s="168" t="s">
        <v>1</v>
      </c>
      <c r="F139" s="169" t="s">
        <v>1414</v>
      </c>
      <c r="H139" s="168" t="s">
        <v>1</v>
      </c>
      <c r="I139" s="170"/>
      <c r="L139" s="167"/>
      <c r="M139" s="171"/>
      <c r="N139" s="172"/>
      <c r="O139" s="172"/>
      <c r="P139" s="172"/>
      <c r="Q139" s="172"/>
      <c r="R139" s="172"/>
      <c r="S139" s="172"/>
      <c r="T139" s="173"/>
      <c r="AT139" s="168" t="s">
        <v>145</v>
      </c>
      <c r="AU139" s="168" t="s">
        <v>91</v>
      </c>
      <c r="AV139" s="12" t="s">
        <v>89</v>
      </c>
      <c r="AW139" s="12" t="s">
        <v>36</v>
      </c>
      <c r="AX139" s="12" t="s">
        <v>81</v>
      </c>
      <c r="AY139" s="168" t="s">
        <v>137</v>
      </c>
    </row>
    <row r="140" spans="2:51" s="11" customFormat="1" ht="12">
      <c r="B140" s="158"/>
      <c r="D140" s="159" t="s">
        <v>145</v>
      </c>
      <c r="E140" s="160" t="s">
        <v>1</v>
      </c>
      <c r="F140" s="161" t="s">
        <v>1415</v>
      </c>
      <c r="H140" s="162">
        <v>90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145</v>
      </c>
      <c r="AU140" s="160" t="s">
        <v>91</v>
      </c>
      <c r="AV140" s="11" t="s">
        <v>91</v>
      </c>
      <c r="AW140" s="11" t="s">
        <v>36</v>
      </c>
      <c r="AX140" s="11" t="s">
        <v>81</v>
      </c>
      <c r="AY140" s="160" t="s">
        <v>137</v>
      </c>
    </row>
    <row r="141" spans="2:51" s="11" customFormat="1" ht="12">
      <c r="B141" s="158"/>
      <c r="D141" s="159" t="s">
        <v>145</v>
      </c>
      <c r="E141" s="160" t="s">
        <v>1</v>
      </c>
      <c r="F141" s="161" t="s">
        <v>1416</v>
      </c>
      <c r="H141" s="162">
        <v>-54.287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145</v>
      </c>
      <c r="AU141" s="160" t="s">
        <v>91</v>
      </c>
      <c r="AV141" s="11" t="s">
        <v>91</v>
      </c>
      <c r="AW141" s="11" t="s">
        <v>36</v>
      </c>
      <c r="AX141" s="11" t="s">
        <v>81</v>
      </c>
      <c r="AY141" s="160" t="s">
        <v>137</v>
      </c>
    </row>
    <row r="142" spans="2:51" s="14" customFormat="1" ht="12">
      <c r="B142" s="184"/>
      <c r="D142" s="159" t="s">
        <v>145</v>
      </c>
      <c r="E142" s="185" t="s">
        <v>1</v>
      </c>
      <c r="F142" s="186" t="s">
        <v>271</v>
      </c>
      <c r="H142" s="187">
        <v>35.713</v>
      </c>
      <c r="I142" s="188"/>
      <c r="L142" s="184"/>
      <c r="M142" s="189"/>
      <c r="N142" s="190"/>
      <c r="O142" s="190"/>
      <c r="P142" s="190"/>
      <c r="Q142" s="190"/>
      <c r="R142" s="190"/>
      <c r="S142" s="190"/>
      <c r="T142" s="191"/>
      <c r="AT142" s="185" t="s">
        <v>145</v>
      </c>
      <c r="AU142" s="185" t="s">
        <v>91</v>
      </c>
      <c r="AV142" s="14" t="s">
        <v>136</v>
      </c>
      <c r="AW142" s="14" t="s">
        <v>36</v>
      </c>
      <c r="AX142" s="14" t="s">
        <v>89</v>
      </c>
      <c r="AY142" s="185" t="s">
        <v>137</v>
      </c>
    </row>
    <row r="143" spans="2:65" s="1" customFormat="1" ht="36" customHeight="1">
      <c r="B143" s="144"/>
      <c r="C143" s="145" t="s">
        <v>175</v>
      </c>
      <c r="D143" s="145" t="s">
        <v>138</v>
      </c>
      <c r="E143" s="146" t="s">
        <v>354</v>
      </c>
      <c r="F143" s="147" t="s">
        <v>355</v>
      </c>
      <c r="G143" s="148" t="s">
        <v>279</v>
      </c>
      <c r="H143" s="149">
        <v>214.278</v>
      </c>
      <c r="I143" s="150"/>
      <c r="J143" s="151">
        <f>ROUND(I143*H143,2)</f>
        <v>0</v>
      </c>
      <c r="K143" s="147" t="s">
        <v>150</v>
      </c>
      <c r="L143" s="33"/>
      <c r="M143" s="152" t="s">
        <v>1</v>
      </c>
      <c r="N143" s="153" t="s">
        <v>46</v>
      </c>
      <c r="O143" s="56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6" t="s">
        <v>136</v>
      </c>
      <c r="AT143" s="156" t="s">
        <v>138</v>
      </c>
      <c r="AU143" s="156" t="s">
        <v>91</v>
      </c>
      <c r="AY143" s="18" t="s">
        <v>137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8" t="s">
        <v>89</v>
      </c>
      <c r="BK143" s="157">
        <f>ROUND(I143*H143,2)</f>
        <v>0</v>
      </c>
      <c r="BL143" s="18" t="s">
        <v>136</v>
      </c>
      <c r="BM143" s="156" t="s">
        <v>1417</v>
      </c>
    </row>
    <row r="144" spans="2:51" s="12" customFormat="1" ht="12">
      <c r="B144" s="167"/>
      <c r="D144" s="159" t="s">
        <v>145</v>
      </c>
      <c r="E144" s="168" t="s">
        <v>1</v>
      </c>
      <c r="F144" s="169" t="s">
        <v>1414</v>
      </c>
      <c r="H144" s="168" t="s">
        <v>1</v>
      </c>
      <c r="I144" s="170"/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145</v>
      </c>
      <c r="AU144" s="168" t="s">
        <v>91</v>
      </c>
      <c r="AV144" s="12" t="s">
        <v>89</v>
      </c>
      <c r="AW144" s="12" t="s">
        <v>36</v>
      </c>
      <c r="AX144" s="12" t="s">
        <v>81</v>
      </c>
      <c r="AY144" s="168" t="s">
        <v>137</v>
      </c>
    </row>
    <row r="145" spans="2:51" s="11" customFormat="1" ht="12">
      <c r="B145" s="158"/>
      <c r="D145" s="159" t="s">
        <v>145</v>
      </c>
      <c r="E145" s="160" t="s">
        <v>1</v>
      </c>
      <c r="F145" s="161" t="s">
        <v>1418</v>
      </c>
      <c r="H145" s="162">
        <v>214.278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145</v>
      </c>
      <c r="AU145" s="160" t="s">
        <v>91</v>
      </c>
      <c r="AV145" s="11" t="s">
        <v>91</v>
      </c>
      <c r="AW145" s="11" t="s">
        <v>36</v>
      </c>
      <c r="AX145" s="11" t="s">
        <v>89</v>
      </c>
      <c r="AY145" s="160" t="s">
        <v>137</v>
      </c>
    </row>
    <row r="146" spans="2:65" s="1" customFormat="1" ht="24" customHeight="1">
      <c r="B146" s="144"/>
      <c r="C146" s="145" t="s">
        <v>182</v>
      </c>
      <c r="D146" s="145" t="s">
        <v>138</v>
      </c>
      <c r="E146" s="146" t="s">
        <v>360</v>
      </c>
      <c r="F146" s="147" t="s">
        <v>361</v>
      </c>
      <c r="G146" s="148" t="s">
        <v>362</v>
      </c>
      <c r="H146" s="149">
        <v>64.283</v>
      </c>
      <c r="I146" s="150"/>
      <c r="J146" s="151">
        <f>ROUND(I146*H146,2)</f>
        <v>0</v>
      </c>
      <c r="K146" s="147" t="s">
        <v>150</v>
      </c>
      <c r="L146" s="33"/>
      <c r="M146" s="152" t="s">
        <v>1</v>
      </c>
      <c r="N146" s="153" t="s">
        <v>46</v>
      </c>
      <c r="O146" s="56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56" t="s">
        <v>136</v>
      </c>
      <c r="AT146" s="156" t="s">
        <v>138</v>
      </c>
      <c r="AU146" s="156" t="s">
        <v>91</v>
      </c>
      <c r="AY146" s="18" t="s">
        <v>137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8" t="s">
        <v>89</v>
      </c>
      <c r="BK146" s="157">
        <f>ROUND(I146*H146,2)</f>
        <v>0</v>
      </c>
      <c r="BL146" s="18" t="s">
        <v>136</v>
      </c>
      <c r="BM146" s="156" t="s">
        <v>1419</v>
      </c>
    </row>
    <row r="147" spans="2:51" s="11" customFormat="1" ht="12">
      <c r="B147" s="158"/>
      <c r="D147" s="159" t="s">
        <v>145</v>
      </c>
      <c r="E147" s="160" t="s">
        <v>1</v>
      </c>
      <c r="F147" s="161" t="s">
        <v>1420</v>
      </c>
      <c r="H147" s="162">
        <v>64.283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145</v>
      </c>
      <c r="AU147" s="160" t="s">
        <v>91</v>
      </c>
      <c r="AV147" s="11" t="s">
        <v>91</v>
      </c>
      <c r="AW147" s="11" t="s">
        <v>36</v>
      </c>
      <c r="AX147" s="11" t="s">
        <v>89</v>
      </c>
      <c r="AY147" s="160" t="s">
        <v>137</v>
      </c>
    </row>
    <row r="148" spans="2:65" s="1" customFormat="1" ht="24" customHeight="1">
      <c r="B148" s="144"/>
      <c r="C148" s="145" t="s">
        <v>188</v>
      </c>
      <c r="D148" s="145" t="s">
        <v>138</v>
      </c>
      <c r="E148" s="146" t="s">
        <v>395</v>
      </c>
      <c r="F148" s="147" t="s">
        <v>396</v>
      </c>
      <c r="G148" s="148" t="s">
        <v>279</v>
      </c>
      <c r="H148" s="149">
        <v>54.287</v>
      </c>
      <c r="I148" s="150"/>
      <c r="J148" s="151">
        <f>ROUND(I148*H148,2)</f>
        <v>0</v>
      </c>
      <c r="K148" s="147" t="s">
        <v>150</v>
      </c>
      <c r="L148" s="33"/>
      <c r="M148" s="152" t="s">
        <v>1</v>
      </c>
      <c r="N148" s="153" t="s">
        <v>46</v>
      </c>
      <c r="O148" s="56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6" t="s">
        <v>136</v>
      </c>
      <c r="AT148" s="156" t="s">
        <v>138</v>
      </c>
      <c r="AU148" s="156" t="s">
        <v>91</v>
      </c>
      <c r="AY148" s="18" t="s">
        <v>137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8" t="s">
        <v>89</v>
      </c>
      <c r="BK148" s="157">
        <f>ROUND(I148*H148,2)</f>
        <v>0</v>
      </c>
      <c r="BL148" s="18" t="s">
        <v>136</v>
      </c>
      <c r="BM148" s="156" t="s">
        <v>1421</v>
      </c>
    </row>
    <row r="149" spans="2:51" s="11" customFormat="1" ht="12">
      <c r="B149" s="158"/>
      <c r="D149" s="159" t="s">
        <v>145</v>
      </c>
      <c r="E149" s="160" t="s">
        <v>1</v>
      </c>
      <c r="F149" s="161" t="s">
        <v>1415</v>
      </c>
      <c r="H149" s="162">
        <v>90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145</v>
      </c>
      <c r="AU149" s="160" t="s">
        <v>91</v>
      </c>
      <c r="AV149" s="11" t="s">
        <v>91</v>
      </c>
      <c r="AW149" s="11" t="s">
        <v>36</v>
      </c>
      <c r="AX149" s="11" t="s">
        <v>81</v>
      </c>
      <c r="AY149" s="160" t="s">
        <v>137</v>
      </c>
    </row>
    <row r="150" spans="2:51" s="11" customFormat="1" ht="12">
      <c r="B150" s="158"/>
      <c r="D150" s="159" t="s">
        <v>145</v>
      </c>
      <c r="E150" s="160" t="s">
        <v>1</v>
      </c>
      <c r="F150" s="161" t="s">
        <v>1422</v>
      </c>
      <c r="H150" s="162">
        <v>-28.552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145</v>
      </c>
      <c r="AU150" s="160" t="s">
        <v>91</v>
      </c>
      <c r="AV150" s="11" t="s">
        <v>91</v>
      </c>
      <c r="AW150" s="11" t="s">
        <v>36</v>
      </c>
      <c r="AX150" s="11" t="s">
        <v>81</v>
      </c>
      <c r="AY150" s="160" t="s">
        <v>137</v>
      </c>
    </row>
    <row r="151" spans="2:51" s="12" customFormat="1" ht="12">
      <c r="B151" s="167"/>
      <c r="D151" s="159" t="s">
        <v>145</v>
      </c>
      <c r="E151" s="168" t="s">
        <v>1</v>
      </c>
      <c r="F151" s="169" t="s">
        <v>1423</v>
      </c>
      <c r="H151" s="168" t="s">
        <v>1</v>
      </c>
      <c r="I151" s="170"/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145</v>
      </c>
      <c r="AU151" s="168" t="s">
        <v>91</v>
      </c>
      <c r="AV151" s="12" t="s">
        <v>89</v>
      </c>
      <c r="AW151" s="12" t="s">
        <v>36</v>
      </c>
      <c r="AX151" s="12" t="s">
        <v>81</v>
      </c>
      <c r="AY151" s="168" t="s">
        <v>137</v>
      </c>
    </row>
    <row r="152" spans="2:51" s="11" customFormat="1" ht="12">
      <c r="B152" s="158"/>
      <c r="D152" s="159" t="s">
        <v>145</v>
      </c>
      <c r="E152" s="160" t="s">
        <v>1</v>
      </c>
      <c r="F152" s="161" t="s">
        <v>1424</v>
      </c>
      <c r="H152" s="162">
        <v>-3.96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145</v>
      </c>
      <c r="AU152" s="160" t="s">
        <v>91</v>
      </c>
      <c r="AV152" s="11" t="s">
        <v>91</v>
      </c>
      <c r="AW152" s="11" t="s">
        <v>36</v>
      </c>
      <c r="AX152" s="11" t="s">
        <v>81</v>
      </c>
      <c r="AY152" s="160" t="s">
        <v>137</v>
      </c>
    </row>
    <row r="153" spans="2:51" s="12" customFormat="1" ht="12">
      <c r="B153" s="167"/>
      <c r="D153" s="159" t="s">
        <v>145</v>
      </c>
      <c r="E153" s="168" t="s">
        <v>1</v>
      </c>
      <c r="F153" s="169" t="s">
        <v>1425</v>
      </c>
      <c r="H153" s="168" t="s">
        <v>1</v>
      </c>
      <c r="I153" s="170"/>
      <c r="L153" s="167"/>
      <c r="M153" s="171"/>
      <c r="N153" s="172"/>
      <c r="O153" s="172"/>
      <c r="P153" s="172"/>
      <c r="Q153" s="172"/>
      <c r="R153" s="172"/>
      <c r="S153" s="172"/>
      <c r="T153" s="173"/>
      <c r="AT153" s="168" t="s">
        <v>145</v>
      </c>
      <c r="AU153" s="168" t="s">
        <v>91</v>
      </c>
      <c r="AV153" s="12" t="s">
        <v>89</v>
      </c>
      <c r="AW153" s="12" t="s">
        <v>36</v>
      </c>
      <c r="AX153" s="12" t="s">
        <v>81</v>
      </c>
      <c r="AY153" s="168" t="s">
        <v>137</v>
      </c>
    </row>
    <row r="154" spans="2:51" s="11" customFormat="1" ht="12">
      <c r="B154" s="158"/>
      <c r="D154" s="159" t="s">
        <v>145</v>
      </c>
      <c r="E154" s="160" t="s">
        <v>1</v>
      </c>
      <c r="F154" s="161" t="s">
        <v>1426</v>
      </c>
      <c r="H154" s="162">
        <v>-3.201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145</v>
      </c>
      <c r="AU154" s="160" t="s">
        <v>91</v>
      </c>
      <c r="AV154" s="11" t="s">
        <v>91</v>
      </c>
      <c r="AW154" s="11" t="s">
        <v>36</v>
      </c>
      <c r="AX154" s="11" t="s">
        <v>81</v>
      </c>
      <c r="AY154" s="160" t="s">
        <v>137</v>
      </c>
    </row>
    <row r="155" spans="2:51" s="14" customFormat="1" ht="12">
      <c r="B155" s="184"/>
      <c r="D155" s="159" t="s">
        <v>145</v>
      </c>
      <c r="E155" s="185" t="s">
        <v>1</v>
      </c>
      <c r="F155" s="186" t="s">
        <v>271</v>
      </c>
      <c r="H155" s="187">
        <v>54.287</v>
      </c>
      <c r="I155" s="188"/>
      <c r="L155" s="184"/>
      <c r="M155" s="189"/>
      <c r="N155" s="190"/>
      <c r="O155" s="190"/>
      <c r="P155" s="190"/>
      <c r="Q155" s="190"/>
      <c r="R155" s="190"/>
      <c r="S155" s="190"/>
      <c r="T155" s="191"/>
      <c r="AT155" s="185" t="s">
        <v>145</v>
      </c>
      <c r="AU155" s="185" t="s">
        <v>91</v>
      </c>
      <c r="AV155" s="14" t="s">
        <v>136</v>
      </c>
      <c r="AW155" s="14" t="s">
        <v>36</v>
      </c>
      <c r="AX155" s="14" t="s">
        <v>89</v>
      </c>
      <c r="AY155" s="185" t="s">
        <v>137</v>
      </c>
    </row>
    <row r="156" spans="2:65" s="1" customFormat="1" ht="24" customHeight="1">
      <c r="B156" s="144"/>
      <c r="C156" s="145" t="s">
        <v>193</v>
      </c>
      <c r="D156" s="145" t="s">
        <v>138</v>
      </c>
      <c r="E156" s="146" t="s">
        <v>406</v>
      </c>
      <c r="F156" s="147" t="s">
        <v>407</v>
      </c>
      <c r="G156" s="148" t="s">
        <v>279</v>
      </c>
      <c r="H156" s="149">
        <v>27.205</v>
      </c>
      <c r="I156" s="150"/>
      <c r="J156" s="151">
        <f>ROUND(I156*H156,2)</f>
        <v>0</v>
      </c>
      <c r="K156" s="147" t="s">
        <v>150</v>
      </c>
      <c r="L156" s="33"/>
      <c r="M156" s="152" t="s">
        <v>1</v>
      </c>
      <c r="N156" s="153" t="s">
        <v>46</v>
      </c>
      <c r="O156" s="56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56" t="s">
        <v>136</v>
      </c>
      <c r="AT156" s="156" t="s">
        <v>138</v>
      </c>
      <c r="AU156" s="156" t="s">
        <v>91</v>
      </c>
      <c r="AY156" s="18" t="s">
        <v>137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8" t="s">
        <v>89</v>
      </c>
      <c r="BK156" s="157">
        <f>ROUND(I156*H156,2)</f>
        <v>0</v>
      </c>
      <c r="BL156" s="18" t="s">
        <v>136</v>
      </c>
      <c r="BM156" s="156" t="s">
        <v>1427</v>
      </c>
    </row>
    <row r="157" spans="2:51" s="12" customFormat="1" ht="12">
      <c r="B157" s="167"/>
      <c r="D157" s="159" t="s">
        <v>145</v>
      </c>
      <c r="E157" s="168" t="s">
        <v>1</v>
      </c>
      <c r="F157" s="169" t="s">
        <v>1428</v>
      </c>
      <c r="H157" s="168" t="s">
        <v>1</v>
      </c>
      <c r="I157" s="170"/>
      <c r="L157" s="167"/>
      <c r="M157" s="171"/>
      <c r="N157" s="172"/>
      <c r="O157" s="172"/>
      <c r="P157" s="172"/>
      <c r="Q157" s="172"/>
      <c r="R157" s="172"/>
      <c r="S157" s="172"/>
      <c r="T157" s="173"/>
      <c r="AT157" s="168" t="s">
        <v>145</v>
      </c>
      <c r="AU157" s="168" t="s">
        <v>91</v>
      </c>
      <c r="AV157" s="12" t="s">
        <v>89</v>
      </c>
      <c r="AW157" s="12" t="s">
        <v>36</v>
      </c>
      <c r="AX157" s="12" t="s">
        <v>81</v>
      </c>
      <c r="AY157" s="168" t="s">
        <v>137</v>
      </c>
    </row>
    <row r="158" spans="2:51" s="11" customFormat="1" ht="12">
      <c r="B158" s="158"/>
      <c r="D158" s="159" t="s">
        <v>145</v>
      </c>
      <c r="E158" s="160" t="s">
        <v>1</v>
      </c>
      <c r="F158" s="161" t="s">
        <v>1429</v>
      </c>
      <c r="H158" s="162">
        <v>13.068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145</v>
      </c>
      <c r="AU158" s="160" t="s">
        <v>91</v>
      </c>
      <c r="AV158" s="11" t="s">
        <v>91</v>
      </c>
      <c r="AW158" s="11" t="s">
        <v>36</v>
      </c>
      <c r="AX158" s="11" t="s">
        <v>81</v>
      </c>
      <c r="AY158" s="160" t="s">
        <v>137</v>
      </c>
    </row>
    <row r="159" spans="2:51" s="12" customFormat="1" ht="12">
      <c r="B159" s="167"/>
      <c r="D159" s="159" t="s">
        <v>145</v>
      </c>
      <c r="E159" s="168" t="s">
        <v>1</v>
      </c>
      <c r="F159" s="169" t="s">
        <v>1430</v>
      </c>
      <c r="H159" s="168" t="s">
        <v>1</v>
      </c>
      <c r="I159" s="170"/>
      <c r="L159" s="167"/>
      <c r="M159" s="171"/>
      <c r="N159" s="172"/>
      <c r="O159" s="172"/>
      <c r="P159" s="172"/>
      <c r="Q159" s="172"/>
      <c r="R159" s="172"/>
      <c r="S159" s="172"/>
      <c r="T159" s="173"/>
      <c r="AT159" s="168" t="s">
        <v>145</v>
      </c>
      <c r="AU159" s="168" t="s">
        <v>91</v>
      </c>
      <c r="AV159" s="12" t="s">
        <v>89</v>
      </c>
      <c r="AW159" s="12" t="s">
        <v>36</v>
      </c>
      <c r="AX159" s="12" t="s">
        <v>81</v>
      </c>
      <c r="AY159" s="168" t="s">
        <v>137</v>
      </c>
    </row>
    <row r="160" spans="2:51" s="11" customFormat="1" ht="12">
      <c r="B160" s="158"/>
      <c r="D160" s="159" t="s">
        <v>145</v>
      </c>
      <c r="E160" s="160" t="s">
        <v>1</v>
      </c>
      <c r="F160" s="161" t="s">
        <v>1431</v>
      </c>
      <c r="H160" s="162">
        <v>13.748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145</v>
      </c>
      <c r="AU160" s="160" t="s">
        <v>91</v>
      </c>
      <c r="AV160" s="11" t="s">
        <v>91</v>
      </c>
      <c r="AW160" s="11" t="s">
        <v>36</v>
      </c>
      <c r="AX160" s="11" t="s">
        <v>81</v>
      </c>
      <c r="AY160" s="160" t="s">
        <v>137</v>
      </c>
    </row>
    <row r="161" spans="2:51" s="11" customFormat="1" ht="12">
      <c r="B161" s="158"/>
      <c r="D161" s="159" t="s">
        <v>145</v>
      </c>
      <c r="E161" s="160" t="s">
        <v>1</v>
      </c>
      <c r="F161" s="161" t="s">
        <v>1432</v>
      </c>
      <c r="H161" s="162">
        <v>1.736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145</v>
      </c>
      <c r="AU161" s="160" t="s">
        <v>91</v>
      </c>
      <c r="AV161" s="11" t="s">
        <v>91</v>
      </c>
      <c r="AW161" s="11" t="s">
        <v>36</v>
      </c>
      <c r="AX161" s="11" t="s">
        <v>81</v>
      </c>
      <c r="AY161" s="160" t="s">
        <v>137</v>
      </c>
    </row>
    <row r="162" spans="2:51" s="15" customFormat="1" ht="12">
      <c r="B162" s="207"/>
      <c r="D162" s="159" t="s">
        <v>145</v>
      </c>
      <c r="E162" s="208" t="s">
        <v>1</v>
      </c>
      <c r="F162" s="209" t="s">
        <v>1225</v>
      </c>
      <c r="H162" s="210">
        <v>28.552</v>
      </c>
      <c r="I162" s="211"/>
      <c r="L162" s="207"/>
      <c r="M162" s="212"/>
      <c r="N162" s="213"/>
      <c r="O162" s="213"/>
      <c r="P162" s="213"/>
      <c r="Q162" s="213"/>
      <c r="R162" s="213"/>
      <c r="S162" s="213"/>
      <c r="T162" s="214"/>
      <c r="AT162" s="208" t="s">
        <v>145</v>
      </c>
      <c r="AU162" s="208" t="s">
        <v>91</v>
      </c>
      <c r="AV162" s="15" t="s">
        <v>154</v>
      </c>
      <c r="AW162" s="15" t="s">
        <v>36</v>
      </c>
      <c r="AX162" s="15" t="s">
        <v>81</v>
      </c>
      <c r="AY162" s="208" t="s">
        <v>137</v>
      </c>
    </row>
    <row r="163" spans="2:51" s="12" customFormat="1" ht="12">
      <c r="B163" s="167"/>
      <c r="D163" s="159" t="s">
        <v>145</v>
      </c>
      <c r="E163" s="168" t="s">
        <v>1</v>
      </c>
      <c r="F163" s="169" t="s">
        <v>1226</v>
      </c>
      <c r="H163" s="168" t="s">
        <v>1</v>
      </c>
      <c r="I163" s="170"/>
      <c r="L163" s="167"/>
      <c r="M163" s="171"/>
      <c r="N163" s="172"/>
      <c r="O163" s="172"/>
      <c r="P163" s="172"/>
      <c r="Q163" s="172"/>
      <c r="R163" s="172"/>
      <c r="S163" s="172"/>
      <c r="T163" s="173"/>
      <c r="AT163" s="168" t="s">
        <v>145</v>
      </c>
      <c r="AU163" s="168" t="s">
        <v>91</v>
      </c>
      <c r="AV163" s="12" t="s">
        <v>89</v>
      </c>
      <c r="AW163" s="12" t="s">
        <v>36</v>
      </c>
      <c r="AX163" s="12" t="s">
        <v>81</v>
      </c>
      <c r="AY163" s="168" t="s">
        <v>137</v>
      </c>
    </row>
    <row r="164" spans="2:51" s="11" customFormat="1" ht="12">
      <c r="B164" s="158"/>
      <c r="D164" s="159" t="s">
        <v>145</v>
      </c>
      <c r="E164" s="160" t="s">
        <v>1</v>
      </c>
      <c r="F164" s="161" t="s">
        <v>1433</v>
      </c>
      <c r="H164" s="162">
        <v>-1.123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145</v>
      </c>
      <c r="AU164" s="160" t="s">
        <v>91</v>
      </c>
      <c r="AV164" s="11" t="s">
        <v>91</v>
      </c>
      <c r="AW164" s="11" t="s">
        <v>36</v>
      </c>
      <c r="AX164" s="11" t="s">
        <v>81</v>
      </c>
      <c r="AY164" s="160" t="s">
        <v>137</v>
      </c>
    </row>
    <row r="165" spans="2:51" s="11" customFormat="1" ht="12">
      <c r="B165" s="158"/>
      <c r="D165" s="159" t="s">
        <v>145</v>
      </c>
      <c r="E165" s="160" t="s">
        <v>1</v>
      </c>
      <c r="F165" s="161" t="s">
        <v>1434</v>
      </c>
      <c r="H165" s="162">
        <v>-0.224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145</v>
      </c>
      <c r="AU165" s="160" t="s">
        <v>91</v>
      </c>
      <c r="AV165" s="11" t="s">
        <v>91</v>
      </c>
      <c r="AW165" s="11" t="s">
        <v>36</v>
      </c>
      <c r="AX165" s="11" t="s">
        <v>81</v>
      </c>
      <c r="AY165" s="160" t="s">
        <v>137</v>
      </c>
    </row>
    <row r="166" spans="2:51" s="14" customFormat="1" ht="12">
      <c r="B166" s="184"/>
      <c r="D166" s="159" t="s">
        <v>145</v>
      </c>
      <c r="E166" s="185" t="s">
        <v>1</v>
      </c>
      <c r="F166" s="186" t="s">
        <v>271</v>
      </c>
      <c r="H166" s="187">
        <v>27.205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145</v>
      </c>
      <c r="AU166" s="185" t="s">
        <v>91</v>
      </c>
      <c r="AV166" s="14" t="s">
        <v>136</v>
      </c>
      <c r="AW166" s="14" t="s">
        <v>36</v>
      </c>
      <c r="AX166" s="14" t="s">
        <v>89</v>
      </c>
      <c r="AY166" s="185" t="s">
        <v>137</v>
      </c>
    </row>
    <row r="167" spans="2:65" s="1" customFormat="1" ht="16.5" customHeight="1">
      <c r="B167" s="144"/>
      <c r="C167" s="192" t="s">
        <v>199</v>
      </c>
      <c r="D167" s="192" t="s">
        <v>387</v>
      </c>
      <c r="E167" s="193" t="s">
        <v>847</v>
      </c>
      <c r="F167" s="194" t="s">
        <v>415</v>
      </c>
      <c r="G167" s="195" t="s">
        <v>362</v>
      </c>
      <c r="H167" s="196">
        <v>54.41</v>
      </c>
      <c r="I167" s="197"/>
      <c r="J167" s="198">
        <f>ROUND(I167*H167,2)</f>
        <v>0</v>
      </c>
      <c r="K167" s="194" t="s">
        <v>150</v>
      </c>
      <c r="L167" s="199"/>
      <c r="M167" s="200" t="s">
        <v>1</v>
      </c>
      <c r="N167" s="201" t="s">
        <v>46</v>
      </c>
      <c r="O167" s="56"/>
      <c r="P167" s="154">
        <f>O167*H167</f>
        <v>0</v>
      </c>
      <c r="Q167" s="154">
        <v>1</v>
      </c>
      <c r="R167" s="154">
        <f>Q167*H167</f>
        <v>54.41</v>
      </c>
      <c r="S167" s="154">
        <v>0</v>
      </c>
      <c r="T167" s="155">
        <f>S167*H167</f>
        <v>0</v>
      </c>
      <c r="AR167" s="156" t="s">
        <v>182</v>
      </c>
      <c r="AT167" s="156" t="s">
        <v>387</v>
      </c>
      <c r="AU167" s="156" t="s">
        <v>91</v>
      </c>
      <c r="AY167" s="18" t="s">
        <v>137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8" t="s">
        <v>89</v>
      </c>
      <c r="BK167" s="157">
        <f>ROUND(I167*H167,2)</f>
        <v>0</v>
      </c>
      <c r="BL167" s="18" t="s">
        <v>136</v>
      </c>
      <c r="BM167" s="156" t="s">
        <v>1435</v>
      </c>
    </row>
    <row r="168" spans="2:51" s="11" customFormat="1" ht="12">
      <c r="B168" s="158"/>
      <c r="D168" s="159" t="s">
        <v>145</v>
      </c>
      <c r="E168" s="160" t="s">
        <v>1</v>
      </c>
      <c r="F168" s="161" t="s">
        <v>1436</v>
      </c>
      <c r="H168" s="162">
        <v>54.41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145</v>
      </c>
      <c r="AU168" s="160" t="s">
        <v>91</v>
      </c>
      <c r="AV168" s="11" t="s">
        <v>91</v>
      </c>
      <c r="AW168" s="11" t="s">
        <v>36</v>
      </c>
      <c r="AX168" s="11" t="s">
        <v>89</v>
      </c>
      <c r="AY168" s="160" t="s">
        <v>137</v>
      </c>
    </row>
    <row r="169" spans="2:65" s="1" customFormat="1" ht="24" customHeight="1">
      <c r="B169" s="144"/>
      <c r="C169" s="145" t="s">
        <v>204</v>
      </c>
      <c r="D169" s="145" t="s">
        <v>138</v>
      </c>
      <c r="E169" s="146" t="s">
        <v>419</v>
      </c>
      <c r="F169" s="147" t="s">
        <v>420</v>
      </c>
      <c r="G169" s="148" t="s">
        <v>231</v>
      </c>
      <c r="H169" s="149">
        <v>9</v>
      </c>
      <c r="I169" s="150"/>
      <c r="J169" s="151">
        <f>ROUND(I169*H169,2)</f>
        <v>0</v>
      </c>
      <c r="K169" s="147" t="s">
        <v>628</v>
      </c>
      <c r="L169" s="33"/>
      <c r="M169" s="152" t="s">
        <v>1</v>
      </c>
      <c r="N169" s="153" t="s">
        <v>46</v>
      </c>
      <c r="O169" s="56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AR169" s="156" t="s">
        <v>136</v>
      </c>
      <c r="AT169" s="156" t="s">
        <v>138</v>
      </c>
      <c r="AU169" s="156" t="s">
        <v>91</v>
      </c>
      <c r="AY169" s="18" t="s">
        <v>137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8" t="s">
        <v>89</v>
      </c>
      <c r="BK169" s="157">
        <f>ROUND(I169*H169,2)</f>
        <v>0</v>
      </c>
      <c r="BL169" s="18" t="s">
        <v>136</v>
      </c>
      <c r="BM169" s="156" t="s">
        <v>1437</v>
      </c>
    </row>
    <row r="170" spans="2:51" s="11" customFormat="1" ht="12">
      <c r="B170" s="158"/>
      <c r="D170" s="159" t="s">
        <v>145</v>
      </c>
      <c r="E170" s="160" t="s">
        <v>1</v>
      </c>
      <c r="F170" s="161" t="s">
        <v>1438</v>
      </c>
      <c r="H170" s="162">
        <v>9</v>
      </c>
      <c r="I170" s="16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145</v>
      </c>
      <c r="AU170" s="160" t="s">
        <v>91</v>
      </c>
      <c r="AV170" s="11" t="s">
        <v>91</v>
      </c>
      <c r="AW170" s="11" t="s">
        <v>36</v>
      </c>
      <c r="AX170" s="11" t="s">
        <v>89</v>
      </c>
      <c r="AY170" s="160" t="s">
        <v>137</v>
      </c>
    </row>
    <row r="171" spans="2:51" s="12" customFormat="1" ht="12">
      <c r="B171" s="167"/>
      <c r="D171" s="159" t="s">
        <v>145</v>
      </c>
      <c r="E171" s="168" t="s">
        <v>1</v>
      </c>
      <c r="F171" s="169" t="s">
        <v>852</v>
      </c>
      <c r="H171" s="168" t="s">
        <v>1</v>
      </c>
      <c r="I171" s="170"/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145</v>
      </c>
      <c r="AU171" s="168" t="s">
        <v>91</v>
      </c>
      <c r="AV171" s="12" t="s">
        <v>89</v>
      </c>
      <c r="AW171" s="12" t="s">
        <v>36</v>
      </c>
      <c r="AX171" s="12" t="s">
        <v>81</v>
      </c>
      <c r="AY171" s="168" t="s">
        <v>137</v>
      </c>
    </row>
    <row r="172" spans="2:65" s="1" customFormat="1" ht="24" customHeight="1">
      <c r="B172" s="144"/>
      <c r="C172" s="145" t="s">
        <v>210</v>
      </c>
      <c r="D172" s="145" t="s">
        <v>138</v>
      </c>
      <c r="E172" s="146" t="s">
        <v>424</v>
      </c>
      <c r="F172" s="147" t="s">
        <v>425</v>
      </c>
      <c r="G172" s="148" t="s">
        <v>231</v>
      </c>
      <c r="H172" s="149">
        <v>9</v>
      </c>
      <c r="I172" s="150"/>
      <c r="J172" s="151">
        <f>ROUND(I172*H172,2)</f>
        <v>0</v>
      </c>
      <c r="K172" s="147" t="s">
        <v>628</v>
      </c>
      <c r="L172" s="33"/>
      <c r="M172" s="152" t="s">
        <v>1</v>
      </c>
      <c r="N172" s="153" t="s">
        <v>46</v>
      </c>
      <c r="O172" s="56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AR172" s="156" t="s">
        <v>136</v>
      </c>
      <c r="AT172" s="156" t="s">
        <v>138</v>
      </c>
      <c r="AU172" s="156" t="s">
        <v>91</v>
      </c>
      <c r="AY172" s="18" t="s">
        <v>137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8" t="s">
        <v>89</v>
      </c>
      <c r="BK172" s="157">
        <f>ROUND(I172*H172,2)</f>
        <v>0</v>
      </c>
      <c r="BL172" s="18" t="s">
        <v>136</v>
      </c>
      <c r="BM172" s="156" t="s">
        <v>1439</v>
      </c>
    </row>
    <row r="173" spans="2:51" s="11" customFormat="1" ht="12">
      <c r="B173" s="158"/>
      <c r="D173" s="159" t="s">
        <v>145</v>
      </c>
      <c r="E173" s="160" t="s">
        <v>1</v>
      </c>
      <c r="F173" s="161" t="s">
        <v>1440</v>
      </c>
      <c r="H173" s="162">
        <v>9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145</v>
      </c>
      <c r="AU173" s="160" t="s">
        <v>91</v>
      </c>
      <c r="AV173" s="11" t="s">
        <v>91</v>
      </c>
      <c r="AW173" s="11" t="s">
        <v>36</v>
      </c>
      <c r="AX173" s="11" t="s">
        <v>89</v>
      </c>
      <c r="AY173" s="160" t="s">
        <v>137</v>
      </c>
    </row>
    <row r="174" spans="2:65" s="1" customFormat="1" ht="16.5" customHeight="1">
      <c r="B174" s="144"/>
      <c r="C174" s="192" t="s">
        <v>286</v>
      </c>
      <c r="D174" s="192" t="s">
        <v>387</v>
      </c>
      <c r="E174" s="193" t="s">
        <v>428</v>
      </c>
      <c r="F174" s="194" t="s">
        <v>429</v>
      </c>
      <c r="G174" s="195" t="s">
        <v>430</v>
      </c>
      <c r="H174" s="196">
        <v>0.27</v>
      </c>
      <c r="I174" s="197"/>
      <c r="J174" s="198">
        <f>ROUND(I174*H174,2)</f>
        <v>0</v>
      </c>
      <c r="K174" s="194" t="s">
        <v>150</v>
      </c>
      <c r="L174" s="199"/>
      <c r="M174" s="200" t="s">
        <v>1</v>
      </c>
      <c r="N174" s="201" t="s">
        <v>46</v>
      </c>
      <c r="O174" s="56"/>
      <c r="P174" s="154">
        <f>O174*H174</f>
        <v>0</v>
      </c>
      <c r="Q174" s="154">
        <v>0.001</v>
      </c>
      <c r="R174" s="154">
        <f>Q174*H174</f>
        <v>0.00027</v>
      </c>
      <c r="S174" s="154">
        <v>0</v>
      </c>
      <c r="T174" s="155">
        <f>S174*H174</f>
        <v>0</v>
      </c>
      <c r="AR174" s="156" t="s">
        <v>182</v>
      </c>
      <c r="AT174" s="156" t="s">
        <v>387</v>
      </c>
      <c r="AU174" s="156" t="s">
        <v>91</v>
      </c>
      <c r="AY174" s="18" t="s">
        <v>137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8" t="s">
        <v>89</v>
      </c>
      <c r="BK174" s="157">
        <f>ROUND(I174*H174,2)</f>
        <v>0</v>
      </c>
      <c r="BL174" s="18" t="s">
        <v>136</v>
      </c>
      <c r="BM174" s="156" t="s">
        <v>1441</v>
      </c>
    </row>
    <row r="175" spans="2:51" s="12" customFormat="1" ht="12">
      <c r="B175" s="167"/>
      <c r="D175" s="159" t="s">
        <v>145</v>
      </c>
      <c r="E175" s="168" t="s">
        <v>1</v>
      </c>
      <c r="F175" s="169" t="s">
        <v>432</v>
      </c>
      <c r="H175" s="168" t="s">
        <v>1</v>
      </c>
      <c r="I175" s="170"/>
      <c r="L175" s="167"/>
      <c r="M175" s="171"/>
      <c r="N175" s="172"/>
      <c r="O175" s="172"/>
      <c r="P175" s="172"/>
      <c r="Q175" s="172"/>
      <c r="R175" s="172"/>
      <c r="S175" s="172"/>
      <c r="T175" s="173"/>
      <c r="AT175" s="168" t="s">
        <v>145</v>
      </c>
      <c r="AU175" s="168" t="s">
        <v>91</v>
      </c>
      <c r="AV175" s="12" t="s">
        <v>89</v>
      </c>
      <c r="AW175" s="12" t="s">
        <v>36</v>
      </c>
      <c r="AX175" s="12" t="s">
        <v>81</v>
      </c>
      <c r="AY175" s="168" t="s">
        <v>137</v>
      </c>
    </row>
    <row r="176" spans="2:51" s="11" customFormat="1" ht="12">
      <c r="B176" s="158"/>
      <c r="D176" s="159" t="s">
        <v>145</v>
      </c>
      <c r="E176" s="160" t="s">
        <v>1</v>
      </c>
      <c r="F176" s="161" t="s">
        <v>1442</v>
      </c>
      <c r="H176" s="162">
        <v>0.27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145</v>
      </c>
      <c r="AU176" s="160" t="s">
        <v>91</v>
      </c>
      <c r="AV176" s="11" t="s">
        <v>91</v>
      </c>
      <c r="AW176" s="11" t="s">
        <v>36</v>
      </c>
      <c r="AX176" s="11" t="s">
        <v>89</v>
      </c>
      <c r="AY176" s="160" t="s">
        <v>137</v>
      </c>
    </row>
    <row r="177" spans="2:65" s="1" customFormat="1" ht="16.5" customHeight="1">
      <c r="B177" s="144"/>
      <c r="C177" s="145" t="s">
        <v>8</v>
      </c>
      <c r="D177" s="145" t="s">
        <v>138</v>
      </c>
      <c r="E177" s="146" t="s">
        <v>441</v>
      </c>
      <c r="F177" s="147" t="s">
        <v>1443</v>
      </c>
      <c r="G177" s="148" t="s">
        <v>231</v>
      </c>
      <c r="H177" s="149">
        <v>9</v>
      </c>
      <c r="I177" s="150"/>
      <c r="J177" s="151">
        <f>ROUND(I177*H177,2)</f>
        <v>0</v>
      </c>
      <c r="K177" s="147" t="s">
        <v>628</v>
      </c>
      <c r="L177" s="33"/>
      <c r="M177" s="152" t="s">
        <v>1</v>
      </c>
      <c r="N177" s="153" t="s">
        <v>46</v>
      </c>
      <c r="O177" s="56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AR177" s="156" t="s">
        <v>136</v>
      </c>
      <c r="AT177" s="156" t="s">
        <v>138</v>
      </c>
      <c r="AU177" s="156" t="s">
        <v>91</v>
      </c>
      <c r="AY177" s="18" t="s">
        <v>137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8" t="s">
        <v>89</v>
      </c>
      <c r="BK177" s="157">
        <f>ROUND(I177*H177,2)</f>
        <v>0</v>
      </c>
      <c r="BL177" s="18" t="s">
        <v>136</v>
      </c>
      <c r="BM177" s="156" t="s">
        <v>1444</v>
      </c>
    </row>
    <row r="178" spans="2:51" s="11" customFormat="1" ht="12">
      <c r="B178" s="158"/>
      <c r="D178" s="159" t="s">
        <v>145</v>
      </c>
      <c r="E178" s="160" t="s">
        <v>1</v>
      </c>
      <c r="F178" s="161" t="s">
        <v>1445</v>
      </c>
      <c r="H178" s="162">
        <v>9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145</v>
      </c>
      <c r="AU178" s="160" t="s">
        <v>91</v>
      </c>
      <c r="AV178" s="11" t="s">
        <v>91</v>
      </c>
      <c r="AW178" s="11" t="s">
        <v>36</v>
      </c>
      <c r="AX178" s="11" t="s">
        <v>89</v>
      </c>
      <c r="AY178" s="160" t="s">
        <v>137</v>
      </c>
    </row>
    <row r="179" spans="2:65" s="1" customFormat="1" ht="16.5" customHeight="1">
      <c r="B179" s="144"/>
      <c r="C179" s="145" t="s">
        <v>296</v>
      </c>
      <c r="D179" s="145" t="s">
        <v>138</v>
      </c>
      <c r="E179" s="146" t="s">
        <v>859</v>
      </c>
      <c r="F179" s="147" t="s">
        <v>860</v>
      </c>
      <c r="G179" s="148" t="s">
        <v>279</v>
      </c>
      <c r="H179" s="149">
        <v>0.45</v>
      </c>
      <c r="I179" s="150"/>
      <c r="J179" s="151">
        <f>ROUND(I179*H179,2)</f>
        <v>0</v>
      </c>
      <c r="K179" s="147" t="s">
        <v>150</v>
      </c>
      <c r="L179" s="33"/>
      <c r="M179" s="152" t="s">
        <v>1</v>
      </c>
      <c r="N179" s="153" t="s">
        <v>46</v>
      </c>
      <c r="O179" s="56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AR179" s="156" t="s">
        <v>136</v>
      </c>
      <c r="AT179" s="156" t="s">
        <v>138</v>
      </c>
      <c r="AU179" s="156" t="s">
        <v>91</v>
      </c>
      <c r="AY179" s="18" t="s">
        <v>137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8" t="s">
        <v>89</v>
      </c>
      <c r="BK179" s="157">
        <f>ROUND(I179*H179,2)</f>
        <v>0</v>
      </c>
      <c r="BL179" s="18" t="s">
        <v>136</v>
      </c>
      <c r="BM179" s="156" t="s">
        <v>1446</v>
      </c>
    </row>
    <row r="180" spans="2:51" s="12" customFormat="1" ht="12">
      <c r="B180" s="167"/>
      <c r="D180" s="159" t="s">
        <v>145</v>
      </c>
      <c r="E180" s="168" t="s">
        <v>1</v>
      </c>
      <c r="F180" s="169" t="s">
        <v>438</v>
      </c>
      <c r="H180" s="168" t="s">
        <v>1</v>
      </c>
      <c r="I180" s="170"/>
      <c r="L180" s="167"/>
      <c r="M180" s="171"/>
      <c r="N180" s="172"/>
      <c r="O180" s="172"/>
      <c r="P180" s="172"/>
      <c r="Q180" s="172"/>
      <c r="R180" s="172"/>
      <c r="S180" s="172"/>
      <c r="T180" s="173"/>
      <c r="AT180" s="168" t="s">
        <v>145</v>
      </c>
      <c r="AU180" s="168" t="s">
        <v>91</v>
      </c>
      <c r="AV180" s="12" t="s">
        <v>89</v>
      </c>
      <c r="AW180" s="12" t="s">
        <v>36</v>
      </c>
      <c r="AX180" s="12" t="s">
        <v>81</v>
      </c>
      <c r="AY180" s="168" t="s">
        <v>137</v>
      </c>
    </row>
    <row r="181" spans="2:51" s="11" customFormat="1" ht="12">
      <c r="B181" s="158"/>
      <c r="D181" s="159" t="s">
        <v>145</v>
      </c>
      <c r="E181" s="160" t="s">
        <v>1</v>
      </c>
      <c r="F181" s="161" t="s">
        <v>1447</v>
      </c>
      <c r="H181" s="162">
        <v>0.45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145</v>
      </c>
      <c r="AU181" s="160" t="s">
        <v>91</v>
      </c>
      <c r="AV181" s="11" t="s">
        <v>91</v>
      </c>
      <c r="AW181" s="11" t="s">
        <v>36</v>
      </c>
      <c r="AX181" s="11" t="s">
        <v>89</v>
      </c>
      <c r="AY181" s="160" t="s">
        <v>137</v>
      </c>
    </row>
    <row r="182" spans="2:63" s="10" customFormat="1" ht="22.9" customHeight="1">
      <c r="B182" s="133"/>
      <c r="D182" s="134" t="s">
        <v>80</v>
      </c>
      <c r="E182" s="182" t="s">
        <v>136</v>
      </c>
      <c r="F182" s="182" t="s">
        <v>462</v>
      </c>
      <c r="I182" s="136"/>
      <c r="J182" s="183">
        <f>BK182</f>
        <v>0</v>
      </c>
      <c r="L182" s="133"/>
      <c r="M182" s="138"/>
      <c r="N182" s="139"/>
      <c r="O182" s="139"/>
      <c r="P182" s="140">
        <f>SUM(P183:P188)</f>
        <v>0</v>
      </c>
      <c r="Q182" s="139"/>
      <c r="R182" s="140">
        <f>SUM(R183:R188)</f>
        <v>0</v>
      </c>
      <c r="S182" s="139"/>
      <c r="T182" s="141">
        <f>SUM(T183:T188)</f>
        <v>0</v>
      </c>
      <c r="AR182" s="134" t="s">
        <v>89</v>
      </c>
      <c r="AT182" s="142" t="s">
        <v>80</v>
      </c>
      <c r="AU182" s="142" t="s">
        <v>89</v>
      </c>
      <c r="AY182" s="134" t="s">
        <v>137</v>
      </c>
      <c r="BK182" s="143">
        <f>SUM(BK183:BK188)</f>
        <v>0</v>
      </c>
    </row>
    <row r="183" spans="2:65" s="1" customFormat="1" ht="16.5" customHeight="1">
      <c r="B183" s="144"/>
      <c r="C183" s="145" t="s">
        <v>300</v>
      </c>
      <c r="D183" s="145" t="s">
        <v>138</v>
      </c>
      <c r="E183" s="146" t="s">
        <v>464</v>
      </c>
      <c r="F183" s="147" t="s">
        <v>465</v>
      </c>
      <c r="G183" s="148" t="s">
        <v>279</v>
      </c>
      <c r="H183" s="149">
        <v>7.161</v>
      </c>
      <c r="I183" s="150"/>
      <c r="J183" s="151">
        <f>ROUND(I183*H183,2)</f>
        <v>0</v>
      </c>
      <c r="K183" s="147" t="s">
        <v>150</v>
      </c>
      <c r="L183" s="33"/>
      <c r="M183" s="152" t="s">
        <v>1</v>
      </c>
      <c r="N183" s="153" t="s">
        <v>46</v>
      </c>
      <c r="O183" s="56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AR183" s="156" t="s">
        <v>136</v>
      </c>
      <c r="AT183" s="156" t="s">
        <v>138</v>
      </c>
      <c r="AU183" s="156" t="s">
        <v>91</v>
      </c>
      <c r="AY183" s="18" t="s">
        <v>137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8" t="s">
        <v>89</v>
      </c>
      <c r="BK183" s="157">
        <f>ROUND(I183*H183,2)</f>
        <v>0</v>
      </c>
      <c r="BL183" s="18" t="s">
        <v>136</v>
      </c>
      <c r="BM183" s="156" t="s">
        <v>1448</v>
      </c>
    </row>
    <row r="184" spans="2:51" s="12" customFormat="1" ht="12">
      <c r="B184" s="167"/>
      <c r="D184" s="159" t="s">
        <v>145</v>
      </c>
      <c r="E184" s="168" t="s">
        <v>1</v>
      </c>
      <c r="F184" s="169" t="s">
        <v>1449</v>
      </c>
      <c r="H184" s="168" t="s">
        <v>1</v>
      </c>
      <c r="I184" s="170"/>
      <c r="L184" s="167"/>
      <c r="M184" s="171"/>
      <c r="N184" s="172"/>
      <c r="O184" s="172"/>
      <c r="P184" s="172"/>
      <c r="Q184" s="172"/>
      <c r="R184" s="172"/>
      <c r="S184" s="172"/>
      <c r="T184" s="173"/>
      <c r="AT184" s="168" t="s">
        <v>145</v>
      </c>
      <c r="AU184" s="168" t="s">
        <v>91</v>
      </c>
      <c r="AV184" s="12" t="s">
        <v>89</v>
      </c>
      <c r="AW184" s="12" t="s">
        <v>36</v>
      </c>
      <c r="AX184" s="12" t="s">
        <v>81</v>
      </c>
      <c r="AY184" s="168" t="s">
        <v>137</v>
      </c>
    </row>
    <row r="185" spans="2:51" s="11" customFormat="1" ht="12">
      <c r="B185" s="158"/>
      <c r="D185" s="159" t="s">
        <v>145</v>
      </c>
      <c r="E185" s="160" t="s">
        <v>1</v>
      </c>
      <c r="F185" s="161" t="s">
        <v>1450</v>
      </c>
      <c r="H185" s="162">
        <v>3.96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145</v>
      </c>
      <c r="AU185" s="160" t="s">
        <v>91</v>
      </c>
      <c r="AV185" s="11" t="s">
        <v>91</v>
      </c>
      <c r="AW185" s="11" t="s">
        <v>36</v>
      </c>
      <c r="AX185" s="11" t="s">
        <v>81</v>
      </c>
      <c r="AY185" s="160" t="s">
        <v>137</v>
      </c>
    </row>
    <row r="186" spans="2:51" s="12" customFormat="1" ht="12">
      <c r="B186" s="167"/>
      <c r="D186" s="159" t="s">
        <v>145</v>
      </c>
      <c r="E186" s="168" t="s">
        <v>1</v>
      </c>
      <c r="F186" s="169" t="s">
        <v>1451</v>
      </c>
      <c r="H186" s="168" t="s">
        <v>1</v>
      </c>
      <c r="I186" s="170"/>
      <c r="L186" s="167"/>
      <c r="M186" s="171"/>
      <c r="N186" s="172"/>
      <c r="O186" s="172"/>
      <c r="P186" s="172"/>
      <c r="Q186" s="172"/>
      <c r="R186" s="172"/>
      <c r="S186" s="172"/>
      <c r="T186" s="173"/>
      <c r="AT186" s="168" t="s">
        <v>145</v>
      </c>
      <c r="AU186" s="168" t="s">
        <v>91</v>
      </c>
      <c r="AV186" s="12" t="s">
        <v>89</v>
      </c>
      <c r="AW186" s="12" t="s">
        <v>36</v>
      </c>
      <c r="AX186" s="12" t="s">
        <v>81</v>
      </c>
      <c r="AY186" s="168" t="s">
        <v>137</v>
      </c>
    </row>
    <row r="187" spans="2:51" s="11" customFormat="1" ht="12">
      <c r="B187" s="158"/>
      <c r="D187" s="159" t="s">
        <v>145</v>
      </c>
      <c r="E187" s="160" t="s">
        <v>1</v>
      </c>
      <c r="F187" s="161" t="s">
        <v>1452</v>
      </c>
      <c r="H187" s="162">
        <v>3.201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145</v>
      </c>
      <c r="AU187" s="160" t="s">
        <v>91</v>
      </c>
      <c r="AV187" s="11" t="s">
        <v>91</v>
      </c>
      <c r="AW187" s="11" t="s">
        <v>36</v>
      </c>
      <c r="AX187" s="11" t="s">
        <v>81</v>
      </c>
      <c r="AY187" s="160" t="s">
        <v>137</v>
      </c>
    </row>
    <row r="188" spans="2:51" s="14" customFormat="1" ht="12">
      <c r="B188" s="184"/>
      <c r="D188" s="159" t="s">
        <v>145</v>
      </c>
      <c r="E188" s="185" t="s">
        <v>1</v>
      </c>
      <c r="F188" s="186" t="s">
        <v>271</v>
      </c>
      <c r="H188" s="187">
        <v>7.161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5" t="s">
        <v>145</v>
      </c>
      <c r="AU188" s="185" t="s">
        <v>91</v>
      </c>
      <c r="AV188" s="14" t="s">
        <v>136</v>
      </c>
      <c r="AW188" s="14" t="s">
        <v>36</v>
      </c>
      <c r="AX188" s="14" t="s">
        <v>89</v>
      </c>
      <c r="AY188" s="185" t="s">
        <v>137</v>
      </c>
    </row>
    <row r="189" spans="2:63" s="10" customFormat="1" ht="22.9" customHeight="1">
      <c r="B189" s="133"/>
      <c r="D189" s="134" t="s">
        <v>80</v>
      </c>
      <c r="E189" s="182" t="s">
        <v>182</v>
      </c>
      <c r="F189" s="182" t="s">
        <v>574</v>
      </c>
      <c r="I189" s="136"/>
      <c r="J189" s="183">
        <f>BK189</f>
        <v>0</v>
      </c>
      <c r="L189" s="133"/>
      <c r="M189" s="138"/>
      <c r="N189" s="139"/>
      <c r="O189" s="139"/>
      <c r="P189" s="140">
        <f>SUM(P190:P245)</f>
        <v>0</v>
      </c>
      <c r="Q189" s="139"/>
      <c r="R189" s="140">
        <f>SUM(R190:R245)</f>
        <v>1.0557978</v>
      </c>
      <c r="S189" s="139"/>
      <c r="T189" s="141">
        <f>SUM(T190:T245)</f>
        <v>0</v>
      </c>
      <c r="AR189" s="134" t="s">
        <v>89</v>
      </c>
      <c r="AT189" s="142" t="s">
        <v>80</v>
      </c>
      <c r="AU189" s="142" t="s">
        <v>89</v>
      </c>
      <c r="AY189" s="134" t="s">
        <v>137</v>
      </c>
      <c r="BK189" s="143">
        <f>SUM(BK190:BK245)</f>
        <v>0</v>
      </c>
    </row>
    <row r="190" spans="2:65" s="1" customFormat="1" ht="24" customHeight="1">
      <c r="B190" s="144"/>
      <c r="C190" s="145" t="s">
        <v>305</v>
      </c>
      <c r="D190" s="145" t="s">
        <v>138</v>
      </c>
      <c r="E190" s="146" t="s">
        <v>1453</v>
      </c>
      <c r="F190" s="147" t="s">
        <v>958</v>
      </c>
      <c r="G190" s="148" t="s">
        <v>274</v>
      </c>
      <c r="H190" s="149">
        <v>49.5</v>
      </c>
      <c r="I190" s="150"/>
      <c r="J190" s="151">
        <f>ROUND(I190*H190,2)</f>
        <v>0</v>
      </c>
      <c r="K190" s="147" t="s">
        <v>150</v>
      </c>
      <c r="L190" s="33"/>
      <c r="M190" s="152" t="s">
        <v>1</v>
      </c>
      <c r="N190" s="153" t="s">
        <v>46</v>
      </c>
      <c r="O190" s="56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AR190" s="156" t="s">
        <v>136</v>
      </c>
      <c r="AT190" s="156" t="s">
        <v>138</v>
      </c>
      <c r="AU190" s="156" t="s">
        <v>91</v>
      </c>
      <c r="AY190" s="18" t="s">
        <v>137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8" t="s">
        <v>89</v>
      </c>
      <c r="BK190" s="157">
        <f>ROUND(I190*H190,2)</f>
        <v>0</v>
      </c>
      <c r="BL190" s="18" t="s">
        <v>136</v>
      </c>
      <c r="BM190" s="156" t="s">
        <v>1454</v>
      </c>
    </row>
    <row r="191" spans="2:51" s="11" customFormat="1" ht="12">
      <c r="B191" s="158"/>
      <c r="D191" s="159" t="s">
        <v>145</v>
      </c>
      <c r="E191" s="160" t="s">
        <v>1</v>
      </c>
      <c r="F191" s="161" t="s">
        <v>1455</v>
      </c>
      <c r="H191" s="162">
        <v>49.5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145</v>
      </c>
      <c r="AU191" s="160" t="s">
        <v>91</v>
      </c>
      <c r="AV191" s="11" t="s">
        <v>91</v>
      </c>
      <c r="AW191" s="11" t="s">
        <v>36</v>
      </c>
      <c r="AX191" s="11" t="s">
        <v>89</v>
      </c>
      <c r="AY191" s="160" t="s">
        <v>137</v>
      </c>
    </row>
    <row r="192" spans="2:65" s="1" customFormat="1" ht="16.5" customHeight="1">
      <c r="B192" s="144"/>
      <c r="C192" s="192" t="s">
        <v>309</v>
      </c>
      <c r="D192" s="192" t="s">
        <v>387</v>
      </c>
      <c r="E192" s="193" t="s">
        <v>962</v>
      </c>
      <c r="F192" s="194" t="s">
        <v>963</v>
      </c>
      <c r="G192" s="195" t="s">
        <v>274</v>
      </c>
      <c r="H192" s="196">
        <v>50.243</v>
      </c>
      <c r="I192" s="197"/>
      <c r="J192" s="198">
        <f>ROUND(I192*H192,2)</f>
        <v>0</v>
      </c>
      <c r="K192" s="194" t="s">
        <v>150</v>
      </c>
      <c r="L192" s="199"/>
      <c r="M192" s="200" t="s">
        <v>1</v>
      </c>
      <c r="N192" s="201" t="s">
        <v>46</v>
      </c>
      <c r="O192" s="56"/>
      <c r="P192" s="154">
        <f>O192*H192</f>
        <v>0</v>
      </c>
      <c r="Q192" s="154">
        <v>0.00028</v>
      </c>
      <c r="R192" s="154">
        <f>Q192*H192</f>
        <v>0.014068039999999999</v>
      </c>
      <c r="S192" s="154">
        <v>0</v>
      </c>
      <c r="T192" s="155">
        <f>S192*H192</f>
        <v>0</v>
      </c>
      <c r="AR192" s="156" t="s">
        <v>182</v>
      </c>
      <c r="AT192" s="156" t="s">
        <v>387</v>
      </c>
      <c r="AU192" s="156" t="s">
        <v>91</v>
      </c>
      <c r="AY192" s="18" t="s">
        <v>137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8" t="s">
        <v>89</v>
      </c>
      <c r="BK192" s="157">
        <f>ROUND(I192*H192,2)</f>
        <v>0</v>
      </c>
      <c r="BL192" s="18" t="s">
        <v>136</v>
      </c>
      <c r="BM192" s="156" t="s">
        <v>1456</v>
      </c>
    </row>
    <row r="193" spans="2:51" s="11" customFormat="1" ht="12">
      <c r="B193" s="158"/>
      <c r="D193" s="159" t="s">
        <v>145</v>
      </c>
      <c r="E193" s="160" t="s">
        <v>1</v>
      </c>
      <c r="F193" s="161" t="s">
        <v>1457</v>
      </c>
      <c r="H193" s="162">
        <v>49.5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145</v>
      </c>
      <c r="AU193" s="160" t="s">
        <v>91</v>
      </c>
      <c r="AV193" s="11" t="s">
        <v>91</v>
      </c>
      <c r="AW193" s="11" t="s">
        <v>36</v>
      </c>
      <c r="AX193" s="11" t="s">
        <v>89</v>
      </c>
      <c r="AY193" s="160" t="s">
        <v>137</v>
      </c>
    </row>
    <row r="194" spans="2:51" s="11" customFormat="1" ht="12">
      <c r="B194" s="158"/>
      <c r="D194" s="159" t="s">
        <v>145</v>
      </c>
      <c r="F194" s="161" t="s">
        <v>1458</v>
      </c>
      <c r="H194" s="162">
        <v>50.243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145</v>
      </c>
      <c r="AU194" s="160" t="s">
        <v>91</v>
      </c>
      <c r="AV194" s="11" t="s">
        <v>91</v>
      </c>
      <c r="AW194" s="11" t="s">
        <v>3</v>
      </c>
      <c r="AX194" s="11" t="s">
        <v>89</v>
      </c>
      <c r="AY194" s="160" t="s">
        <v>137</v>
      </c>
    </row>
    <row r="195" spans="2:65" s="1" customFormat="1" ht="16.5" customHeight="1">
      <c r="B195" s="144"/>
      <c r="C195" s="145" t="s">
        <v>315</v>
      </c>
      <c r="D195" s="145" t="s">
        <v>138</v>
      </c>
      <c r="E195" s="146" t="s">
        <v>1271</v>
      </c>
      <c r="F195" s="147" t="s">
        <v>1272</v>
      </c>
      <c r="G195" s="148" t="s">
        <v>274</v>
      </c>
      <c r="H195" s="149">
        <v>2.8</v>
      </c>
      <c r="I195" s="150"/>
      <c r="J195" s="151">
        <f>ROUND(I195*H195,2)</f>
        <v>0</v>
      </c>
      <c r="K195" s="147" t="s">
        <v>150</v>
      </c>
      <c r="L195" s="33"/>
      <c r="M195" s="152" t="s">
        <v>1</v>
      </c>
      <c r="N195" s="153" t="s">
        <v>46</v>
      </c>
      <c r="O195" s="56"/>
      <c r="P195" s="154">
        <f>O195*H195</f>
        <v>0</v>
      </c>
      <c r="Q195" s="154">
        <v>2E-05</v>
      </c>
      <c r="R195" s="154">
        <f>Q195*H195</f>
        <v>5.6E-05</v>
      </c>
      <c r="S195" s="154">
        <v>0</v>
      </c>
      <c r="T195" s="155">
        <f>S195*H195</f>
        <v>0</v>
      </c>
      <c r="AR195" s="156" t="s">
        <v>136</v>
      </c>
      <c r="AT195" s="156" t="s">
        <v>138</v>
      </c>
      <c r="AU195" s="156" t="s">
        <v>91</v>
      </c>
      <c r="AY195" s="18" t="s">
        <v>137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8" t="s">
        <v>89</v>
      </c>
      <c r="BK195" s="157">
        <f>ROUND(I195*H195,2)</f>
        <v>0</v>
      </c>
      <c r="BL195" s="18" t="s">
        <v>136</v>
      </c>
      <c r="BM195" s="156" t="s">
        <v>1459</v>
      </c>
    </row>
    <row r="196" spans="2:51" s="11" customFormat="1" ht="12">
      <c r="B196" s="158"/>
      <c r="D196" s="159" t="s">
        <v>145</v>
      </c>
      <c r="E196" s="160" t="s">
        <v>1</v>
      </c>
      <c r="F196" s="161" t="s">
        <v>1460</v>
      </c>
      <c r="H196" s="162">
        <v>2.8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145</v>
      </c>
      <c r="AU196" s="160" t="s">
        <v>91</v>
      </c>
      <c r="AV196" s="11" t="s">
        <v>91</v>
      </c>
      <c r="AW196" s="11" t="s">
        <v>36</v>
      </c>
      <c r="AX196" s="11" t="s">
        <v>89</v>
      </c>
      <c r="AY196" s="160" t="s">
        <v>137</v>
      </c>
    </row>
    <row r="197" spans="2:65" s="1" customFormat="1" ht="16.5" customHeight="1">
      <c r="B197" s="144"/>
      <c r="C197" s="192" t="s">
        <v>7</v>
      </c>
      <c r="D197" s="192" t="s">
        <v>387</v>
      </c>
      <c r="E197" s="193" t="s">
        <v>1278</v>
      </c>
      <c r="F197" s="194" t="s">
        <v>1279</v>
      </c>
      <c r="G197" s="195" t="s">
        <v>274</v>
      </c>
      <c r="H197" s="196">
        <v>2.842</v>
      </c>
      <c r="I197" s="197"/>
      <c r="J197" s="198">
        <f>ROUND(I197*H197,2)</f>
        <v>0</v>
      </c>
      <c r="K197" s="194" t="s">
        <v>150</v>
      </c>
      <c r="L197" s="199"/>
      <c r="M197" s="200" t="s">
        <v>1</v>
      </c>
      <c r="N197" s="201" t="s">
        <v>46</v>
      </c>
      <c r="O197" s="56"/>
      <c r="P197" s="154">
        <f>O197*H197</f>
        <v>0</v>
      </c>
      <c r="Q197" s="154">
        <v>0.01274</v>
      </c>
      <c r="R197" s="154">
        <f>Q197*H197</f>
        <v>0.03620708</v>
      </c>
      <c r="S197" s="154">
        <v>0</v>
      </c>
      <c r="T197" s="155">
        <f>S197*H197</f>
        <v>0</v>
      </c>
      <c r="AR197" s="156" t="s">
        <v>182</v>
      </c>
      <c r="AT197" s="156" t="s">
        <v>387</v>
      </c>
      <c r="AU197" s="156" t="s">
        <v>91</v>
      </c>
      <c r="AY197" s="18" t="s">
        <v>137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8" t="s">
        <v>89</v>
      </c>
      <c r="BK197" s="157">
        <f>ROUND(I197*H197,2)</f>
        <v>0</v>
      </c>
      <c r="BL197" s="18" t="s">
        <v>136</v>
      </c>
      <c r="BM197" s="156" t="s">
        <v>1461</v>
      </c>
    </row>
    <row r="198" spans="2:51" s="11" customFormat="1" ht="12">
      <c r="B198" s="158"/>
      <c r="D198" s="159" t="s">
        <v>145</v>
      </c>
      <c r="F198" s="161" t="s">
        <v>1462</v>
      </c>
      <c r="H198" s="162">
        <v>2.842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145</v>
      </c>
      <c r="AU198" s="160" t="s">
        <v>91</v>
      </c>
      <c r="AV198" s="11" t="s">
        <v>91</v>
      </c>
      <c r="AW198" s="11" t="s">
        <v>3</v>
      </c>
      <c r="AX198" s="11" t="s">
        <v>89</v>
      </c>
      <c r="AY198" s="160" t="s">
        <v>137</v>
      </c>
    </row>
    <row r="199" spans="2:65" s="1" customFormat="1" ht="16.5" customHeight="1">
      <c r="B199" s="144"/>
      <c r="C199" s="145" t="s">
        <v>325</v>
      </c>
      <c r="D199" s="145" t="s">
        <v>138</v>
      </c>
      <c r="E199" s="146" t="s">
        <v>576</v>
      </c>
      <c r="F199" s="147" t="s">
        <v>577</v>
      </c>
      <c r="G199" s="148" t="s">
        <v>274</v>
      </c>
      <c r="H199" s="149">
        <v>32.5</v>
      </c>
      <c r="I199" s="150"/>
      <c r="J199" s="151">
        <f>ROUND(I199*H199,2)</f>
        <v>0</v>
      </c>
      <c r="K199" s="147" t="s">
        <v>150</v>
      </c>
      <c r="L199" s="33"/>
      <c r="M199" s="152" t="s">
        <v>1</v>
      </c>
      <c r="N199" s="153" t="s">
        <v>46</v>
      </c>
      <c r="O199" s="56"/>
      <c r="P199" s="154">
        <f>O199*H199</f>
        <v>0</v>
      </c>
      <c r="Q199" s="154">
        <v>1E-05</v>
      </c>
      <c r="R199" s="154">
        <f>Q199*H199</f>
        <v>0.00032500000000000004</v>
      </c>
      <c r="S199" s="154">
        <v>0</v>
      </c>
      <c r="T199" s="155">
        <f>S199*H199</f>
        <v>0</v>
      </c>
      <c r="AR199" s="156" t="s">
        <v>136</v>
      </c>
      <c r="AT199" s="156" t="s">
        <v>138</v>
      </c>
      <c r="AU199" s="156" t="s">
        <v>91</v>
      </c>
      <c r="AY199" s="18" t="s">
        <v>137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8" t="s">
        <v>89</v>
      </c>
      <c r="BK199" s="157">
        <f>ROUND(I199*H199,2)</f>
        <v>0</v>
      </c>
      <c r="BL199" s="18" t="s">
        <v>136</v>
      </c>
      <c r="BM199" s="156" t="s">
        <v>1463</v>
      </c>
    </row>
    <row r="200" spans="2:51" s="11" customFormat="1" ht="12">
      <c r="B200" s="158"/>
      <c r="D200" s="159" t="s">
        <v>145</v>
      </c>
      <c r="E200" s="160" t="s">
        <v>1</v>
      </c>
      <c r="F200" s="161" t="s">
        <v>1464</v>
      </c>
      <c r="H200" s="162">
        <v>32.5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145</v>
      </c>
      <c r="AU200" s="160" t="s">
        <v>91</v>
      </c>
      <c r="AV200" s="11" t="s">
        <v>91</v>
      </c>
      <c r="AW200" s="11" t="s">
        <v>36</v>
      </c>
      <c r="AX200" s="11" t="s">
        <v>89</v>
      </c>
      <c r="AY200" s="160" t="s">
        <v>137</v>
      </c>
    </row>
    <row r="201" spans="2:65" s="1" customFormat="1" ht="16.5" customHeight="1">
      <c r="B201" s="144"/>
      <c r="C201" s="192" t="s">
        <v>329</v>
      </c>
      <c r="D201" s="192" t="s">
        <v>387</v>
      </c>
      <c r="E201" s="193" t="s">
        <v>1465</v>
      </c>
      <c r="F201" s="194" t="s">
        <v>1466</v>
      </c>
      <c r="G201" s="195" t="s">
        <v>274</v>
      </c>
      <c r="H201" s="196">
        <v>32.988</v>
      </c>
      <c r="I201" s="197"/>
      <c r="J201" s="198">
        <f>ROUND(I201*H201,2)</f>
        <v>0</v>
      </c>
      <c r="K201" s="194" t="s">
        <v>150</v>
      </c>
      <c r="L201" s="199"/>
      <c r="M201" s="200" t="s">
        <v>1</v>
      </c>
      <c r="N201" s="201" t="s">
        <v>46</v>
      </c>
      <c r="O201" s="56"/>
      <c r="P201" s="154">
        <f>O201*H201</f>
        <v>0</v>
      </c>
      <c r="Q201" s="154">
        <v>0.00361</v>
      </c>
      <c r="R201" s="154">
        <f>Q201*H201</f>
        <v>0.11908668</v>
      </c>
      <c r="S201" s="154">
        <v>0</v>
      </c>
      <c r="T201" s="155">
        <f>S201*H201</f>
        <v>0</v>
      </c>
      <c r="AR201" s="156" t="s">
        <v>182</v>
      </c>
      <c r="AT201" s="156" t="s">
        <v>387</v>
      </c>
      <c r="AU201" s="156" t="s">
        <v>91</v>
      </c>
      <c r="AY201" s="18" t="s">
        <v>137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8" t="s">
        <v>89</v>
      </c>
      <c r="BK201" s="157">
        <f>ROUND(I201*H201,2)</f>
        <v>0</v>
      </c>
      <c r="BL201" s="18" t="s">
        <v>136</v>
      </c>
      <c r="BM201" s="156" t="s">
        <v>1467</v>
      </c>
    </row>
    <row r="202" spans="2:51" s="11" customFormat="1" ht="12">
      <c r="B202" s="158"/>
      <c r="D202" s="159" t="s">
        <v>145</v>
      </c>
      <c r="E202" s="160" t="s">
        <v>1</v>
      </c>
      <c r="F202" s="161" t="s">
        <v>1468</v>
      </c>
      <c r="H202" s="162">
        <v>32.5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145</v>
      </c>
      <c r="AU202" s="160" t="s">
        <v>91</v>
      </c>
      <c r="AV202" s="11" t="s">
        <v>91</v>
      </c>
      <c r="AW202" s="11" t="s">
        <v>36</v>
      </c>
      <c r="AX202" s="11" t="s">
        <v>89</v>
      </c>
      <c r="AY202" s="160" t="s">
        <v>137</v>
      </c>
    </row>
    <row r="203" spans="2:51" s="12" customFormat="1" ht="12">
      <c r="B203" s="167"/>
      <c r="D203" s="159" t="s">
        <v>145</v>
      </c>
      <c r="E203" s="168" t="s">
        <v>1</v>
      </c>
      <c r="F203" s="169" t="s">
        <v>1469</v>
      </c>
      <c r="H203" s="168" t="s">
        <v>1</v>
      </c>
      <c r="I203" s="170"/>
      <c r="L203" s="167"/>
      <c r="M203" s="171"/>
      <c r="N203" s="172"/>
      <c r="O203" s="172"/>
      <c r="P203" s="172"/>
      <c r="Q203" s="172"/>
      <c r="R203" s="172"/>
      <c r="S203" s="172"/>
      <c r="T203" s="173"/>
      <c r="AT203" s="168" t="s">
        <v>145</v>
      </c>
      <c r="AU203" s="168" t="s">
        <v>91</v>
      </c>
      <c r="AV203" s="12" t="s">
        <v>89</v>
      </c>
      <c r="AW203" s="12" t="s">
        <v>36</v>
      </c>
      <c r="AX203" s="12" t="s">
        <v>81</v>
      </c>
      <c r="AY203" s="168" t="s">
        <v>137</v>
      </c>
    </row>
    <row r="204" spans="2:51" s="11" customFormat="1" ht="12">
      <c r="B204" s="158"/>
      <c r="D204" s="159" t="s">
        <v>145</v>
      </c>
      <c r="F204" s="161" t="s">
        <v>586</v>
      </c>
      <c r="H204" s="162">
        <v>32.988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145</v>
      </c>
      <c r="AU204" s="160" t="s">
        <v>91</v>
      </c>
      <c r="AV204" s="11" t="s">
        <v>91</v>
      </c>
      <c r="AW204" s="11" t="s">
        <v>3</v>
      </c>
      <c r="AX204" s="11" t="s">
        <v>89</v>
      </c>
      <c r="AY204" s="160" t="s">
        <v>137</v>
      </c>
    </row>
    <row r="205" spans="2:65" s="1" customFormat="1" ht="24" customHeight="1">
      <c r="B205" s="144"/>
      <c r="C205" s="145" t="s">
        <v>335</v>
      </c>
      <c r="D205" s="145" t="s">
        <v>138</v>
      </c>
      <c r="E205" s="146" t="s">
        <v>1470</v>
      </c>
      <c r="F205" s="147" t="s">
        <v>1471</v>
      </c>
      <c r="G205" s="148" t="s">
        <v>472</v>
      </c>
      <c r="H205" s="149">
        <v>6</v>
      </c>
      <c r="I205" s="150"/>
      <c r="J205" s="151">
        <f>ROUND(I205*H205,2)</f>
        <v>0</v>
      </c>
      <c r="K205" s="147" t="s">
        <v>150</v>
      </c>
      <c r="L205" s="33"/>
      <c r="M205" s="152" t="s">
        <v>1</v>
      </c>
      <c r="N205" s="153" t="s">
        <v>46</v>
      </c>
      <c r="O205" s="56"/>
      <c r="P205" s="154">
        <f>O205*H205</f>
        <v>0</v>
      </c>
      <c r="Q205" s="154">
        <v>8E-05</v>
      </c>
      <c r="R205" s="154">
        <f>Q205*H205</f>
        <v>0.00048000000000000007</v>
      </c>
      <c r="S205" s="154">
        <v>0</v>
      </c>
      <c r="T205" s="155">
        <f>S205*H205</f>
        <v>0</v>
      </c>
      <c r="AR205" s="156" t="s">
        <v>136</v>
      </c>
      <c r="AT205" s="156" t="s">
        <v>138</v>
      </c>
      <c r="AU205" s="156" t="s">
        <v>91</v>
      </c>
      <c r="AY205" s="18" t="s">
        <v>137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8" t="s">
        <v>89</v>
      </c>
      <c r="BK205" s="157">
        <f>ROUND(I205*H205,2)</f>
        <v>0</v>
      </c>
      <c r="BL205" s="18" t="s">
        <v>136</v>
      </c>
      <c r="BM205" s="156" t="s">
        <v>1472</v>
      </c>
    </row>
    <row r="206" spans="2:51" s="11" customFormat="1" ht="12">
      <c r="B206" s="158"/>
      <c r="D206" s="159" t="s">
        <v>145</v>
      </c>
      <c r="E206" s="160" t="s">
        <v>1</v>
      </c>
      <c r="F206" s="161" t="s">
        <v>1473</v>
      </c>
      <c r="H206" s="162">
        <v>6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145</v>
      </c>
      <c r="AU206" s="160" t="s">
        <v>91</v>
      </c>
      <c r="AV206" s="11" t="s">
        <v>91</v>
      </c>
      <c r="AW206" s="11" t="s">
        <v>36</v>
      </c>
      <c r="AX206" s="11" t="s">
        <v>89</v>
      </c>
      <c r="AY206" s="160" t="s">
        <v>137</v>
      </c>
    </row>
    <row r="207" spans="2:65" s="1" customFormat="1" ht="16.5" customHeight="1">
      <c r="B207" s="144"/>
      <c r="C207" s="192" t="s">
        <v>339</v>
      </c>
      <c r="D207" s="192" t="s">
        <v>387</v>
      </c>
      <c r="E207" s="193" t="s">
        <v>1474</v>
      </c>
      <c r="F207" s="194" t="s">
        <v>1475</v>
      </c>
      <c r="G207" s="195" t="s">
        <v>472</v>
      </c>
      <c r="H207" s="196">
        <v>6</v>
      </c>
      <c r="I207" s="197"/>
      <c r="J207" s="198">
        <f>ROUND(I207*H207,2)</f>
        <v>0</v>
      </c>
      <c r="K207" s="194" t="s">
        <v>150</v>
      </c>
      <c r="L207" s="199"/>
      <c r="M207" s="200" t="s">
        <v>1</v>
      </c>
      <c r="N207" s="201" t="s">
        <v>46</v>
      </c>
      <c r="O207" s="56"/>
      <c r="P207" s="154">
        <f>O207*H207</f>
        <v>0</v>
      </c>
      <c r="Q207" s="154">
        <v>0.0008</v>
      </c>
      <c r="R207" s="154">
        <f>Q207*H207</f>
        <v>0.0048000000000000004</v>
      </c>
      <c r="S207" s="154">
        <v>0</v>
      </c>
      <c r="T207" s="155">
        <f>S207*H207</f>
        <v>0</v>
      </c>
      <c r="AR207" s="156" t="s">
        <v>182</v>
      </c>
      <c r="AT207" s="156" t="s">
        <v>387</v>
      </c>
      <c r="AU207" s="156" t="s">
        <v>91</v>
      </c>
      <c r="AY207" s="18" t="s">
        <v>137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8" t="s">
        <v>89</v>
      </c>
      <c r="BK207" s="157">
        <f>ROUND(I207*H207,2)</f>
        <v>0</v>
      </c>
      <c r="BL207" s="18" t="s">
        <v>136</v>
      </c>
      <c r="BM207" s="156" t="s">
        <v>1476</v>
      </c>
    </row>
    <row r="208" spans="2:51" s="11" customFormat="1" ht="12">
      <c r="B208" s="158"/>
      <c r="D208" s="159" t="s">
        <v>145</v>
      </c>
      <c r="E208" s="160" t="s">
        <v>1</v>
      </c>
      <c r="F208" s="161" t="s">
        <v>1477</v>
      </c>
      <c r="H208" s="162">
        <v>6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145</v>
      </c>
      <c r="AU208" s="160" t="s">
        <v>91</v>
      </c>
      <c r="AV208" s="11" t="s">
        <v>91</v>
      </c>
      <c r="AW208" s="11" t="s">
        <v>36</v>
      </c>
      <c r="AX208" s="11" t="s">
        <v>89</v>
      </c>
      <c r="AY208" s="160" t="s">
        <v>137</v>
      </c>
    </row>
    <row r="209" spans="2:65" s="1" customFormat="1" ht="16.5" customHeight="1">
      <c r="B209" s="144"/>
      <c r="C209" s="145" t="s">
        <v>344</v>
      </c>
      <c r="D209" s="145" t="s">
        <v>138</v>
      </c>
      <c r="E209" s="146" t="s">
        <v>1478</v>
      </c>
      <c r="F209" s="147" t="s">
        <v>1479</v>
      </c>
      <c r="G209" s="148" t="s">
        <v>472</v>
      </c>
      <c r="H209" s="149">
        <v>7</v>
      </c>
      <c r="I209" s="150"/>
      <c r="J209" s="151">
        <f>ROUND(I209*H209,2)</f>
        <v>0</v>
      </c>
      <c r="K209" s="147" t="s">
        <v>1480</v>
      </c>
      <c r="L209" s="33"/>
      <c r="M209" s="152" t="s">
        <v>1</v>
      </c>
      <c r="N209" s="153" t="s">
        <v>46</v>
      </c>
      <c r="O209" s="56"/>
      <c r="P209" s="154">
        <f>O209*H209</f>
        <v>0</v>
      </c>
      <c r="Q209" s="154">
        <v>0.00038</v>
      </c>
      <c r="R209" s="154">
        <f>Q209*H209</f>
        <v>0.00266</v>
      </c>
      <c r="S209" s="154">
        <v>0</v>
      </c>
      <c r="T209" s="155">
        <f>S209*H209</f>
        <v>0</v>
      </c>
      <c r="AR209" s="156" t="s">
        <v>136</v>
      </c>
      <c r="AT209" s="156" t="s">
        <v>138</v>
      </c>
      <c r="AU209" s="156" t="s">
        <v>91</v>
      </c>
      <c r="AY209" s="18" t="s">
        <v>137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8" t="s">
        <v>89</v>
      </c>
      <c r="BK209" s="157">
        <f>ROUND(I209*H209,2)</f>
        <v>0</v>
      </c>
      <c r="BL209" s="18" t="s">
        <v>136</v>
      </c>
      <c r="BM209" s="156" t="s">
        <v>1481</v>
      </c>
    </row>
    <row r="210" spans="2:51" s="12" customFormat="1" ht="12">
      <c r="B210" s="167"/>
      <c r="D210" s="159" t="s">
        <v>145</v>
      </c>
      <c r="E210" s="168" t="s">
        <v>1</v>
      </c>
      <c r="F210" s="169" t="s">
        <v>1482</v>
      </c>
      <c r="H210" s="168" t="s">
        <v>1</v>
      </c>
      <c r="I210" s="170"/>
      <c r="L210" s="167"/>
      <c r="M210" s="171"/>
      <c r="N210" s="172"/>
      <c r="O210" s="172"/>
      <c r="P210" s="172"/>
      <c r="Q210" s="172"/>
      <c r="R210" s="172"/>
      <c r="S210" s="172"/>
      <c r="T210" s="173"/>
      <c r="AT210" s="168" t="s">
        <v>145</v>
      </c>
      <c r="AU210" s="168" t="s">
        <v>91</v>
      </c>
      <c r="AV210" s="12" t="s">
        <v>89</v>
      </c>
      <c r="AW210" s="12" t="s">
        <v>36</v>
      </c>
      <c r="AX210" s="12" t="s">
        <v>81</v>
      </c>
      <c r="AY210" s="168" t="s">
        <v>137</v>
      </c>
    </row>
    <row r="211" spans="2:51" s="12" customFormat="1" ht="12">
      <c r="B211" s="167"/>
      <c r="D211" s="159" t="s">
        <v>145</v>
      </c>
      <c r="E211" s="168" t="s">
        <v>1</v>
      </c>
      <c r="F211" s="169" t="s">
        <v>1483</v>
      </c>
      <c r="H211" s="168" t="s">
        <v>1</v>
      </c>
      <c r="I211" s="170"/>
      <c r="L211" s="167"/>
      <c r="M211" s="171"/>
      <c r="N211" s="172"/>
      <c r="O211" s="172"/>
      <c r="P211" s="172"/>
      <c r="Q211" s="172"/>
      <c r="R211" s="172"/>
      <c r="S211" s="172"/>
      <c r="T211" s="173"/>
      <c r="AT211" s="168" t="s">
        <v>145</v>
      </c>
      <c r="AU211" s="168" t="s">
        <v>91</v>
      </c>
      <c r="AV211" s="12" t="s">
        <v>89</v>
      </c>
      <c r="AW211" s="12" t="s">
        <v>36</v>
      </c>
      <c r="AX211" s="12" t="s">
        <v>81</v>
      </c>
      <c r="AY211" s="168" t="s">
        <v>137</v>
      </c>
    </row>
    <row r="212" spans="2:51" s="11" customFormat="1" ht="12">
      <c r="B212" s="158"/>
      <c r="D212" s="159" t="s">
        <v>145</v>
      </c>
      <c r="E212" s="160" t="s">
        <v>1</v>
      </c>
      <c r="F212" s="161" t="s">
        <v>1484</v>
      </c>
      <c r="H212" s="162">
        <v>7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145</v>
      </c>
      <c r="AU212" s="160" t="s">
        <v>91</v>
      </c>
      <c r="AV212" s="11" t="s">
        <v>91</v>
      </c>
      <c r="AW212" s="11" t="s">
        <v>36</v>
      </c>
      <c r="AX212" s="11" t="s">
        <v>89</v>
      </c>
      <c r="AY212" s="160" t="s">
        <v>137</v>
      </c>
    </row>
    <row r="213" spans="2:65" s="1" customFormat="1" ht="24" customHeight="1">
      <c r="B213" s="144"/>
      <c r="C213" s="145" t="s">
        <v>353</v>
      </c>
      <c r="D213" s="145" t="s">
        <v>138</v>
      </c>
      <c r="E213" s="146" t="s">
        <v>1485</v>
      </c>
      <c r="F213" s="147" t="s">
        <v>1486</v>
      </c>
      <c r="G213" s="148" t="s">
        <v>472</v>
      </c>
      <c r="H213" s="149">
        <v>7</v>
      </c>
      <c r="I213" s="150"/>
      <c r="J213" s="151">
        <f>ROUND(I213*H213,2)</f>
        <v>0</v>
      </c>
      <c r="K213" s="147" t="s">
        <v>150</v>
      </c>
      <c r="L213" s="33"/>
      <c r="M213" s="152" t="s">
        <v>1</v>
      </c>
      <c r="N213" s="153" t="s">
        <v>46</v>
      </c>
      <c r="O213" s="56"/>
      <c r="P213" s="154">
        <f>O213*H213</f>
        <v>0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AR213" s="156" t="s">
        <v>136</v>
      </c>
      <c r="AT213" s="156" t="s">
        <v>138</v>
      </c>
      <c r="AU213" s="156" t="s">
        <v>91</v>
      </c>
      <c r="AY213" s="18" t="s">
        <v>137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8" t="s">
        <v>89</v>
      </c>
      <c r="BK213" s="157">
        <f>ROUND(I213*H213,2)</f>
        <v>0</v>
      </c>
      <c r="BL213" s="18" t="s">
        <v>136</v>
      </c>
      <c r="BM213" s="156" t="s">
        <v>1487</v>
      </c>
    </row>
    <row r="214" spans="2:51" s="11" customFormat="1" ht="12">
      <c r="B214" s="158"/>
      <c r="D214" s="159" t="s">
        <v>145</v>
      </c>
      <c r="E214" s="160" t="s">
        <v>1</v>
      </c>
      <c r="F214" s="161" t="s">
        <v>1488</v>
      </c>
      <c r="H214" s="162">
        <v>7</v>
      </c>
      <c r="I214" s="163"/>
      <c r="L214" s="158"/>
      <c r="M214" s="164"/>
      <c r="N214" s="165"/>
      <c r="O214" s="165"/>
      <c r="P214" s="165"/>
      <c r="Q214" s="165"/>
      <c r="R214" s="165"/>
      <c r="S214" s="165"/>
      <c r="T214" s="166"/>
      <c r="AT214" s="160" t="s">
        <v>145</v>
      </c>
      <c r="AU214" s="160" t="s">
        <v>91</v>
      </c>
      <c r="AV214" s="11" t="s">
        <v>91</v>
      </c>
      <c r="AW214" s="11" t="s">
        <v>36</v>
      </c>
      <c r="AX214" s="11" t="s">
        <v>89</v>
      </c>
      <c r="AY214" s="160" t="s">
        <v>137</v>
      </c>
    </row>
    <row r="215" spans="2:65" s="1" customFormat="1" ht="16.5" customHeight="1">
      <c r="B215" s="144"/>
      <c r="C215" s="192" t="s">
        <v>359</v>
      </c>
      <c r="D215" s="192" t="s">
        <v>387</v>
      </c>
      <c r="E215" s="193" t="s">
        <v>1489</v>
      </c>
      <c r="F215" s="194" t="s">
        <v>1490</v>
      </c>
      <c r="G215" s="195" t="s">
        <v>472</v>
      </c>
      <c r="H215" s="196">
        <v>7</v>
      </c>
      <c r="I215" s="197"/>
      <c r="J215" s="198">
        <f>ROUND(I215*H215,2)</f>
        <v>0</v>
      </c>
      <c r="K215" s="194" t="s">
        <v>1</v>
      </c>
      <c r="L215" s="199"/>
      <c r="M215" s="200" t="s">
        <v>1</v>
      </c>
      <c r="N215" s="201" t="s">
        <v>46</v>
      </c>
      <c r="O215" s="56"/>
      <c r="P215" s="154">
        <f>O215*H215</f>
        <v>0</v>
      </c>
      <c r="Q215" s="154">
        <v>1E-05</v>
      </c>
      <c r="R215" s="154">
        <f>Q215*H215</f>
        <v>7.000000000000001E-05</v>
      </c>
      <c r="S215" s="154">
        <v>0</v>
      </c>
      <c r="T215" s="155">
        <f>S215*H215</f>
        <v>0</v>
      </c>
      <c r="AR215" s="156" t="s">
        <v>182</v>
      </c>
      <c r="AT215" s="156" t="s">
        <v>387</v>
      </c>
      <c r="AU215" s="156" t="s">
        <v>91</v>
      </c>
      <c r="AY215" s="18" t="s">
        <v>137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8" t="s">
        <v>89</v>
      </c>
      <c r="BK215" s="157">
        <f>ROUND(I215*H215,2)</f>
        <v>0</v>
      </c>
      <c r="BL215" s="18" t="s">
        <v>136</v>
      </c>
      <c r="BM215" s="156" t="s">
        <v>1491</v>
      </c>
    </row>
    <row r="216" spans="2:51" s="11" customFormat="1" ht="12">
      <c r="B216" s="158"/>
      <c r="D216" s="159" t="s">
        <v>145</v>
      </c>
      <c r="E216" s="160" t="s">
        <v>1</v>
      </c>
      <c r="F216" s="161" t="s">
        <v>1492</v>
      </c>
      <c r="H216" s="162">
        <v>7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145</v>
      </c>
      <c r="AU216" s="160" t="s">
        <v>91</v>
      </c>
      <c r="AV216" s="11" t="s">
        <v>91</v>
      </c>
      <c r="AW216" s="11" t="s">
        <v>36</v>
      </c>
      <c r="AX216" s="11" t="s">
        <v>89</v>
      </c>
      <c r="AY216" s="160" t="s">
        <v>137</v>
      </c>
    </row>
    <row r="217" spans="2:65" s="1" customFormat="1" ht="16.5" customHeight="1">
      <c r="B217" s="144"/>
      <c r="C217" s="192" t="s">
        <v>365</v>
      </c>
      <c r="D217" s="192" t="s">
        <v>387</v>
      </c>
      <c r="E217" s="193" t="s">
        <v>1493</v>
      </c>
      <c r="F217" s="194" t="s">
        <v>1494</v>
      </c>
      <c r="G217" s="195" t="s">
        <v>472</v>
      </c>
      <c r="H217" s="196">
        <v>7</v>
      </c>
      <c r="I217" s="197"/>
      <c r="J217" s="198">
        <f>ROUND(I217*H217,2)</f>
        <v>0</v>
      </c>
      <c r="K217" s="194" t="s">
        <v>1</v>
      </c>
      <c r="L217" s="199"/>
      <c r="M217" s="200" t="s">
        <v>1</v>
      </c>
      <c r="N217" s="201" t="s">
        <v>46</v>
      </c>
      <c r="O217" s="56"/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AR217" s="156" t="s">
        <v>182</v>
      </c>
      <c r="AT217" s="156" t="s">
        <v>387</v>
      </c>
      <c r="AU217" s="156" t="s">
        <v>91</v>
      </c>
      <c r="AY217" s="18" t="s">
        <v>137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8" t="s">
        <v>89</v>
      </c>
      <c r="BK217" s="157">
        <f>ROUND(I217*H217,2)</f>
        <v>0</v>
      </c>
      <c r="BL217" s="18" t="s">
        <v>136</v>
      </c>
      <c r="BM217" s="156" t="s">
        <v>1495</v>
      </c>
    </row>
    <row r="218" spans="2:51" s="11" customFormat="1" ht="12">
      <c r="B218" s="158"/>
      <c r="D218" s="159" t="s">
        <v>145</v>
      </c>
      <c r="E218" s="160" t="s">
        <v>1</v>
      </c>
      <c r="F218" s="161" t="s">
        <v>1492</v>
      </c>
      <c r="H218" s="162">
        <v>7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145</v>
      </c>
      <c r="AU218" s="160" t="s">
        <v>91</v>
      </c>
      <c r="AV218" s="11" t="s">
        <v>91</v>
      </c>
      <c r="AW218" s="11" t="s">
        <v>36</v>
      </c>
      <c r="AX218" s="11" t="s">
        <v>89</v>
      </c>
      <c r="AY218" s="160" t="s">
        <v>137</v>
      </c>
    </row>
    <row r="219" spans="2:65" s="1" customFormat="1" ht="16.5" customHeight="1">
      <c r="B219" s="144"/>
      <c r="C219" s="192" t="s">
        <v>370</v>
      </c>
      <c r="D219" s="192" t="s">
        <v>387</v>
      </c>
      <c r="E219" s="193" t="s">
        <v>1496</v>
      </c>
      <c r="F219" s="194" t="s">
        <v>1497</v>
      </c>
      <c r="G219" s="195" t="s">
        <v>472</v>
      </c>
      <c r="H219" s="196">
        <v>7</v>
      </c>
      <c r="I219" s="197"/>
      <c r="J219" s="198">
        <f>ROUND(I219*H219,2)</f>
        <v>0</v>
      </c>
      <c r="K219" s="194" t="s">
        <v>1</v>
      </c>
      <c r="L219" s="199"/>
      <c r="M219" s="200" t="s">
        <v>1</v>
      </c>
      <c r="N219" s="201" t="s">
        <v>46</v>
      </c>
      <c r="O219" s="56"/>
      <c r="P219" s="154">
        <f>O219*H219</f>
        <v>0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AR219" s="156" t="s">
        <v>182</v>
      </c>
      <c r="AT219" s="156" t="s">
        <v>387</v>
      </c>
      <c r="AU219" s="156" t="s">
        <v>91</v>
      </c>
      <c r="AY219" s="18" t="s">
        <v>137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8" t="s">
        <v>89</v>
      </c>
      <c r="BK219" s="157">
        <f>ROUND(I219*H219,2)</f>
        <v>0</v>
      </c>
      <c r="BL219" s="18" t="s">
        <v>136</v>
      </c>
      <c r="BM219" s="156" t="s">
        <v>1498</v>
      </c>
    </row>
    <row r="220" spans="2:51" s="11" customFormat="1" ht="12">
      <c r="B220" s="158"/>
      <c r="D220" s="159" t="s">
        <v>145</v>
      </c>
      <c r="E220" s="160" t="s">
        <v>1</v>
      </c>
      <c r="F220" s="161" t="s">
        <v>1492</v>
      </c>
      <c r="H220" s="162">
        <v>7</v>
      </c>
      <c r="I220" s="163"/>
      <c r="L220" s="158"/>
      <c r="M220" s="164"/>
      <c r="N220" s="165"/>
      <c r="O220" s="165"/>
      <c r="P220" s="165"/>
      <c r="Q220" s="165"/>
      <c r="R220" s="165"/>
      <c r="S220" s="165"/>
      <c r="T220" s="166"/>
      <c r="AT220" s="160" t="s">
        <v>145</v>
      </c>
      <c r="AU220" s="160" t="s">
        <v>91</v>
      </c>
      <c r="AV220" s="11" t="s">
        <v>91</v>
      </c>
      <c r="AW220" s="11" t="s">
        <v>36</v>
      </c>
      <c r="AX220" s="11" t="s">
        <v>89</v>
      </c>
      <c r="AY220" s="160" t="s">
        <v>137</v>
      </c>
    </row>
    <row r="221" spans="2:65" s="1" customFormat="1" ht="16.5" customHeight="1">
      <c r="B221" s="144"/>
      <c r="C221" s="145" t="s">
        <v>375</v>
      </c>
      <c r="D221" s="145" t="s">
        <v>138</v>
      </c>
      <c r="E221" s="146" t="s">
        <v>1069</v>
      </c>
      <c r="F221" s="147" t="s">
        <v>1070</v>
      </c>
      <c r="G221" s="148" t="s">
        <v>274</v>
      </c>
      <c r="H221" s="149">
        <v>49.5</v>
      </c>
      <c r="I221" s="150"/>
      <c r="J221" s="151">
        <f>ROUND(I221*H221,2)</f>
        <v>0</v>
      </c>
      <c r="K221" s="147" t="s">
        <v>150</v>
      </c>
      <c r="L221" s="33"/>
      <c r="M221" s="152" t="s">
        <v>1</v>
      </c>
      <c r="N221" s="153" t="s">
        <v>46</v>
      </c>
      <c r="O221" s="56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AR221" s="156" t="s">
        <v>136</v>
      </c>
      <c r="AT221" s="156" t="s">
        <v>138</v>
      </c>
      <c r="AU221" s="156" t="s">
        <v>91</v>
      </c>
      <c r="AY221" s="18" t="s">
        <v>137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8" t="s">
        <v>89</v>
      </c>
      <c r="BK221" s="157">
        <f>ROUND(I221*H221,2)</f>
        <v>0</v>
      </c>
      <c r="BL221" s="18" t="s">
        <v>136</v>
      </c>
      <c r="BM221" s="156" t="s">
        <v>1499</v>
      </c>
    </row>
    <row r="222" spans="2:51" s="11" customFormat="1" ht="12">
      <c r="B222" s="158"/>
      <c r="D222" s="159" t="s">
        <v>145</v>
      </c>
      <c r="E222" s="160" t="s">
        <v>1</v>
      </c>
      <c r="F222" s="161" t="s">
        <v>1500</v>
      </c>
      <c r="H222" s="162">
        <v>49.5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145</v>
      </c>
      <c r="AU222" s="160" t="s">
        <v>91</v>
      </c>
      <c r="AV222" s="11" t="s">
        <v>91</v>
      </c>
      <c r="AW222" s="11" t="s">
        <v>36</v>
      </c>
      <c r="AX222" s="11" t="s">
        <v>89</v>
      </c>
      <c r="AY222" s="160" t="s">
        <v>137</v>
      </c>
    </row>
    <row r="223" spans="2:65" s="1" customFormat="1" ht="16.5" customHeight="1">
      <c r="B223" s="144"/>
      <c r="C223" s="145" t="s">
        <v>380</v>
      </c>
      <c r="D223" s="145" t="s">
        <v>138</v>
      </c>
      <c r="E223" s="146" t="s">
        <v>1501</v>
      </c>
      <c r="F223" s="147" t="s">
        <v>1502</v>
      </c>
      <c r="G223" s="148" t="s">
        <v>274</v>
      </c>
      <c r="H223" s="149">
        <v>49.5</v>
      </c>
      <c r="I223" s="150"/>
      <c r="J223" s="151">
        <f>ROUND(I223*H223,2)</f>
        <v>0</v>
      </c>
      <c r="K223" s="147" t="s">
        <v>150</v>
      </c>
      <c r="L223" s="33"/>
      <c r="M223" s="152" t="s">
        <v>1</v>
      </c>
      <c r="N223" s="153" t="s">
        <v>46</v>
      </c>
      <c r="O223" s="56"/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AR223" s="156" t="s">
        <v>136</v>
      </c>
      <c r="AT223" s="156" t="s">
        <v>138</v>
      </c>
      <c r="AU223" s="156" t="s">
        <v>91</v>
      </c>
      <c r="AY223" s="18" t="s">
        <v>137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8" t="s">
        <v>89</v>
      </c>
      <c r="BK223" s="157">
        <f>ROUND(I223*H223,2)</f>
        <v>0</v>
      </c>
      <c r="BL223" s="18" t="s">
        <v>136</v>
      </c>
      <c r="BM223" s="156" t="s">
        <v>1503</v>
      </c>
    </row>
    <row r="224" spans="2:51" s="11" customFormat="1" ht="12">
      <c r="B224" s="158"/>
      <c r="D224" s="159" t="s">
        <v>145</v>
      </c>
      <c r="E224" s="160" t="s">
        <v>1</v>
      </c>
      <c r="F224" s="161" t="s">
        <v>1500</v>
      </c>
      <c r="H224" s="162">
        <v>49.5</v>
      </c>
      <c r="I224" s="163"/>
      <c r="L224" s="158"/>
      <c r="M224" s="164"/>
      <c r="N224" s="165"/>
      <c r="O224" s="165"/>
      <c r="P224" s="165"/>
      <c r="Q224" s="165"/>
      <c r="R224" s="165"/>
      <c r="S224" s="165"/>
      <c r="T224" s="166"/>
      <c r="AT224" s="160" t="s">
        <v>145</v>
      </c>
      <c r="AU224" s="160" t="s">
        <v>91</v>
      </c>
      <c r="AV224" s="11" t="s">
        <v>91</v>
      </c>
      <c r="AW224" s="11" t="s">
        <v>36</v>
      </c>
      <c r="AX224" s="11" t="s">
        <v>89</v>
      </c>
      <c r="AY224" s="160" t="s">
        <v>137</v>
      </c>
    </row>
    <row r="225" spans="2:65" s="1" customFormat="1" ht="24" customHeight="1">
      <c r="B225" s="144"/>
      <c r="C225" s="145" t="s">
        <v>386</v>
      </c>
      <c r="D225" s="145" t="s">
        <v>138</v>
      </c>
      <c r="E225" s="146" t="s">
        <v>1504</v>
      </c>
      <c r="F225" s="147" t="s">
        <v>1505</v>
      </c>
      <c r="G225" s="148" t="s">
        <v>472</v>
      </c>
      <c r="H225" s="149">
        <v>1</v>
      </c>
      <c r="I225" s="150"/>
      <c r="J225" s="151">
        <f>ROUND(I225*H225,2)</f>
        <v>0</v>
      </c>
      <c r="K225" s="147" t="s">
        <v>150</v>
      </c>
      <c r="L225" s="33"/>
      <c r="M225" s="152" t="s">
        <v>1</v>
      </c>
      <c r="N225" s="153" t="s">
        <v>46</v>
      </c>
      <c r="O225" s="56"/>
      <c r="P225" s="154">
        <f>O225*H225</f>
        <v>0</v>
      </c>
      <c r="Q225" s="154">
        <v>0.11045</v>
      </c>
      <c r="R225" s="154">
        <f>Q225*H225</f>
        <v>0.11045</v>
      </c>
      <c r="S225" s="154">
        <v>0</v>
      </c>
      <c r="T225" s="155">
        <f>S225*H225</f>
        <v>0</v>
      </c>
      <c r="AR225" s="156" t="s">
        <v>136</v>
      </c>
      <c r="AT225" s="156" t="s">
        <v>138</v>
      </c>
      <c r="AU225" s="156" t="s">
        <v>91</v>
      </c>
      <c r="AY225" s="18" t="s">
        <v>137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8" t="s">
        <v>89</v>
      </c>
      <c r="BK225" s="157">
        <f>ROUND(I225*H225,2)</f>
        <v>0</v>
      </c>
      <c r="BL225" s="18" t="s">
        <v>136</v>
      </c>
      <c r="BM225" s="156" t="s">
        <v>1506</v>
      </c>
    </row>
    <row r="226" spans="2:51" s="11" customFormat="1" ht="12">
      <c r="B226" s="158"/>
      <c r="D226" s="159" t="s">
        <v>145</v>
      </c>
      <c r="E226" s="160" t="s">
        <v>1</v>
      </c>
      <c r="F226" s="161" t="s">
        <v>1507</v>
      </c>
      <c r="H226" s="162">
        <v>1</v>
      </c>
      <c r="I226" s="163"/>
      <c r="L226" s="158"/>
      <c r="M226" s="164"/>
      <c r="N226" s="165"/>
      <c r="O226" s="165"/>
      <c r="P226" s="165"/>
      <c r="Q226" s="165"/>
      <c r="R226" s="165"/>
      <c r="S226" s="165"/>
      <c r="T226" s="166"/>
      <c r="AT226" s="160" t="s">
        <v>145</v>
      </c>
      <c r="AU226" s="160" t="s">
        <v>91</v>
      </c>
      <c r="AV226" s="11" t="s">
        <v>91</v>
      </c>
      <c r="AW226" s="11" t="s">
        <v>36</v>
      </c>
      <c r="AX226" s="11" t="s">
        <v>89</v>
      </c>
      <c r="AY226" s="160" t="s">
        <v>137</v>
      </c>
    </row>
    <row r="227" spans="2:51" s="12" customFormat="1" ht="12">
      <c r="B227" s="167"/>
      <c r="D227" s="159" t="s">
        <v>145</v>
      </c>
      <c r="E227" s="168" t="s">
        <v>1</v>
      </c>
      <c r="F227" s="169" t="s">
        <v>1334</v>
      </c>
      <c r="H227" s="168" t="s">
        <v>1</v>
      </c>
      <c r="I227" s="170"/>
      <c r="L227" s="167"/>
      <c r="M227" s="171"/>
      <c r="N227" s="172"/>
      <c r="O227" s="172"/>
      <c r="P227" s="172"/>
      <c r="Q227" s="172"/>
      <c r="R227" s="172"/>
      <c r="S227" s="172"/>
      <c r="T227" s="173"/>
      <c r="AT227" s="168" t="s">
        <v>145</v>
      </c>
      <c r="AU227" s="168" t="s">
        <v>91</v>
      </c>
      <c r="AV227" s="12" t="s">
        <v>89</v>
      </c>
      <c r="AW227" s="12" t="s">
        <v>36</v>
      </c>
      <c r="AX227" s="12" t="s">
        <v>81</v>
      </c>
      <c r="AY227" s="168" t="s">
        <v>137</v>
      </c>
    </row>
    <row r="228" spans="2:65" s="1" customFormat="1" ht="24" customHeight="1">
      <c r="B228" s="144"/>
      <c r="C228" s="145" t="s">
        <v>394</v>
      </c>
      <c r="D228" s="145" t="s">
        <v>138</v>
      </c>
      <c r="E228" s="146" t="s">
        <v>1335</v>
      </c>
      <c r="F228" s="147" t="s">
        <v>1336</v>
      </c>
      <c r="G228" s="148" t="s">
        <v>472</v>
      </c>
      <c r="H228" s="149">
        <v>1</v>
      </c>
      <c r="I228" s="150"/>
      <c r="J228" s="151">
        <f>ROUND(I228*H228,2)</f>
        <v>0</v>
      </c>
      <c r="K228" s="147" t="s">
        <v>150</v>
      </c>
      <c r="L228" s="33"/>
      <c r="M228" s="152" t="s">
        <v>1</v>
      </c>
      <c r="N228" s="153" t="s">
        <v>46</v>
      </c>
      <c r="O228" s="56"/>
      <c r="P228" s="154">
        <f>O228*H228</f>
        <v>0</v>
      </c>
      <c r="Q228" s="154">
        <v>0.02424</v>
      </c>
      <c r="R228" s="154">
        <f>Q228*H228</f>
        <v>0.02424</v>
      </c>
      <c r="S228" s="154">
        <v>0</v>
      </c>
      <c r="T228" s="155">
        <f>S228*H228</f>
        <v>0</v>
      </c>
      <c r="AR228" s="156" t="s">
        <v>136</v>
      </c>
      <c r="AT228" s="156" t="s">
        <v>138</v>
      </c>
      <c r="AU228" s="156" t="s">
        <v>91</v>
      </c>
      <c r="AY228" s="18" t="s">
        <v>137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8" t="s">
        <v>89</v>
      </c>
      <c r="BK228" s="157">
        <f>ROUND(I228*H228,2)</f>
        <v>0</v>
      </c>
      <c r="BL228" s="18" t="s">
        <v>136</v>
      </c>
      <c r="BM228" s="156" t="s">
        <v>1508</v>
      </c>
    </row>
    <row r="229" spans="2:51" s="11" customFormat="1" ht="12">
      <c r="B229" s="158"/>
      <c r="D229" s="159" t="s">
        <v>145</v>
      </c>
      <c r="E229" s="160" t="s">
        <v>1</v>
      </c>
      <c r="F229" s="161" t="s">
        <v>1509</v>
      </c>
      <c r="H229" s="162">
        <v>1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145</v>
      </c>
      <c r="AU229" s="160" t="s">
        <v>91</v>
      </c>
      <c r="AV229" s="11" t="s">
        <v>91</v>
      </c>
      <c r="AW229" s="11" t="s">
        <v>36</v>
      </c>
      <c r="AX229" s="11" t="s">
        <v>89</v>
      </c>
      <c r="AY229" s="160" t="s">
        <v>137</v>
      </c>
    </row>
    <row r="230" spans="2:65" s="1" customFormat="1" ht="24" customHeight="1">
      <c r="B230" s="144"/>
      <c r="C230" s="145" t="s">
        <v>405</v>
      </c>
      <c r="D230" s="145" t="s">
        <v>138</v>
      </c>
      <c r="E230" s="146" t="s">
        <v>1339</v>
      </c>
      <c r="F230" s="147" t="s">
        <v>1340</v>
      </c>
      <c r="G230" s="148" t="s">
        <v>472</v>
      </c>
      <c r="H230" s="149">
        <v>1</v>
      </c>
      <c r="I230" s="150"/>
      <c r="J230" s="151">
        <f>ROUND(I230*H230,2)</f>
        <v>0</v>
      </c>
      <c r="K230" s="147" t="s">
        <v>150</v>
      </c>
      <c r="L230" s="33"/>
      <c r="M230" s="152" t="s">
        <v>1</v>
      </c>
      <c r="N230" s="153" t="s">
        <v>46</v>
      </c>
      <c r="O230" s="56"/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AR230" s="156" t="s">
        <v>136</v>
      </c>
      <c r="AT230" s="156" t="s">
        <v>138</v>
      </c>
      <c r="AU230" s="156" t="s">
        <v>91</v>
      </c>
      <c r="AY230" s="18" t="s">
        <v>137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8" t="s">
        <v>89</v>
      </c>
      <c r="BK230" s="157">
        <f>ROUND(I230*H230,2)</f>
        <v>0</v>
      </c>
      <c r="BL230" s="18" t="s">
        <v>136</v>
      </c>
      <c r="BM230" s="156" t="s">
        <v>1510</v>
      </c>
    </row>
    <row r="231" spans="2:51" s="11" customFormat="1" ht="12">
      <c r="B231" s="158"/>
      <c r="D231" s="159" t="s">
        <v>145</v>
      </c>
      <c r="E231" s="160" t="s">
        <v>1</v>
      </c>
      <c r="F231" s="161" t="s">
        <v>1509</v>
      </c>
      <c r="H231" s="162">
        <v>1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145</v>
      </c>
      <c r="AU231" s="160" t="s">
        <v>91</v>
      </c>
      <c r="AV231" s="11" t="s">
        <v>91</v>
      </c>
      <c r="AW231" s="11" t="s">
        <v>36</v>
      </c>
      <c r="AX231" s="11" t="s">
        <v>89</v>
      </c>
      <c r="AY231" s="160" t="s">
        <v>137</v>
      </c>
    </row>
    <row r="232" spans="2:65" s="1" customFormat="1" ht="24" customHeight="1">
      <c r="B232" s="144"/>
      <c r="C232" s="145" t="s">
        <v>413</v>
      </c>
      <c r="D232" s="145" t="s">
        <v>138</v>
      </c>
      <c r="E232" s="146" t="s">
        <v>1511</v>
      </c>
      <c r="F232" s="147" t="s">
        <v>1512</v>
      </c>
      <c r="G232" s="148" t="s">
        <v>472</v>
      </c>
      <c r="H232" s="149">
        <v>1</v>
      </c>
      <c r="I232" s="150"/>
      <c r="J232" s="151">
        <f>ROUND(I232*H232,2)</f>
        <v>0</v>
      </c>
      <c r="K232" s="147" t="s">
        <v>150</v>
      </c>
      <c r="L232" s="33"/>
      <c r="M232" s="152" t="s">
        <v>1</v>
      </c>
      <c r="N232" s="153" t="s">
        <v>46</v>
      </c>
      <c r="O232" s="56"/>
      <c r="P232" s="154">
        <f>O232*H232</f>
        <v>0</v>
      </c>
      <c r="Q232" s="154">
        <v>0.21008</v>
      </c>
      <c r="R232" s="154">
        <f>Q232*H232</f>
        <v>0.21008</v>
      </c>
      <c r="S232" s="154">
        <v>0</v>
      </c>
      <c r="T232" s="155">
        <f>S232*H232</f>
        <v>0</v>
      </c>
      <c r="AR232" s="156" t="s">
        <v>136</v>
      </c>
      <c r="AT232" s="156" t="s">
        <v>138</v>
      </c>
      <c r="AU232" s="156" t="s">
        <v>91</v>
      </c>
      <c r="AY232" s="18" t="s">
        <v>137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8" t="s">
        <v>89</v>
      </c>
      <c r="BK232" s="157">
        <f>ROUND(I232*H232,2)</f>
        <v>0</v>
      </c>
      <c r="BL232" s="18" t="s">
        <v>136</v>
      </c>
      <c r="BM232" s="156" t="s">
        <v>1513</v>
      </c>
    </row>
    <row r="233" spans="2:51" s="11" customFormat="1" ht="12">
      <c r="B233" s="158"/>
      <c r="D233" s="159" t="s">
        <v>145</v>
      </c>
      <c r="E233" s="160" t="s">
        <v>1</v>
      </c>
      <c r="F233" s="161" t="s">
        <v>1509</v>
      </c>
      <c r="H233" s="162">
        <v>1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145</v>
      </c>
      <c r="AU233" s="160" t="s">
        <v>91</v>
      </c>
      <c r="AV233" s="11" t="s">
        <v>91</v>
      </c>
      <c r="AW233" s="11" t="s">
        <v>36</v>
      </c>
      <c r="AX233" s="11" t="s">
        <v>89</v>
      </c>
      <c r="AY233" s="160" t="s">
        <v>137</v>
      </c>
    </row>
    <row r="234" spans="2:65" s="1" customFormat="1" ht="16.5" customHeight="1">
      <c r="B234" s="144"/>
      <c r="C234" s="145" t="s">
        <v>418</v>
      </c>
      <c r="D234" s="145" t="s">
        <v>138</v>
      </c>
      <c r="E234" s="146" t="s">
        <v>1514</v>
      </c>
      <c r="F234" s="147" t="s">
        <v>1515</v>
      </c>
      <c r="G234" s="148" t="s">
        <v>472</v>
      </c>
      <c r="H234" s="149">
        <v>7</v>
      </c>
      <c r="I234" s="150"/>
      <c r="J234" s="151">
        <f>ROUND(I234*H234,2)</f>
        <v>0</v>
      </c>
      <c r="K234" s="147" t="s">
        <v>150</v>
      </c>
      <c r="L234" s="33"/>
      <c r="M234" s="152" t="s">
        <v>1</v>
      </c>
      <c r="N234" s="153" t="s">
        <v>46</v>
      </c>
      <c r="O234" s="56"/>
      <c r="P234" s="154">
        <f>O234*H234</f>
        <v>0</v>
      </c>
      <c r="Q234" s="154">
        <v>0.06383</v>
      </c>
      <c r="R234" s="154">
        <f>Q234*H234</f>
        <v>0.44681</v>
      </c>
      <c r="S234" s="154">
        <v>0</v>
      </c>
      <c r="T234" s="155">
        <f>S234*H234</f>
        <v>0</v>
      </c>
      <c r="AR234" s="156" t="s">
        <v>136</v>
      </c>
      <c r="AT234" s="156" t="s">
        <v>138</v>
      </c>
      <c r="AU234" s="156" t="s">
        <v>91</v>
      </c>
      <c r="AY234" s="18" t="s">
        <v>137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8" t="s">
        <v>89</v>
      </c>
      <c r="BK234" s="157">
        <f>ROUND(I234*H234,2)</f>
        <v>0</v>
      </c>
      <c r="BL234" s="18" t="s">
        <v>136</v>
      </c>
      <c r="BM234" s="156" t="s">
        <v>1516</v>
      </c>
    </row>
    <row r="235" spans="2:51" s="11" customFormat="1" ht="12">
      <c r="B235" s="158"/>
      <c r="D235" s="159" t="s">
        <v>145</v>
      </c>
      <c r="E235" s="160" t="s">
        <v>1</v>
      </c>
      <c r="F235" s="161" t="s">
        <v>1492</v>
      </c>
      <c r="H235" s="162">
        <v>7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145</v>
      </c>
      <c r="AU235" s="160" t="s">
        <v>91</v>
      </c>
      <c r="AV235" s="11" t="s">
        <v>91</v>
      </c>
      <c r="AW235" s="11" t="s">
        <v>36</v>
      </c>
      <c r="AX235" s="11" t="s">
        <v>89</v>
      </c>
      <c r="AY235" s="160" t="s">
        <v>137</v>
      </c>
    </row>
    <row r="236" spans="2:65" s="1" customFormat="1" ht="16.5" customHeight="1">
      <c r="B236" s="144"/>
      <c r="C236" s="192" t="s">
        <v>423</v>
      </c>
      <c r="D236" s="192" t="s">
        <v>387</v>
      </c>
      <c r="E236" s="193" t="s">
        <v>1517</v>
      </c>
      <c r="F236" s="194" t="s">
        <v>1518</v>
      </c>
      <c r="G236" s="195" t="s">
        <v>472</v>
      </c>
      <c r="H236" s="196">
        <v>7</v>
      </c>
      <c r="I236" s="197"/>
      <c r="J236" s="198">
        <f>ROUND(I236*H236,2)</f>
        <v>0</v>
      </c>
      <c r="K236" s="194" t="s">
        <v>150</v>
      </c>
      <c r="L236" s="199"/>
      <c r="M236" s="200" t="s">
        <v>1</v>
      </c>
      <c r="N236" s="201" t="s">
        <v>46</v>
      </c>
      <c r="O236" s="56"/>
      <c r="P236" s="154">
        <f>O236*H236</f>
        <v>0</v>
      </c>
      <c r="Q236" s="154">
        <v>0.0073</v>
      </c>
      <c r="R236" s="154">
        <f>Q236*H236</f>
        <v>0.0511</v>
      </c>
      <c r="S236" s="154">
        <v>0</v>
      </c>
      <c r="T236" s="155">
        <f>S236*H236</f>
        <v>0</v>
      </c>
      <c r="AR236" s="156" t="s">
        <v>182</v>
      </c>
      <c r="AT236" s="156" t="s">
        <v>387</v>
      </c>
      <c r="AU236" s="156" t="s">
        <v>91</v>
      </c>
      <c r="AY236" s="18" t="s">
        <v>137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8" t="s">
        <v>89</v>
      </c>
      <c r="BK236" s="157">
        <f>ROUND(I236*H236,2)</f>
        <v>0</v>
      </c>
      <c r="BL236" s="18" t="s">
        <v>136</v>
      </c>
      <c r="BM236" s="156" t="s">
        <v>1519</v>
      </c>
    </row>
    <row r="237" spans="2:51" s="11" customFormat="1" ht="12">
      <c r="B237" s="158"/>
      <c r="D237" s="159" t="s">
        <v>145</v>
      </c>
      <c r="E237" s="160" t="s">
        <v>1</v>
      </c>
      <c r="F237" s="161" t="s">
        <v>1520</v>
      </c>
      <c r="H237" s="162">
        <v>7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145</v>
      </c>
      <c r="AU237" s="160" t="s">
        <v>91</v>
      </c>
      <c r="AV237" s="11" t="s">
        <v>91</v>
      </c>
      <c r="AW237" s="11" t="s">
        <v>36</v>
      </c>
      <c r="AX237" s="11" t="s">
        <v>89</v>
      </c>
      <c r="AY237" s="160" t="s">
        <v>137</v>
      </c>
    </row>
    <row r="238" spans="2:65" s="1" customFormat="1" ht="16.5" customHeight="1">
      <c r="B238" s="144"/>
      <c r="C238" s="192" t="s">
        <v>427</v>
      </c>
      <c r="D238" s="192" t="s">
        <v>387</v>
      </c>
      <c r="E238" s="193" t="s">
        <v>1521</v>
      </c>
      <c r="F238" s="194" t="s">
        <v>1522</v>
      </c>
      <c r="G238" s="195" t="s">
        <v>472</v>
      </c>
      <c r="H238" s="196">
        <v>7</v>
      </c>
      <c r="I238" s="197"/>
      <c r="J238" s="198">
        <f>ROUND(I238*H238,2)</f>
        <v>0</v>
      </c>
      <c r="K238" s="194" t="s">
        <v>150</v>
      </c>
      <c r="L238" s="199"/>
      <c r="M238" s="200" t="s">
        <v>1</v>
      </c>
      <c r="N238" s="201" t="s">
        <v>46</v>
      </c>
      <c r="O238" s="56"/>
      <c r="P238" s="154">
        <f>O238*H238</f>
        <v>0</v>
      </c>
      <c r="Q238" s="154">
        <v>0.0009</v>
      </c>
      <c r="R238" s="154">
        <f>Q238*H238</f>
        <v>0.0063</v>
      </c>
      <c r="S238" s="154">
        <v>0</v>
      </c>
      <c r="T238" s="155">
        <f>S238*H238</f>
        <v>0</v>
      </c>
      <c r="AR238" s="156" t="s">
        <v>182</v>
      </c>
      <c r="AT238" s="156" t="s">
        <v>387</v>
      </c>
      <c r="AU238" s="156" t="s">
        <v>91</v>
      </c>
      <c r="AY238" s="18" t="s">
        <v>137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8" t="s">
        <v>89</v>
      </c>
      <c r="BK238" s="157">
        <f>ROUND(I238*H238,2)</f>
        <v>0</v>
      </c>
      <c r="BL238" s="18" t="s">
        <v>136</v>
      </c>
      <c r="BM238" s="156" t="s">
        <v>1523</v>
      </c>
    </row>
    <row r="239" spans="2:51" s="11" customFormat="1" ht="12">
      <c r="B239" s="158"/>
      <c r="D239" s="159" t="s">
        <v>145</v>
      </c>
      <c r="E239" s="160" t="s">
        <v>1</v>
      </c>
      <c r="F239" s="161" t="s">
        <v>1520</v>
      </c>
      <c r="H239" s="162">
        <v>7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145</v>
      </c>
      <c r="AU239" s="160" t="s">
        <v>91</v>
      </c>
      <c r="AV239" s="11" t="s">
        <v>91</v>
      </c>
      <c r="AW239" s="11" t="s">
        <v>36</v>
      </c>
      <c r="AX239" s="11" t="s">
        <v>89</v>
      </c>
      <c r="AY239" s="160" t="s">
        <v>137</v>
      </c>
    </row>
    <row r="240" spans="2:65" s="1" customFormat="1" ht="16.5" customHeight="1">
      <c r="B240" s="144"/>
      <c r="C240" s="145" t="s">
        <v>434</v>
      </c>
      <c r="D240" s="145" t="s">
        <v>138</v>
      </c>
      <c r="E240" s="146" t="s">
        <v>1524</v>
      </c>
      <c r="F240" s="147" t="s">
        <v>1525</v>
      </c>
      <c r="G240" s="148" t="s">
        <v>472</v>
      </c>
      <c r="H240" s="149">
        <v>8</v>
      </c>
      <c r="I240" s="150"/>
      <c r="J240" s="151">
        <f>ROUND(I240*H240,2)</f>
        <v>0</v>
      </c>
      <c r="K240" s="147" t="s">
        <v>150</v>
      </c>
      <c r="L240" s="33"/>
      <c r="M240" s="152" t="s">
        <v>1</v>
      </c>
      <c r="N240" s="153" t="s">
        <v>46</v>
      </c>
      <c r="O240" s="56"/>
      <c r="P240" s="154">
        <f>O240*H240</f>
        <v>0</v>
      </c>
      <c r="Q240" s="154">
        <v>0.00018</v>
      </c>
      <c r="R240" s="154">
        <f>Q240*H240</f>
        <v>0.00144</v>
      </c>
      <c r="S240" s="154">
        <v>0</v>
      </c>
      <c r="T240" s="155">
        <f>S240*H240</f>
        <v>0</v>
      </c>
      <c r="AR240" s="156" t="s">
        <v>136</v>
      </c>
      <c r="AT240" s="156" t="s">
        <v>138</v>
      </c>
      <c r="AU240" s="156" t="s">
        <v>91</v>
      </c>
      <c r="AY240" s="18" t="s">
        <v>137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8" t="s">
        <v>89</v>
      </c>
      <c r="BK240" s="157">
        <f>ROUND(I240*H240,2)</f>
        <v>0</v>
      </c>
      <c r="BL240" s="18" t="s">
        <v>136</v>
      </c>
      <c r="BM240" s="156" t="s">
        <v>1526</v>
      </c>
    </row>
    <row r="241" spans="2:51" s="11" customFormat="1" ht="12">
      <c r="B241" s="158"/>
      <c r="D241" s="159" t="s">
        <v>145</v>
      </c>
      <c r="E241" s="160" t="s">
        <v>1</v>
      </c>
      <c r="F241" s="161" t="s">
        <v>1527</v>
      </c>
      <c r="H241" s="162">
        <v>8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145</v>
      </c>
      <c r="AU241" s="160" t="s">
        <v>91</v>
      </c>
      <c r="AV241" s="11" t="s">
        <v>91</v>
      </c>
      <c r="AW241" s="11" t="s">
        <v>36</v>
      </c>
      <c r="AX241" s="11" t="s">
        <v>89</v>
      </c>
      <c r="AY241" s="160" t="s">
        <v>137</v>
      </c>
    </row>
    <row r="242" spans="2:65" s="1" customFormat="1" ht="16.5" customHeight="1">
      <c r="B242" s="144"/>
      <c r="C242" s="145" t="s">
        <v>440</v>
      </c>
      <c r="D242" s="145" t="s">
        <v>138</v>
      </c>
      <c r="E242" s="146" t="s">
        <v>1528</v>
      </c>
      <c r="F242" s="147" t="s">
        <v>1529</v>
      </c>
      <c r="G242" s="148" t="s">
        <v>274</v>
      </c>
      <c r="H242" s="149">
        <v>12.5</v>
      </c>
      <c r="I242" s="150"/>
      <c r="J242" s="151">
        <f>ROUND(I242*H242,2)</f>
        <v>0</v>
      </c>
      <c r="K242" s="147" t="s">
        <v>150</v>
      </c>
      <c r="L242" s="33"/>
      <c r="M242" s="152" t="s">
        <v>1</v>
      </c>
      <c r="N242" s="153" t="s">
        <v>46</v>
      </c>
      <c r="O242" s="56"/>
      <c r="P242" s="154">
        <f>O242*H242</f>
        <v>0</v>
      </c>
      <c r="Q242" s="154">
        <v>0.00047</v>
      </c>
      <c r="R242" s="154">
        <f>Q242*H242</f>
        <v>0.005875</v>
      </c>
      <c r="S242" s="154">
        <v>0</v>
      </c>
      <c r="T242" s="155">
        <f>S242*H242</f>
        <v>0</v>
      </c>
      <c r="AR242" s="156" t="s">
        <v>136</v>
      </c>
      <c r="AT242" s="156" t="s">
        <v>138</v>
      </c>
      <c r="AU242" s="156" t="s">
        <v>91</v>
      </c>
      <c r="AY242" s="18" t="s">
        <v>137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8" t="s">
        <v>89</v>
      </c>
      <c r="BK242" s="157">
        <f>ROUND(I242*H242,2)</f>
        <v>0</v>
      </c>
      <c r="BL242" s="18" t="s">
        <v>136</v>
      </c>
      <c r="BM242" s="156" t="s">
        <v>1530</v>
      </c>
    </row>
    <row r="243" spans="2:51" s="11" customFormat="1" ht="12">
      <c r="B243" s="158"/>
      <c r="D243" s="159" t="s">
        <v>145</v>
      </c>
      <c r="E243" s="160" t="s">
        <v>1</v>
      </c>
      <c r="F243" s="161" t="s">
        <v>1531</v>
      </c>
      <c r="H243" s="162">
        <v>12.5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145</v>
      </c>
      <c r="AU243" s="160" t="s">
        <v>91</v>
      </c>
      <c r="AV243" s="11" t="s">
        <v>91</v>
      </c>
      <c r="AW243" s="11" t="s">
        <v>36</v>
      </c>
      <c r="AX243" s="11" t="s">
        <v>89</v>
      </c>
      <c r="AY243" s="160" t="s">
        <v>137</v>
      </c>
    </row>
    <row r="244" spans="2:65" s="1" customFormat="1" ht="16.5" customHeight="1">
      <c r="B244" s="144"/>
      <c r="C244" s="192" t="s">
        <v>445</v>
      </c>
      <c r="D244" s="192" t="s">
        <v>387</v>
      </c>
      <c r="E244" s="193" t="s">
        <v>1532</v>
      </c>
      <c r="F244" s="194" t="s">
        <v>1533</v>
      </c>
      <c r="G244" s="195" t="s">
        <v>274</v>
      </c>
      <c r="H244" s="196">
        <v>12.5</v>
      </c>
      <c r="I244" s="197"/>
      <c r="J244" s="198">
        <f>ROUND(I244*H244,2)</f>
        <v>0</v>
      </c>
      <c r="K244" s="194" t="s">
        <v>150</v>
      </c>
      <c r="L244" s="199"/>
      <c r="M244" s="200" t="s">
        <v>1</v>
      </c>
      <c r="N244" s="201" t="s">
        <v>46</v>
      </c>
      <c r="O244" s="56"/>
      <c r="P244" s="154">
        <f>O244*H244</f>
        <v>0</v>
      </c>
      <c r="Q244" s="154">
        <v>0.00174</v>
      </c>
      <c r="R244" s="154">
        <f>Q244*H244</f>
        <v>0.02175</v>
      </c>
      <c r="S244" s="154">
        <v>0</v>
      </c>
      <c r="T244" s="155">
        <f>S244*H244</f>
        <v>0</v>
      </c>
      <c r="AR244" s="156" t="s">
        <v>182</v>
      </c>
      <c r="AT244" s="156" t="s">
        <v>387</v>
      </c>
      <c r="AU244" s="156" t="s">
        <v>91</v>
      </c>
      <c r="AY244" s="18" t="s">
        <v>137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8" t="s">
        <v>89</v>
      </c>
      <c r="BK244" s="157">
        <f>ROUND(I244*H244,2)</f>
        <v>0</v>
      </c>
      <c r="BL244" s="18" t="s">
        <v>136</v>
      </c>
      <c r="BM244" s="156" t="s">
        <v>1534</v>
      </c>
    </row>
    <row r="245" spans="2:51" s="11" customFormat="1" ht="12">
      <c r="B245" s="158"/>
      <c r="D245" s="159" t="s">
        <v>145</v>
      </c>
      <c r="E245" s="160" t="s">
        <v>1</v>
      </c>
      <c r="F245" s="161" t="s">
        <v>1535</v>
      </c>
      <c r="H245" s="162">
        <v>12.5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145</v>
      </c>
      <c r="AU245" s="160" t="s">
        <v>91</v>
      </c>
      <c r="AV245" s="11" t="s">
        <v>91</v>
      </c>
      <c r="AW245" s="11" t="s">
        <v>36</v>
      </c>
      <c r="AX245" s="11" t="s">
        <v>89</v>
      </c>
      <c r="AY245" s="160" t="s">
        <v>137</v>
      </c>
    </row>
    <row r="246" spans="2:63" s="10" customFormat="1" ht="22.9" customHeight="1">
      <c r="B246" s="133"/>
      <c r="D246" s="134" t="s">
        <v>80</v>
      </c>
      <c r="E246" s="182" t="s">
        <v>763</v>
      </c>
      <c r="F246" s="182" t="s">
        <v>764</v>
      </c>
      <c r="I246" s="136"/>
      <c r="J246" s="183">
        <f>BK246</f>
        <v>0</v>
      </c>
      <c r="L246" s="133"/>
      <c r="M246" s="138"/>
      <c r="N246" s="139"/>
      <c r="O246" s="139"/>
      <c r="P246" s="140">
        <f>P247</f>
        <v>0</v>
      </c>
      <c r="Q246" s="139"/>
      <c r="R246" s="140">
        <f>R247</f>
        <v>0</v>
      </c>
      <c r="S246" s="139"/>
      <c r="T246" s="141">
        <f>T247</f>
        <v>0</v>
      </c>
      <c r="AR246" s="134" t="s">
        <v>89</v>
      </c>
      <c r="AT246" s="142" t="s">
        <v>80</v>
      </c>
      <c r="AU246" s="142" t="s">
        <v>89</v>
      </c>
      <c r="AY246" s="134" t="s">
        <v>137</v>
      </c>
      <c r="BK246" s="143">
        <f>BK247</f>
        <v>0</v>
      </c>
    </row>
    <row r="247" spans="2:65" s="1" customFormat="1" ht="24" customHeight="1">
      <c r="B247" s="144"/>
      <c r="C247" s="145" t="s">
        <v>452</v>
      </c>
      <c r="D247" s="145" t="s">
        <v>138</v>
      </c>
      <c r="E247" s="146" t="s">
        <v>1185</v>
      </c>
      <c r="F247" s="147" t="s">
        <v>1186</v>
      </c>
      <c r="G247" s="148" t="s">
        <v>362</v>
      </c>
      <c r="H247" s="149">
        <v>55.653</v>
      </c>
      <c r="I247" s="150"/>
      <c r="J247" s="151">
        <f>ROUND(I247*H247,2)</f>
        <v>0</v>
      </c>
      <c r="K247" s="147" t="s">
        <v>150</v>
      </c>
      <c r="L247" s="33"/>
      <c r="M247" s="202" t="s">
        <v>1</v>
      </c>
      <c r="N247" s="203" t="s">
        <v>46</v>
      </c>
      <c r="O247" s="204"/>
      <c r="P247" s="205">
        <f>O247*H247</f>
        <v>0</v>
      </c>
      <c r="Q247" s="205">
        <v>0</v>
      </c>
      <c r="R247" s="205">
        <f>Q247*H247</f>
        <v>0</v>
      </c>
      <c r="S247" s="205">
        <v>0</v>
      </c>
      <c r="T247" s="206">
        <f>S247*H247</f>
        <v>0</v>
      </c>
      <c r="AR247" s="156" t="s">
        <v>136</v>
      </c>
      <c r="AT247" s="156" t="s">
        <v>138</v>
      </c>
      <c r="AU247" s="156" t="s">
        <v>91</v>
      </c>
      <c r="AY247" s="18" t="s">
        <v>137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8" t="s">
        <v>89</v>
      </c>
      <c r="BK247" s="157">
        <f>ROUND(I247*H247,2)</f>
        <v>0</v>
      </c>
      <c r="BL247" s="18" t="s">
        <v>136</v>
      </c>
      <c r="BM247" s="156" t="s">
        <v>1536</v>
      </c>
    </row>
    <row r="248" spans="2:12" s="1" customFormat="1" ht="6.95" customHeight="1">
      <c r="B248" s="45"/>
      <c r="C248" s="46"/>
      <c r="D248" s="46"/>
      <c r="E248" s="46"/>
      <c r="F248" s="46"/>
      <c r="G248" s="46"/>
      <c r="H248" s="46"/>
      <c r="I248" s="113"/>
      <c r="J248" s="46"/>
      <c r="K248" s="46"/>
      <c r="L248" s="33"/>
    </row>
  </sheetData>
  <autoFilter ref="C120:K24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7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8" t="s">
        <v>107</v>
      </c>
    </row>
    <row r="3" spans="2:46" ht="6.95" customHeight="1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91</v>
      </c>
    </row>
    <row r="4" spans="2:46" ht="24.95" customHeight="1">
      <c r="B4" s="21"/>
      <c r="D4" s="22" t="s">
        <v>112</v>
      </c>
      <c r="L4" s="21"/>
      <c r="M4" s="91" t="s">
        <v>10</v>
      </c>
      <c r="AT4" s="18" t="s">
        <v>3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31" t="str">
        <f>'Rekapitulace stavby'!K6</f>
        <v>Stavební úpravy MK v ulici Potoční, Břilice - II. etapa</v>
      </c>
      <c r="F7" s="332"/>
      <c r="G7" s="332"/>
      <c r="H7" s="332"/>
      <c r="L7" s="21"/>
    </row>
    <row r="8" spans="2:12" s="1" customFormat="1" ht="12" customHeight="1">
      <c r="B8" s="33"/>
      <c r="D8" s="28" t="s">
        <v>113</v>
      </c>
      <c r="I8" s="92"/>
      <c r="L8" s="33"/>
    </row>
    <row r="9" spans="2:12" s="1" customFormat="1" ht="36.95" customHeight="1">
      <c r="B9" s="33"/>
      <c r="E9" s="315" t="s">
        <v>1537</v>
      </c>
      <c r="F9" s="330"/>
      <c r="G9" s="330"/>
      <c r="H9" s="330"/>
      <c r="I9" s="92"/>
      <c r="L9" s="33"/>
    </row>
    <row r="10" spans="2:12" s="1" customFormat="1" ht="12">
      <c r="B10" s="33"/>
      <c r="I10" s="92"/>
      <c r="L10" s="33"/>
    </row>
    <row r="11" spans="2:12" s="1" customFormat="1" ht="12" customHeight="1">
      <c r="B11" s="33"/>
      <c r="D11" s="28" t="s">
        <v>18</v>
      </c>
      <c r="F11" s="26" t="s">
        <v>108</v>
      </c>
      <c r="I11" s="93" t="s">
        <v>19</v>
      </c>
      <c r="J11" s="26" t="s">
        <v>1</v>
      </c>
      <c r="L11" s="33"/>
    </row>
    <row r="12" spans="2:12" s="1" customFormat="1" ht="12" customHeight="1">
      <c r="B12" s="33"/>
      <c r="D12" s="28" t="s">
        <v>20</v>
      </c>
      <c r="F12" s="26" t="s">
        <v>21</v>
      </c>
      <c r="I12" s="93" t="s">
        <v>22</v>
      </c>
      <c r="J12" s="53" t="str">
        <f>'Rekapitulace stavby'!AN8</f>
        <v>25. 6. 2019</v>
      </c>
      <c r="L12" s="33"/>
    </row>
    <row r="13" spans="2:12" s="1" customFormat="1" ht="10.9" customHeight="1">
      <c r="B13" s="33"/>
      <c r="I13" s="92"/>
      <c r="L13" s="33"/>
    </row>
    <row r="14" spans="2:12" s="1" customFormat="1" ht="12" customHeight="1">
      <c r="B14" s="33"/>
      <c r="D14" s="28" t="s">
        <v>24</v>
      </c>
      <c r="I14" s="93" t="s">
        <v>25</v>
      </c>
      <c r="J14" s="26" t="s">
        <v>26</v>
      </c>
      <c r="L14" s="33"/>
    </row>
    <row r="15" spans="2:12" s="1" customFormat="1" ht="18" customHeight="1">
      <c r="B15" s="33"/>
      <c r="E15" s="26" t="s">
        <v>27</v>
      </c>
      <c r="I15" s="93" t="s">
        <v>28</v>
      </c>
      <c r="J15" s="26" t="s">
        <v>29</v>
      </c>
      <c r="L15" s="33"/>
    </row>
    <row r="16" spans="2:12" s="1" customFormat="1" ht="6.95" customHeight="1">
      <c r="B16" s="33"/>
      <c r="I16" s="92"/>
      <c r="L16" s="33"/>
    </row>
    <row r="17" spans="2:12" s="1" customFormat="1" ht="12" customHeight="1">
      <c r="B17" s="33"/>
      <c r="D17" s="28" t="s">
        <v>30</v>
      </c>
      <c r="I17" s="93" t="s">
        <v>25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33" t="str">
        <f>'Rekapitulace stavby'!E14</f>
        <v>Vyplň údaj</v>
      </c>
      <c r="F18" s="318"/>
      <c r="G18" s="318"/>
      <c r="H18" s="318"/>
      <c r="I18" s="93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I19" s="92"/>
      <c r="L19" s="33"/>
    </row>
    <row r="20" spans="2:12" s="1" customFormat="1" ht="12" customHeight="1">
      <c r="B20" s="33"/>
      <c r="D20" s="28" t="s">
        <v>32</v>
      </c>
      <c r="I20" s="93" t="s">
        <v>25</v>
      </c>
      <c r="J20" s="26" t="s">
        <v>1</v>
      </c>
      <c r="L20" s="33"/>
    </row>
    <row r="21" spans="2:12" s="1" customFormat="1" ht="18" customHeight="1">
      <c r="B21" s="33"/>
      <c r="E21" s="26" t="s">
        <v>1538</v>
      </c>
      <c r="I21" s="93" t="s">
        <v>28</v>
      </c>
      <c r="J21" s="26" t="s">
        <v>1</v>
      </c>
      <c r="L21" s="33"/>
    </row>
    <row r="22" spans="2:12" s="1" customFormat="1" ht="6.95" customHeight="1">
      <c r="B22" s="33"/>
      <c r="I22" s="92"/>
      <c r="L22" s="33"/>
    </row>
    <row r="23" spans="2:12" s="1" customFormat="1" ht="12" customHeight="1">
      <c r="B23" s="33"/>
      <c r="D23" s="28" t="s">
        <v>37</v>
      </c>
      <c r="I23" s="93" t="s">
        <v>25</v>
      </c>
      <c r="J23" s="26" t="s">
        <v>1</v>
      </c>
      <c r="L23" s="33"/>
    </row>
    <row r="24" spans="2:12" s="1" customFormat="1" ht="18" customHeight="1">
      <c r="B24" s="33"/>
      <c r="E24" s="26" t="s">
        <v>1539</v>
      </c>
      <c r="I24" s="93" t="s">
        <v>28</v>
      </c>
      <c r="J24" s="26" t="s">
        <v>1</v>
      </c>
      <c r="L24" s="33"/>
    </row>
    <row r="25" spans="2:12" s="1" customFormat="1" ht="6.95" customHeight="1">
      <c r="B25" s="33"/>
      <c r="I25" s="92"/>
      <c r="L25" s="33"/>
    </row>
    <row r="26" spans="2:12" s="1" customFormat="1" ht="12" customHeight="1">
      <c r="B26" s="33"/>
      <c r="D26" s="28" t="s">
        <v>39</v>
      </c>
      <c r="I26" s="92"/>
      <c r="L26" s="33"/>
    </row>
    <row r="27" spans="2:12" s="7" customFormat="1" ht="16.5" customHeight="1">
      <c r="B27" s="94"/>
      <c r="E27" s="322" t="s">
        <v>1</v>
      </c>
      <c r="F27" s="322"/>
      <c r="G27" s="322"/>
      <c r="H27" s="322"/>
      <c r="I27" s="95"/>
      <c r="L27" s="94"/>
    </row>
    <row r="28" spans="2:12" s="1" customFormat="1" ht="6.95" customHeight="1">
      <c r="B28" s="33"/>
      <c r="I28" s="92"/>
      <c r="L28" s="33"/>
    </row>
    <row r="29" spans="2:12" s="1" customFormat="1" ht="6.95" customHeight="1">
      <c r="B29" s="33"/>
      <c r="D29" s="54"/>
      <c r="E29" s="54"/>
      <c r="F29" s="54"/>
      <c r="G29" s="54"/>
      <c r="H29" s="54"/>
      <c r="I29" s="96"/>
      <c r="J29" s="54"/>
      <c r="K29" s="54"/>
      <c r="L29" s="33"/>
    </row>
    <row r="30" spans="2:12" s="1" customFormat="1" ht="25.35" customHeight="1">
      <c r="B30" s="33"/>
      <c r="D30" s="97" t="s">
        <v>41</v>
      </c>
      <c r="I30" s="92"/>
      <c r="J30" s="67">
        <f>ROUND(J137,2)</f>
        <v>0</v>
      </c>
      <c r="L30" s="33"/>
    </row>
    <row r="31" spans="2:12" s="1" customFormat="1" ht="6.95" customHeight="1">
      <c r="B31" s="33"/>
      <c r="D31" s="54"/>
      <c r="E31" s="54"/>
      <c r="F31" s="54"/>
      <c r="G31" s="54"/>
      <c r="H31" s="54"/>
      <c r="I31" s="96"/>
      <c r="J31" s="54"/>
      <c r="K31" s="54"/>
      <c r="L31" s="33"/>
    </row>
    <row r="32" spans="2:12" s="1" customFormat="1" ht="14.45" customHeight="1">
      <c r="B32" s="33"/>
      <c r="F32" s="36" t="s">
        <v>43</v>
      </c>
      <c r="I32" s="98" t="s">
        <v>42</v>
      </c>
      <c r="J32" s="36" t="s">
        <v>44</v>
      </c>
      <c r="L32" s="33"/>
    </row>
    <row r="33" spans="2:12" s="1" customFormat="1" ht="14.45" customHeight="1">
      <c r="B33" s="33"/>
      <c r="D33" s="99" t="s">
        <v>45</v>
      </c>
      <c r="E33" s="28" t="s">
        <v>46</v>
      </c>
      <c r="F33" s="100">
        <f>ROUND((SUM(BE137:BE252)),2)</f>
        <v>0</v>
      </c>
      <c r="I33" s="101">
        <v>0.21</v>
      </c>
      <c r="J33" s="100">
        <f>ROUND(((SUM(BE137:BE252))*I33),2)</f>
        <v>0</v>
      </c>
      <c r="L33" s="33"/>
    </row>
    <row r="34" spans="2:12" s="1" customFormat="1" ht="14.45" customHeight="1">
      <c r="B34" s="33"/>
      <c r="E34" s="28" t="s">
        <v>47</v>
      </c>
      <c r="F34" s="100">
        <f>ROUND((SUM(BF137:BF252)),2)</f>
        <v>0</v>
      </c>
      <c r="I34" s="101">
        <v>0.15</v>
      </c>
      <c r="J34" s="100">
        <f>ROUND(((SUM(BF137:BF252))*I34),2)</f>
        <v>0</v>
      </c>
      <c r="L34" s="33"/>
    </row>
    <row r="35" spans="2:12" s="1" customFormat="1" ht="14.45" customHeight="1" hidden="1">
      <c r="B35" s="33"/>
      <c r="E35" s="28" t="s">
        <v>48</v>
      </c>
      <c r="F35" s="100">
        <f>ROUND((SUM(BG137:BG252)),2)</f>
        <v>0</v>
      </c>
      <c r="I35" s="101">
        <v>0.21</v>
      </c>
      <c r="J35" s="100">
        <f>0</f>
        <v>0</v>
      </c>
      <c r="L35" s="33"/>
    </row>
    <row r="36" spans="2:12" s="1" customFormat="1" ht="14.45" customHeight="1" hidden="1">
      <c r="B36" s="33"/>
      <c r="E36" s="28" t="s">
        <v>49</v>
      </c>
      <c r="F36" s="100">
        <f>ROUND((SUM(BH137:BH252)),2)</f>
        <v>0</v>
      </c>
      <c r="I36" s="101">
        <v>0.15</v>
      </c>
      <c r="J36" s="100">
        <f>0</f>
        <v>0</v>
      </c>
      <c r="L36" s="33"/>
    </row>
    <row r="37" spans="2:12" s="1" customFormat="1" ht="14.45" customHeight="1" hidden="1">
      <c r="B37" s="33"/>
      <c r="E37" s="28" t="s">
        <v>50</v>
      </c>
      <c r="F37" s="100">
        <f>ROUND((SUM(BI137:BI252)),2)</f>
        <v>0</v>
      </c>
      <c r="I37" s="101">
        <v>0</v>
      </c>
      <c r="J37" s="100">
        <f>0</f>
        <v>0</v>
      </c>
      <c r="L37" s="33"/>
    </row>
    <row r="38" spans="2:12" s="1" customFormat="1" ht="6.95" customHeight="1">
      <c r="B38" s="33"/>
      <c r="I38" s="92"/>
      <c r="L38" s="33"/>
    </row>
    <row r="39" spans="2:12" s="1" customFormat="1" ht="25.35" customHeight="1">
      <c r="B39" s="33"/>
      <c r="C39" s="102"/>
      <c r="D39" s="103" t="s">
        <v>51</v>
      </c>
      <c r="E39" s="58"/>
      <c r="F39" s="58"/>
      <c r="G39" s="104" t="s">
        <v>52</v>
      </c>
      <c r="H39" s="105" t="s">
        <v>53</v>
      </c>
      <c r="I39" s="106"/>
      <c r="J39" s="107">
        <f>SUM(J30:J37)</f>
        <v>0</v>
      </c>
      <c r="K39" s="108"/>
      <c r="L39" s="33"/>
    </row>
    <row r="40" spans="2:12" s="1" customFormat="1" ht="14.45" customHeight="1">
      <c r="B40" s="33"/>
      <c r="I40" s="92"/>
      <c r="L40" s="33"/>
    </row>
    <row r="41" spans="2:12" ht="14.45" customHeight="1">
      <c r="B41" s="21"/>
      <c r="L41" s="21"/>
    </row>
    <row r="42" spans="2:12" ht="14.45" customHeight="1">
      <c r="B42" s="21"/>
      <c r="L42" s="21"/>
    </row>
    <row r="43" spans="2:12" ht="14.45" customHeight="1">
      <c r="B43" s="21"/>
      <c r="L43" s="21"/>
    </row>
    <row r="44" spans="2:12" ht="14.45" customHeight="1">
      <c r="B44" s="21"/>
      <c r="L44" s="21"/>
    </row>
    <row r="45" spans="2:12" ht="14.45" customHeight="1">
      <c r="B45" s="21"/>
      <c r="L45" s="21"/>
    </row>
    <row r="46" spans="2:12" ht="14.45" customHeight="1">
      <c r="B46" s="21"/>
      <c r="L46" s="21"/>
    </row>
    <row r="47" spans="2:12" ht="14.45" customHeight="1">
      <c r="B47" s="21"/>
      <c r="L47" s="21"/>
    </row>
    <row r="48" spans="2:12" ht="14.45" customHeight="1">
      <c r="B48" s="21"/>
      <c r="L48" s="21"/>
    </row>
    <row r="49" spans="2:12" ht="14.45" customHeight="1">
      <c r="B49" s="21"/>
      <c r="L49" s="21"/>
    </row>
    <row r="50" spans="2:12" s="1" customFormat="1" ht="14.45" customHeight="1">
      <c r="B50" s="33"/>
      <c r="D50" s="42" t="s">
        <v>54</v>
      </c>
      <c r="E50" s="43"/>
      <c r="F50" s="43"/>
      <c r="G50" s="42" t="s">
        <v>55</v>
      </c>
      <c r="H50" s="43"/>
      <c r="I50" s="109"/>
      <c r="J50" s="43"/>
      <c r="K50" s="43"/>
      <c r="L50" s="3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2:12" s="1" customFormat="1" ht="12.75">
      <c r="B61" s="33"/>
      <c r="D61" s="44" t="s">
        <v>56</v>
      </c>
      <c r="E61" s="35"/>
      <c r="F61" s="110" t="s">
        <v>57</v>
      </c>
      <c r="G61" s="44" t="s">
        <v>56</v>
      </c>
      <c r="H61" s="35"/>
      <c r="I61" s="111"/>
      <c r="J61" s="112" t="s">
        <v>57</v>
      </c>
      <c r="K61" s="35"/>
      <c r="L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2:12" s="1" customFormat="1" ht="12.75">
      <c r="B65" s="33"/>
      <c r="D65" s="42" t="s">
        <v>58</v>
      </c>
      <c r="E65" s="43"/>
      <c r="F65" s="43"/>
      <c r="G65" s="42" t="s">
        <v>59</v>
      </c>
      <c r="H65" s="43"/>
      <c r="I65" s="109"/>
      <c r="J65" s="43"/>
      <c r="K65" s="43"/>
      <c r="L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2:12" s="1" customFormat="1" ht="12.75">
      <c r="B76" s="33"/>
      <c r="D76" s="44" t="s">
        <v>56</v>
      </c>
      <c r="E76" s="35"/>
      <c r="F76" s="110" t="s">
        <v>57</v>
      </c>
      <c r="G76" s="44" t="s">
        <v>56</v>
      </c>
      <c r="H76" s="35"/>
      <c r="I76" s="111"/>
      <c r="J76" s="112" t="s">
        <v>57</v>
      </c>
      <c r="K76" s="35"/>
      <c r="L76" s="33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113"/>
      <c r="J77" s="46"/>
      <c r="K77" s="46"/>
      <c r="L77" s="33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114"/>
      <c r="J81" s="48"/>
      <c r="K81" s="48"/>
      <c r="L81" s="33"/>
    </row>
    <row r="82" spans="2:12" s="1" customFormat="1" ht="24.95" customHeight="1">
      <c r="B82" s="33"/>
      <c r="C82" s="22" t="s">
        <v>115</v>
      </c>
      <c r="I82" s="92"/>
      <c r="L82" s="33"/>
    </row>
    <row r="83" spans="2:12" s="1" customFormat="1" ht="6.95" customHeight="1">
      <c r="B83" s="33"/>
      <c r="I83" s="92"/>
      <c r="L83" s="33"/>
    </row>
    <row r="84" spans="2:12" s="1" customFormat="1" ht="12" customHeight="1">
      <c r="B84" s="33"/>
      <c r="C84" s="28" t="s">
        <v>16</v>
      </c>
      <c r="I84" s="92"/>
      <c r="L84" s="33"/>
    </row>
    <row r="85" spans="2:12" s="1" customFormat="1" ht="16.5" customHeight="1">
      <c r="B85" s="33"/>
      <c r="E85" s="331" t="str">
        <f>E7</f>
        <v>Stavební úpravy MK v ulici Potoční, Břilice - II. etapa</v>
      </c>
      <c r="F85" s="332"/>
      <c r="G85" s="332"/>
      <c r="H85" s="332"/>
      <c r="I85" s="92"/>
      <c r="L85" s="33"/>
    </row>
    <row r="86" spans="2:12" s="1" customFormat="1" ht="12" customHeight="1">
      <c r="B86" s="33"/>
      <c r="C86" s="28" t="s">
        <v>113</v>
      </c>
      <c r="I86" s="92"/>
      <c r="L86" s="33"/>
    </row>
    <row r="87" spans="2:12" s="1" customFormat="1" ht="16.5" customHeight="1">
      <c r="B87" s="33"/>
      <c r="E87" s="315" t="str">
        <f>E9</f>
        <v>501 - Přeložka STL plynovodu</v>
      </c>
      <c r="F87" s="330"/>
      <c r="G87" s="330"/>
      <c r="H87" s="330"/>
      <c r="I87" s="92"/>
      <c r="L87" s="33"/>
    </row>
    <row r="88" spans="2:12" s="1" customFormat="1" ht="6.95" customHeight="1">
      <c r="B88" s="33"/>
      <c r="I88" s="92"/>
      <c r="L88" s="33"/>
    </row>
    <row r="89" spans="2:12" s="1" customFormat="1" ht="12" customHeight="1">
      <c r="B89" s="33"/>
      <c r="C89" s="28" t="s">
        <v>20</v>
      </c>
      <c r="F89" s="26" t="str">
        <f>F12</f>
        <v>Třeboň - Břilice</v>
      </c>
      <c r="I89" s="93" t="s">
        <v>22</v>
      </c>
      <c r="J89" s="53" t="str">
        <f>IF(J12="","",J12)</f>
        <v>25. 6. 2019</v>
      </c>
      <c r="L89" s="33"/>
    </row>
    <row r="90" spans="2:12" s="1" customFormat="1" ht="6.95" customHeight="1">
      <c r="B90" s="33"/>
      <c r="I90" s="92"/>
      <c r="L90" s="33"/>
    </row>
    <row r="91" spans="2:12" s="1" customFormat="1" ht="43.15" customHeight="1">
      <c r="B91" s="33"/>
      <c r="C91" s="28" t="s">
        <v>24</v>
      </c>
      <c r="F91" s="26" t="str">
        <f>E15</f>
        <v>Město Třeboň</v>
      </c>
      <c r="I91" s="93" t="s">
        <v>32</v>
      </c>
      <c r="J91" s="31" t="str">
        <f>E21</f>
        <v>Radka Bambulová, Žižkova 66, 373 72 Lišov</v>
      </c>
      <c r="L91" s="33"/>
    </row>
    <row r="92" spans="2:12" s="1" customFormat="1" ht="15.2" customHeight="1">
      <c r="B92" s="33"/>
      <c r="C92" s="28" t="s">
        <v>30</v>
      </c>
      <c r="F92" s="26" t="str">
        <f>IF(E18="","",E18)</f>
        <v>Vyplň údaj</v>
      </c>
      <c r="I92" s="93" t="s">
        <v>37</v>
      </c>
      <c r="J92" s="31" t="str">
        <f>E24</f>
        <v>Němcová Dagmar</v>
      </c>
      <c r="L92" s="33"/>
    </row>
    <row r="93" spans="2:12" s="1" customFormat="1" ht="10.35" customHeight="1">
      <c r="B93" s="33"/>
      <c r="I93" s="92"/>
      <c r="L93" s="33"/>
    </row>
    <row r="94" spans="2:12" s="1" customFormat="1" ht="29.25" customHeight="1">
      <c r="B94" s="33"/>
      <c r="C94" s="115" t="s">
        <v>116</v>
      </c>
      <c r="D94" s="102"/>
      <c r="E94" s="102"/>
      <c r="F94" s="102"/>
      <c r="G94" s="102"/>
      <c r="H94" s="102"/>
      <c r="I94" s="116"/>
      <c r="J94" s="117" t="s">
        <v>117</v>
      </c>
      <c r="K94" s="102"/>
      <c r="L94" s="33"/>
    </row>
    <row r="95" spans="2:12" s="1" customFormat="1" ht="10.35" customHeight="1">
      <c r="B95" s="33"/>
      <c r="I95" s="92"/>
      <c r="L95" s="33"/>
    </row>
    <row r="96" spans="2:47" s="1" customFormat="1" ht="22.9" customHeight="1">
      <c r="B96" s="33"/>
      <c r="C96" s="118" t="s">
        <v>118</v>
      </c>
      <c r="I96" s="92"/>
      <c r="J96" s="67">
        <f>J137</f>
        <v>0</v>
      </c>
      <c r="L96" s="33"/>
      <c r="AU96" s="18" t="s">
        <v>119</v>
      </c>
    </row>
    <row r="97" spans="2:12" s="8" customFormat="1" ht="24.95" customHeight="1">
      <c r="B97" s="119"/>
      <c r="D97" s="120" t="s">
        <v>217</v>
      </c>
      <c r="E97" s="121"/>
      <c r="F97" s="121"/>
      <c r="G97" s="121"/>
      <c r="H97" s="121"/>
      <c r="I97" s="122"/>
      <c r="J97" s="123">
        <f>J138</f>
        <v>0</v>
      </c>
      <c r="L97" s="119"/>
    </row>
    <row r="98" spans="2:12" s="13" customFormat="1" ht="19.9" customHeight="1">
      <c r="B98" s="177"/>
      <c r="D98" s="178" t="s">
        <v>218</v>
      </c>
      <c r="E98" s="179"/>
      <c r="F98" s="179"/>
      <c r="G98" s="179"/>
      <c r="H98" s="179"/>
      <c r="I98" s="180"/>
      <c r="J98" s="181">
        <f>J139</f>
        <v>0</v>
      </c>
      <c r="L98" s="177"/>
    </row>
    <row r="99" spans="2:12" s="13" customFormat="1" ht="14.85" customHeight="1">
      <c r="B99" s="177"/>
      <c r="D99" s="178" t="s">
        <v>1540</v>
      </c>
      <c r="E99" s="179"/>
      <c r="F99" s="179"/>
      <c r="G99" s="179"/>
      <c r="H99" s="179"/>
      <c r="I99" s="180"/>
      <c r="J99" s="181">
        <f>J140</f>
        <v>0</v>
      </c>
      <c r="L99" s="177"/>
    </row>
    <row r="100" spans="2:12" s="13" customFormat="1" ht="14.85" customHeight="1">
      <c r="B100" s="177"/>
      <c r="D100" s="178" t="s">
        <v>1541</v>
      </c>
      <c r="E100" s="179"/>
      <c r="F100" s="179"/>
      <c r="G100" s="179"/>
      <c r="H100" s="179"/>
      <c r="I100" s="180"/>
      <c r="J100" s="181">
        <f>J148</f>
        <v>0</v>
      </c>
      <c r="L100" s="177"/>
    </row>
    <row r="101" spans="2:12" s="13" customFormat="1" ht="14.85" customHeight="1">
      <c r="B101" s="177"/>
      <c r="D101" s="178" t="s">
        <v>1542</v>
      </c>
      <c r="E101" s="179"/>
      <c r="F101" s="179"/>
      <c r="G101" s="179"/>
      <c r="H101" s="179"/>
      <c r="I101" s="180"/>
      <c r="J101" s="181">
        <f>J159</f>
        <v>0</v>
      </c>
      <c r="L101" s="177"/>
    </row>
    <row r="102" spans="2:12" s="13" customFormat="1" ht="19.9" customHeight="1">
      <c r="B102" s="177"/>
      <c r="D102" s="178" t="s">
        <v>220</v>
      </c>
      <c r="E102" s="179"/>
      <c r="F102" s="179"/>
      <c r="G102" s="179"/>
      <c r="H102" s="179"/>
      <c r="I102" s="180"/>
      <c r="J102" s="181">
        <f>J176</f>
        <v>0</v>
      </c>
      <c r="L102" s="177"/>
    </row>
    <row r="103" spans="2:12" s="13" customFormat="1" ht="19.9" customHeight="1">
      <c r="B103" s="177"/>
      <c r="D103" s="178" t="s">
        <v>1543</v>
      </c>
      <c r="E103" s="179"/>
      <c r="F103" s="179"/>
      <c r="G103" s="179"/>
      <c r="H103" s="179"/>
      <c r="I103" s="180"/>
      <c r="J103" s="181">
        <f>J180</f>
        <v>0</v>
      </c>
      <c r="L103" s="177"/>
    </row>
    <row r="104" spans="2:12" s="13" customFormat="1" ht="14.85" customHeight="1">
      <c r="B104" s="177"/>
      <c r="D104" s="178" t="s">
        <v>1544</v>
      </c>
      <c r="E104" s="179"/>
      <c r="F104" s="179"/>
      <c r="G104" s="179"/>
      <c r="H104" s="179"/>
      <c r="I104" s="180"/>
      <c r="J104" s="181">
        <f>J181</f>
        <v>0</v>
      </c>
      <c r="L104" s="177"/>
    </row>
    <row r="105" spans="2:12" s="13" customFormat="1" ht="14.85" customHeight="1">
      <c r="B105" s="177"/>
      <c r="D105" s="178" t="s">
        <v>1545</v>
      </c>
      <c r="E105" s="179"/>
      <c r="F105" s="179"/>
      <c r="G105" s="179"/>
      <c r="H105" s="179"/>
      <c r="I105" s="180"/>
      <c r="J105" s="181">
        <f>J190</f>
        <v>0</v>
      </c>
      <c r="L105" s="177"/>
    </row>
    <row r="106" spans="2:12" s="13" customFormat="1" ht="14.85" customHeight="1">
      <c r="B106" s="177"/>
      <c r="D106" s="178" t="s">
        <v>1546</v>
      </c>
      <c r="E106" s="179"/>
      <c r="F106" s="179"/>
      <c r="G106" s="179"/>
      <c r="H106" s="179"/>
      <c r="I106" s="180"/>
      <c r="J106" s="181">
        <f>J192</f>
        <v>0</v>
      </c>
      <c r="L106" s="177"/>
    </row>
    <row r="107" spans="2:12" s="8" customFormat="1" ht="24.95" customHeight="1">
      <c r="B107" s="119"/>
      <c r="D107" s="120" t="s">
        <v>1547</v>
      </c>
      <c r="E107" s="121"/>
      <c r="F107" s="121"/>
      <c r="G107" s="121"/>
      <c r="H107" s="121"/>
      <c r="I107" s="122"/>
      <c r="J107" s="123">
        <f>J199</f>
        <v>0</v>
      </c>
      <c r="L107" s="119"/>
    </row>
    <row r="108" spans="2:12" s="13" customFormat="1" ht="19.9" customHeight="1">
      <c r="B108" s="177"/>
      <c r="D108" s="178" t="s">
        <v>1548</v>
      </c>
      <c r="E108" s="179"/>
      <c r="F108" s="179"/>
      <c r="G108" s="179"/>
      <c r="H108" s="179"/>
      <c r="I108" s="180"/>
      <c r="J108" s="181">
        <f>J200</f>
        <v>0</v>
      </c>
      <c r="L108" s="177"/>
    </row>
    <row r="109" spans="2:12" s="13" customFormat="1" ht="14.85" customHeight="1">
      <c r="B109" s="177"/>
      <c r="D109" s="178" t="s">
        <v>1549</v>
      </c>
      <c r="E109" s="179"/>
      <c r="F109" s="179"/>
      <c r="G109" s="179"/>
      <c r="H109" s="179"/>
      <c r="I109" s="180"/>
      <c r="J109" s="181">
        <f>J212</f>
        <v>0</v>
      </c>
      <c r="L109" s="177"/>
    </row>
    <row r="110" spans="2:12" s="13" customFormat="1" ht="21.75" customHeight="1">
      <c r="B110" s="177"/>
      <c r="D110" s="178" t="s">
        <v>1550</v>
      </c>
      <c r="E110" s="179"/>
      <c r="F110" s="179"/>
      <c r="G110" s="179"/>
      <c r="H110" s="179"/>
      <c r="I110" s="180"/>
      <c r="J110" s="181">
        <f>J213</f>
        <v>0</v>
      </c>
      <c r="L110" s="177"/>
    </row>
    <row r="111" spans="2:12" s="13" customFormat="1" ht="21.75" customHeight="1">
      <c r="B111" s="177"/>
      <c r="D111" s="178" t="s">
        <v>1551</v>
      </c>
      <c r="E111" s="179"/>
      <c r="F111" s="179"/>
      <c r="G111" s="179"/>
      <c r="H111" s="179"/>
      <c r="I111" s="180"/>
      <c r="J111" s="181">
        <f>J223</f>
        <v>0</v>
      </c>
      <c r="L111" s="177"/>
    </row>
    <row r="112" spans="2:12" s="13" customFormat="1" ht="19.9" customHeight="1">
      <c r="B112" s="177"/>
      <c r="D112" s="178" t="s">
        <v>1552</v>
      </c>
      <c r="E112" s="179"/>
      <c r="F112" s="179"/>
      <c r="G112" s="179"/>
      <c r="H112" s="179"/>
      <c r="I112" s="180"/>
      <c r="J112" s="181">
        <f>J233</f>
        <v>0</v>
      </c>
      <c r="L112" s="177"/>
    </row>
    <row r="113" spans="2:12" s="8" customFormat="1" ht="24.95" customHeight="1">
      <c r="B113" s="119"/>
      <c r="D113" s="120" t="s">
        <v>1553</v>
      </c>
      <c r="E113" s="121"/>
      <c r="F113" s="121"/>
      <c r="G113" s="121"/>
      <c r="H113" s="121"/>
      <c r="I113" s="122"/>
      <c r="J113" s="123">
        <f>J241</f>
        <v>0</v>
      </c>
      <c r="L113" s="119"/>
    </row>
    <row r="114" spans="2:12" s="8" customFormat="1" ht="24.95" customHeight="1">
      <c r="B114" s="119"/>
      <c r="D114" s="120" t="s">
        <v>1554</v>
      </c>
      <c r="E114" s="121"/>
      <c r="F114" s="121"/>
      <c r="G114" s="121"/>
      <c r="H114" s="121"/>
      <c r="I114" s="122"/>
      <c r="J114" s="123">
        <f>J243</f>
        <v>0</v>
      </c>
      <c r="L114" s="119"/>
    </row>
    <row r="115" spans="2:12" s="13" customFormat="1" ht="19.9" customHeight="1">
      <c r="B115" s="177"/>
      <c r="D115" s="178" t="s">
        <v>1555</v>
      </c>
      <c r="E115" s="179"/>
      <c r="F115" s="179"/>
      <c r="G115" s="179"/>
      <c r="H115" s="179"/>
      <c r="I115" s="180"/>
      <c r="J115" s="181">
        <f>J244</f>
        <v>0</v>
      </c>
      <c r="L115" s="177"/>
    </row>
    <row r="116" spans="2:12" s="13" customFormat="1" ht="19.9" customHeight="1">
      <c r="B116" s="177"/>
      <c r="D116" s="178" t="s">
        <v>1556</v>
      </c>
      <c r="E116" s="179"/>
      <c r="F116" s="179"/>
      <c r="G116" s="179"/>
      <c r="H116" s="179"/>
      <c r="I116" s="180"/>
      <c r="J116" s="181">
        <f>J247</f>
        <v>0</v>
      </c>
      <c r="L116" s="177"/>
    </row>
    <row r="117" spans="2:12" s="13" customFormat="1" ht="19.9" customHeight="1">
      <c r="B117" s="177"/>
      <c r="D117" s="178" t="s">
        <v>1557</v>
      </c>
      <c r="E117" s="179"/>
      <c r="F117" s="179"/>
      <c r="G117" s="179"/>
      <c r="H117" s="179"/>
      <c r="I117" s="180"/>
      <c r="J117" s="181">
        <f>J249</f>
        <v>0</v>
      </c>
      <c r="L117" s="177"/>
    </row>
    <row r="118" spans="2:12" s="1" customFormat="1" ht="21.75" customHeight="1">
      <c r="B118" s="33"/>
      <c r="I118" s="92"/>
      <c r="L118" s="33"/>
    </row>
    <row r="119" spans="2:12" s="1" customFormat="1" ht="6.95" customHeight="1">
      <c r="B119" s="45"/>
      <c r="C119" s="46"/>
      <c r="D119" s="46"/>
      <c r="E119" s="46"/>
      <c r="F119" s="46"/>
      <c r="G119" s="46"/>
      <c r="H119" s="46"/>
      <c r="I119" s="113"/>
      <c r="J119" s="46"/>
      <c r="K119" s="46"/>
      <c r="L119" s="33"/>
    </row>
    <row r="123" spans="2:12" s="1" customFormat="1" ht="6.95" customHeight="1">
      <c r="B123" s="47"/>
      <c r="C123" s="48"/>
      <c r="D123" s="48"/>
      <c r="E123" s="48"/>
      <c r="F123" s="48"/>
      <c r="G123" s="48"/>
      <c r="H123" s="48"/>
      <c r="I123" s="114"/>
      <c r="J123" s="48"/>
      <c r="K123" s="48"/>
      <c r="L123" s="33"/>
    </row>
    <row r="124" spans="2:12" s="1" customFormat="1" ht="24.95" customHeight="1">
      <c r="B124" s="33"/>
      <c r="C124" s="22" t="s">
        <v>121</v>
      </c>
      <c r="I124" s="92"/>
      <c r="L124" s="33"/>
    </row>
    <row r="125" spans="2:12" s="1" customFormat="1" ht="6.95" customHeight="1">
      <c r="B125" s="33"/>
      <c r="I125" s="92"/>
      <c r="L125" s="33"/>
    </row>
    <row r="126" spans="2:12" s="1" customFormat="1" ht="12" customHeight="1">
      <c r="B126" s="33"/>
      <c r="C126" s="28" t="s">
        <v>16</v>
      </c>
      <c r="I126" s="92"/>
      <c r="L126" s="33"/>
    </row>
    <row r="127" spans="2:12" s="1" customFormat="1" ht="16.5" customHeight="1">
      <c r="B127" s="33"/>
      <c r="E127" s="331" t="str">
        <f>E7</f>
        <v>Stavební úpravy MK v ulici Potoční, Břilice - II. etapa</v>
      </c>
      <c r="F127" s="332"/>
      <c r="G127" s="332"/>
      <c r="H127" s="332"/>
      <c r="I127" s="92"/>
      <c r="L127" s="33"/>
    </row>
    <row r="128" spans="2:12" s="1" customFormat="1" ht="12" customHeight="1">
      <c r="B128" s="33"/>
      <c r="C128" s="28" t="s">
        <v>113</v>
      </c>
      <c r="I128" s="92"/>
      <c r="L128" s="33"/>
    </row>
    <row r="129" spans="2:12" s="1" customFormat="1" ht="16.5" customHeight="1">
      <c r="B129" s="33"/>
      <c r="E129" s="315" t="str">
        <f>E9</f>
        <v>501 - Přeložka STL plynovodu</v>
      </c>
      <c r="F129" s="330"/>
      <c r="G129" s="330"/>
      <c r="H129" s="330"/>
      <c r="I129" s="92"/>
      <c r="L129" s="33"/>
    </row>
    <row r="130" spans="2:12" s="1" customFormat="1" ht="6.95" customHeight="1">
      <c r="B130" s="33"/>
      <c r="I130" s="92"/>
      <c r="L130" s="33"/>
    </row>
    <row r="131" spans="2:12" s="1" customFormat="1" ht="12" customHeight="1">
      <c r="B131" s="33"/>
      <c r="C131" s="28" t="s">
        <v>20</v>
      </c>
      <c r="F131" s="26" t="str">
        <f>F12</f>
        <v>Třeboň - Břilice</v>
      </c>
      <c r="I131" s="93" t="s">
        <v>22</v>
      </c>
      <c r="J131" s="53" t="str">
        <f>IF(J12="","",J12)</f>
        <v>25. 6. 2019</v>
      </c>
      <c r="L131" s="33"/>
    </row>
    <row r="132" spans="2:12" s="1" customFormat="1" ht="6.95" customHeight="1">
      <c r="B132" s="33"/>
      <c r="I132" s="92"/>
      <c r="L132" s="33"/>
    </row>
    <row r="133" spans="2:12" s="1" customFormat="1" ht="43.15" customHeight="1">
      <c r="B133" s="33"/>
      <c r="C133" s="28" t="s">
        <v>24</v>
      </c>
      <c r="F133" s="26" t="str">
        <f>E15</f>
        <v>Město Třeboň</v>
      </c>
      <c r="I133" s="93" t="s">
        <v>32</v>
      </c>
      <c r="J133" s="31" t="str">
        <f>E21</f>
        <v>Radka Bambulová, Žižkova 66, 373 72 Lišov</v>
      </c>
      <c r="L133" s="33"/>
    </row>
    <row r="134" spans="2:12" s="1" customFormat="1" ht="15.2" customHeight="1">
      <c r="B134" s="33"/>
      <c r="C134" s="28" t="s">
        <v>30</v>
      </c>
      <c r="F134" s="26" t="str">
        <f>IF(E18="","",E18)</f>
        <v>Vyplň údaj</v>
      </c>
      <c r="I134" s="93" t="s">
        <v>37</v>
      </c>
      <c r="J134" s="31" t="str">
        <f>E24</f>
        <v>Němcová Dagmar</v>
      </c>
      <c r="L134" s="33"/>
    </row>
    <row r="135" spans="2:12" s="1" customFormat="1" ht="10.35" customHeight="1">
      <c r="B135" s="33"/>
      <c r="I135" s="92"/>
      <c r="L135" s="33"/>
    </row>
    <row r="136" spans="2:20" s="9" customFormat="1" ht="29.25" customHeight="1">
      <c r="B136" s="124"/>
      <c r="C136" s="125" t="s">
        <v>122</v>
      </c>
      <c r="D136" s="126" t="s">
        <v>66</v>
      </c>
      <c r="E136" s="126" t="s">
        <v>62</v>
      </c>
      <c r="F136" s="126" t="s">
        <v>63</v>
      </c>
      <c r="G136" s="126" t="s">
        <v>123</v>
      </c>
      <c r="H136" s="126" t="s">
        <v>124</v>
      </c>
      <c r="I136" s="127" t="s">
        <v>125</v>
      </c>
      <c r="J136" s="126" t="s">
        <v>117</v>
      </c>
      <c r="K136" s="128" t="s">
        <v>126</v>
      </c>
      <c r="L136" s="124"/>
      <c r="M136" s="60" t="s">
        <v>1</v>
      </c>
      <c r="N136" s="61" t="s">
        <v>45</v>
      </c>
      <c r="O136" s="61" t="s">
        <v>127</v>
      </c>
      <c r="P136" s="61" t="s">
        <v>128</v>
      </c>
      <c r="Q136" s="61" t="s">
        <v>129</v>
      </c>
      <c r="R136" s="61" t="s">
        <v>130</v>
      </c>
      <c r="S136" s="61" t="s">
        <v>131</v>
      </c>
      <c r="T136" s="62" t="s">
        <v>132</v>
      </c>
    </row>
    <row r="137" spans="2:63" s="1" customFormat="1" ht="22.9" customHeight="1">
      <c r="B137" s="33"/>
      <c r="C137" s="65" t="s">
        <v>133</v>
      </c>
      <c r="I137" s="92"/>
      <c r="J137" s="129">
        <f>BK137</f>
        <v>0</v>
      </c>
      <c r="L137" s="33"/>
      <c r="M137" s="63"/>
      <c r="N137" s="54"/>
      <c r="O137" s="54"/>
      <c r="P137" s="130">
        <f>P138+P199+P241+P243</f>
        <v>0</v>
      </c>
      <c r="Q137" s="54"/>
      <c r="R137" s="130">
        <f>R138+R199+R241+R243</f>
        <v>7.259741</v>
      </c>
      <c r="S137" s="54"/>
      <c r="T137" s="131">
        <f>T138+T199+T241+T243</f>
        <v>0</v>
      </c>
      <c r="AT137" s="18" t="s">
        <v>80</v>
      </c>
      <c r="AU137" s="18" t="s">
        <v>119</v>
      </c>
      <c r="BK137" s="132">
        <f>BK138+BK199+BK241+BK243</f>
        <v>0</v>
      </c>
    </row>
    <row r="138" spans="2:63" s="10" customFormat="1" ht="25.9" customHeight="1">
      <c r="B138" s="133"/>
      <c r="D138" s="134" t="s">
        <v>80</v>
      </c>
      <c r="E138" s="135" t="s">
        <v>226</v>
      </c>
      <c r="F138" s="135" t="s">
        <v>227</v>
      </c>
      <c r="I138" s="136"/>
      <c r="J138" s="137">
        <f>BK138</f>
        <v>0</v>
      </c>
      <c r="L138" s="133"/>
      <c r="M138" s="138"/>
      <c r="N138" s="139"/>
      <c r="O138" s="139"/>
      <c r="P138" s="140">
        <f>P139+P176+P180</f>
        <v>0</v>
      </c>
      <c r="Q138" s="139"/>
      <c r="R138" s="140">
        <f>R139+R176+R180</f>
        <v>7.143606</v>
      </c>
      <c r="S138" s="139"/>
      <c r="T138" s="141">
        <f>T139+T176+T180</f>
        <v>0</v>
      </c>
      <c r="AR138" s="134" t="s">
        <v>89</v>
      </c>
      <c r="AT138" s="142" t="s">
        <v>80</v>
      </c>
      <c r="AU138" s="142" t="s">
        <v>81</v>
      </c>
      <c r="AY138" s="134" t="s">
        <v>137</v>
      </c>
      <c r="BK138" s="143">
        <f>BK139+BK176+BK180</f>
        <v>0</v>
      </c>
    </row>
    <row r="139" spans="2:63" s="10" customFormat="1" ht="22.9" customHeight="1">
      <c r="B139" s="133"/>
      <c r="D139" s="134" t="s">
        <v>80</v>
      </c>
      <c r="E139" s="182" t="s">
        <v>89</v>
      </c>
      <c r="F139" s="182" t="s">
        <v>228</v>
      </c>
      <c r="I139" s="136"/>
      <c r="J139" s="183">
        <f>BK139</f>
        <v>0</v>
      </c>
      <c r="L139" s="133"/>
      <c r="M139" s="138"/>
      <c r="N139" s="139"/>
      <c r="O139" s="139"/>
      <c r="P139" s="140">
        <f>P140+P148+P159</f>
        <v>0</v>
      </c>
      <c r="Q139" s="139"/>
      <c r="R139" s="140">
        <f>R140+R148+R159</f>
        <v>5.63</v>
      </c>
      <c r="S139" s="139"/>
      <c r="T139" s="141">
        <f>T140+T148+T159</f>
        <v>0</v>
      </c>
      <c r="AR139" s="134" t="s">
        <v>89</v>
      </c>
      <c r="AT139" s="142" t="s">
        <v>80</v>
      </c>
      <c r="AU139" s="142" t="s">
        <v>89</v>
      </c>
      <c r="AY139" s="134" t="s">
        <v>137</v>
      </c>
      <c r="BK139" s="143">
        <f>BK140+BK148+BK159</f>
        <v>0</v>
      </c>
    </row>
    <row r="140" spans="2:63" s="10" customFormat="1" ht="20.85" customHeight="1">
      <c r="B140" s="133"/>
      <c r="D140" s="134" t="s">
        <v>80</v>
      </c>
      <c r="E140" s="182" t="s">
        <v>210</v>
      </c>
      <c r="F140" s="182" t="s">
        <v>1558</v>
      </c>
      <c r="I140" s="136"/>
      <c r="J140" s="183">
        <f>BK140</f>
        <v>0</v>
      </c>
      <c r="L140" s="133"/>
      <c r="M140" s="138"/>
      <c r="N140" s="139"/>
      <c r="O140" s="139"/>
      <c r="P140" s="140">
        <f>SUM(P141:P147)</f>
        <v>0</v>
      </c>
      <c r="Q140" s="139"/>
      <c r="R140" s="140">
        <f>SUM(R141:R147)</f>
        <v>0</v>
      </c>
      <c r="S140" s="139"/>
      <c r="T140" s="141">
        <f>SUM(T141:T147)</f>
        <v>0</v>
      </c>
      <c r="AR140" s="134" t="s">
        <v>89</v>
      </c>
      <c r="AT140" s="142" t="s">
        <v>80</v>
      </c>
      <c r="AU140" s="142" t="s">
        <v>91</v>
      </c>
      <c r="AY140" s="134" t="s">
        <v>137</v>
      </c>
      <c r="BK140" s="143">
        <f>SUM(BK141:BK147)</f>
        <v>0</v>
      </c>
    </row>
    <row r="141" spans="2:65" s="1" customFormat="1" ht="24" customHeight="1">
      <c r="B141" s="144"/>
      <c r="C141" s="145" t="s">
        <v>89</v>
      </c>
      <c r="D141" s="145" t="s">
        <v>138</v>
      </c>
      <c r="E141" s="146" t="s">
        <v>1559</v>
      </c>
      <c r="F141" s="147" t="s">
        <v>1560</v>
      </c>
      <c r="G141" s="148" t="s">
        <v>279</v>
      </c>
      <c r="H141" s="149">
        <v>13.366</v>
      </c>
      <c r="I141" s="150"/>
      <c r="J141" s="151">
        <f>ROUND(I141*H141,2)</f>
        <v>0</v>
      </c>
      <c r="K141" s="147" t="s">
        <v>150</v>
      </c>
      <c r="L141" s="33"/>
      <c r="M141" s="152" t="s">
        <v>1</v>
      </c>
      <c r="N141" s="153" t="s">
        <v>46</v>
      </c>
      <c r="O141" s="56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6" t="s">
        <v>136</v>
      </c>
      <c r="AT141" s="156" t="s">
        <v>138</v>
      </c>
      <c r="AU141" s="156" t="s">
        <v>154</v>
      </c>
      <c r="AY141" s="18" t="s">
        <v>137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8" t="s">
        <v>89</v>
      </c>
      <c r="BK141" s="157">
        <f>ROUND(I141*H141,2)</f>
        <v>0</v>
      </c>
      <c r="BL141" s="18" t="s">
        <v>136</v>
      </c>
      <c r="BM141" s="156" t="s">
        <v>1561</v>
      </c>
    </row>
    <row r="142" spans="2:51" s="12" customFormat="1" ht="12">
      <c r="B142" s="167"/>
      <c r="D142" s="159" t="s">
        <v>145</v>
      </c>
      <c r="E142" s="168" t="s">
        <v>1</v>
      </c>
      <c r="F142" s="169" t="s">
        <v>1562</v>
      </c>
      <c r="H142" s="168" t="s">
        <v>1</v>
      </c>
      <c r="I142" s="170"/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145</v>
      </c>
      <c r="AU142" s="168" t="s">
        <v>154</v>
      </c>
      <c r="AV142" s="12" t="s">
        <v>89</v>
      </c>
      <c r="AW142" s="12" t="s">
        <v>36</v>
      </c>
      <c r="AX142" s="12" t="s">
        <v>81</v>
      </c>
      <c r="AY142" s="168" t="s">
        <v>137</v>
      </c>
    </row>
    <row r="143" spans="2:51" s="11" customFormat="1" ht="12">
      <c r="B143" s="158"/>
      <c r="D143" s="159" t="s">
        <v>145</v>
      </c>
      <c r="E143" s="160" t="s">
        <v>1</v>
      </c>
      <c r="F143" s="161" t="s">
        <v>1563</v>
      </c>
      <c r="H143" s="162">
        <v>6.08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145</v>
      </c>
      <c r="AU143" s="160" t="s">
        <v>154</v>
      </c>
      <c r="AV143" s="11" t="s">
        <v>91</v>
      </c>
      <c r="AW143" s="11" t="s">
        <v>36</v>
      </c>
      <c r="AX143" s="11" t="s">
        <v>81</v>
      </c>
      <c r="AY143" s="160" t="s">
        <v>137</v>
      </c>
    </row>
    <row r="144" spans="2:51" s="12" customFormat="1" ht="12">
      <c r="B144" s="167"/>
      <c r="D144" s="159" t="s">
        <v>145</v>
      </c>
      <c r="E144" s="168" t="s">
        <v>1</v>
      </c>
      <c r="F144" s="169" t="s">
        <v>1564</v>
      </c>
      <c r="H144" s="168" t="s">
        <v>1</v>
      </c>
      <c r="I144" s="170"/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145</v>
      </c>
      <c r="AU144" s="168" t="s">
        <v>154</v>
      </c>
      <c r="AV144" s="12" t="s">
        <v>89</v>
      </c>
      <c r="AW144" s="12" t="s">
        <v>36</v>
      </c>
      <c r="AX144" s="12" t="s">
        <v>81</v>
      </c>
      <c r="AY144" s="168" t="s">
        <v>137</v>
      </c>
    </row>
    <row r="145" spans="2:51" s="11" customFormat="1" ht="12">
      <c r="B145" s="158"/>
      <c r="D145" s="159" t="s">
        <v>145</v>
      </c>
      <c r="E145" s="160" t="s">
        <v>1</v>
      </c>
      <c r="F145" s="161" t="s">
        <v>1565</v>
      </c>
      <c r="H145" s="162">
        <v>7.286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145</v>
      </c>
      <c r="AU145" s="160" t="s">
        <v>154</v>
      </c>
      <c r="AV145" s="11" t="s">
        <v>91</v>
      </c>
      <c r="AW145" s="11" t="s">
        <v>36</v>
      </c>
      <c r="AX145" s="11" t="s">
        <v>81</v>
      </c>
      <c r="AY145" s="160" t="s">
        <v>137</v>
      </c>
    </row>
    <row r="146" spans="2:51" s="14" customFormat="1" ht="12">
      <c r="B146" s="184"/>
      <c r="D146" s="159" t="s">
        <v>145</v>
      </c>
      <c r="E146" s="185" t="s">
        <v>1</v>
      </c>
      <c r="F146" s="186" t="s">
        <v>271</v>
      </c>
      <c r="H146" s="187">
        <v>13.366</v>
      </c>
      <c r="I146" s="188"/>
      <c r="L146" s="184"/>
      <c r="M146" s="189"/>
      <c r="N146" s="190"/>
      <c r="O146" s="190"/>
      <c r="P146" s="190"/>
      <c r="Q146" s="190"/>
      <c r="R146" s="190"/>
      <c r="S146" s="190"/>
      <c r="T146" s="191"/>
      <c r="AT146" s="185" t="s">
        <v>145</v>
      </c>
      <c r="AU146" s="185" t="s">
        <v>154</v>
      </c>
      <c r="AV146" s="14" t="s">
        <v>136</v>
      </c>
      <c r="AW146" s="14" t="s">
        <v>36</v>
      </c>
      <c r="AX146" s="14" t="s">
        <v>89</v>
      </c>
      <c r="AY146" s="185" t="s">
        <v>137</v>
      </c>
    </row>
    <row r="147" spans="2:65" s="1" customFormat="1" ht="24" customHeight="1">
      <c r="B147" s="144"/>
      <c r="C147" s="145" t="s">
        <v>91</v>
      </c>
      <c r="D147" s="145" t="s">
        <v>138</v>
      </c>
      <c r="E147" s="146" t="s">
        <v>1566</v>
      </c>
      <c r="F147" s="147" t="s">
        <v>1567</v>
      </c>
      <c r="G147" s="148" t="s">
        <v>279</v>
      </c>
      <c r="H147" s="149">
        <v>13.366</v>
      </c>
      <c r="I147" s="150"/>
      <c r="J147" s="151">
        <f>ROUND(I147*H147,2)</f>
        <v>0</v>
      </c>
      <c r="K147" s="147" t="s">
        <v>142</v>
      </c>
      <c r="L147" s="33"/>
      <c r="M147" s="152" t="s">
        <v>1</v>
      </c>
      <c r="N147" s="153" t="s">
        <v>46</v>
      </c>
      <c r="O147" s="56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AR147" s="156" t="s">
        <v>136</v>
      </c>
      <c r="AT147" s="156" t="s">
        <v>138</v>
      </c>
      <c r="AU147" s="156" t="s">
        <v>154</v>
      </c>
      <c r="AY147" s="18" t="s">
        <v>137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8" t="s">
        <v>89</v>
      </c>
      <c r="BK147" s="157">
        <f>ROUND(I147*H147,2)</f>
        <v>0</v>
      </c>
      <c r="BL147" s="18" t="s">
        <v>136</v>
      </c>
      <c r="BM147" s="156" t="s">
        <v>1568</v>
      </c>
    </row>
    <row r="148" spans="2:63" s="10" customFormat="1" ht="20.85" customHeight="1">
      <c r="B148" s="133"/>
      <c r="D148" s="134" t="s">
        <v>80</v>
      </c>
      <c r="E148" s="182" t="s">
        <v>296</v>
      </c>
      <c r="F148" s="182" t="s">
        <v>1569</v>
      </c>
      <c r="I148" s="136"/>
      <c r="J148" s="183">
        <f>BK148</f>
        <v>0</v>
      </c>
      <c r="L148" s="133"/>
      <c r="M148" s="138"/>
      <c r="N148" s="139"/>
      <c r="O148" s="139"/>
      <c r="P148" s="140">
        <f>SUM(P149:P158)</f>
        <v>0</v>
      </c>
      <c r="Q148" s="139"/>
      <c r="R148" s="140">
        <f>SUM(R149:R158)</f>
        <v>0</v>
      </c>
      <c r="S148" s="139"/>
      <c r="T148" s="141">
        <f>SUM(T149:T158)</f>
        <v>0</v>
      </c>
      <c r="AR148" s="134" t="s">
        <v>89</v>
      </c>
      <c r="AT148" s="142" t="s">
        <v>80</v>
      </c>
      <c r="AU148" s="142" t="s">
        <v>91</v>
      </c>
      <c r="AY148" s="134" t="s">
        <v>137</v>
      </c>
      <c r="BK148" s="143">
        <f>SUM(BK149:BK158)</f>
        <v>0</v>
      </c>
    </row>
    <row r="149" spans="2:65" s="1" customFormat="1" ht="24" customHeight="1">
      <c r="B149" s="144"/>
      <c r="C149" s="145" t="s">
        <v>154</v>
      </c>
      <c r="D149" s="145" t="s">
        <v>138</v>
      </c>
      <c r="E149" s="146" t="s">
        <v>345</v>
      </c>
      <c r="F149" s="147" t="s">
        <v>346</v>
      </c>
      <c r="G149" s="148" t="s">
        <v>279</v>
      </c>
      <c r="H149" s="149">
        <v>3.68</v>
      </c>
      <c r="I149" s="150"/>
      <c r="J149" s="151">
        <f>ROUND(I149*H149,2)</f>
        <v>0</v>
      </c>
      <c r="K149" s="147" t="s">
        <v>150</v>
      </c>
      <c r="L149" s="33"/>
      <c r="M149" s="152" t="s">
        <v>1</v>
      </c>
      <c r="N149" s="153" t="s">
        <v>46</v>
      </c>
      <c r="O149" s="56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AR149" s="156" t="s">
        <v>136</v>
      </c>
      <c r="AT149" s="156" t="s">
        <v>138</v>
      </c>
      <c r="AU149" s="156" t="s">
        <v>154</v>
      </c>
      <c r="AY149" s="18" t="s">
        <v>137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8" t="s">
        <v>89</v>
      </c>
      <c r="BK149" s="157">
        <f>ROUND(I149*H149,2)</f>
        <v>0</v>
      </c>
      <c r="BL149" s="18" t="s">
        <v>136</v>
      </c>
      <c r="BM149" s="156" t="s">
        <v>1570</v>
      </c>
    </row>
    <row r="150" spans="2:51" s="12" customFormat="1" ht="12">
      <c r="B150" s="167"/>
      <c r="D150" s="159" t="s">
        <v>145</v>
      </c>
      <c r="E150" s="168" t="s">
        <v>1</v>
      </c>
      <c r="F150" s="169" t="s">
        <v>1571</v>
      </c>
      <c r="H150" s="168" t="s">
        <v>1</v>
      </c>
      <c r="I150" s="170"/>
      <c r="L150" s="167"/>
      <c r="M150" s="171"/>
      <c r="N150" s="172"/>
      <c r="O150" s="172"/>
      <c r="P150" s="172"/>
      <c r="Q150" s="172"/>
      <c r="R150" s="172"/>
      <c r="S150" s="172"/>
      <c r="T150" s="173"/>
      <c r="AT150" s="168" t="s">
        <v>145</v>
      </c>
      <c r="AU150" s="168" t="s">
        <v>154</v>
      </c>
      <c r="AV150" s="12" t="s">
        <v>89</v>
      </c>
      <c r="AW150" s="12" t="s">
        <v>36</v>
      </c>
      <c r="AX150" s="12" t="s">
        <v>81</v>
      </c>
      <c r="AY150" s="168" t="s">
        <v>137</v>
      </c>
    </row>
    <row r="151" spans="2:51" s="11" customFormat="1" ht="12">
      <c r="B151" s="158"/>
      <c r="D151" s="159" t="s">
        <v>145</v>
      </c>
      <c r="E151" s="160" t="s">
        <v>1</v>
      </c>
      <c r="F151" s="161" t="s">
        <v>1572</v>
      </c>
      <c r="H151" s="162">
        <v>13.366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145</v>
      </c>
      <c r="AU151" s="160" t="s">
        <v>154</v>
      </c>
      <c r="AV151" s="11" t="s">
        <v>91</v>
      </c>
      <c r="AW151" s="11" t="s">
        <v>36</v>
      </c>
      <c r="AX151" s="11" t="s">
        <v>81</v>
      </c>
      <c r="AY151" s="160" t="s">
        <v>137</v>
      </c>
    </row>
    <row r="152" spans="2:51" s="11" customFormat="1" ht="12">
      <c r="B152" s="158"/>
      <c r="D152" s="159" t="s">
        <v>145</v>
      </c>
      <c r="E152" s="160" t="s">
        <v>1</v>
      </c>
      <c r="F152" s="161" t="s">
        <v>1573</v>
      </c>
      <c r="H152" s="162">
        <v>-9.686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145</v>
      </c>
      <c r="AU152" s="160" t="s">
        <v>154</v>
      </c>
      <c r="AV152" s="11" t="s">
        <v>91</v>
      </c>
      <c r="AW152" s="11" t="s">
        <v>36</v>
      </c>
      <c r="AX152" s="11" t="s">
        <v>81</v>
      </c>
      <c r="AY152" s="160" t="s">
        <v>137</v>
      </c>
    </row>
    <row r="153" spans="2:51" s="14" customFormat="1" ht="12">
      <c r="B153" s="184"/>
      <c r="D153" s="159" t="s">
        <v>145</v>
      </c>
      <c r="E153" s="185" t="s">
        <v>1</v>
      </c>
      <c r="F153" s="186" t="s">
        <v>271</v>
      </c>
      <c r="H153" s="187">
        <v>3.68</v>
      </c>
      <c r="I153" s="188"/>
      <c r="L153" s="184"/>
      <c r="M153" s="189"/>
      <c r="N153" s="190"/>
      <c r="O153" s="190"/>
      <c r="P153" s="190"/>
      <c r="Q153" s="190"/>
      <c r="R153" s="190"/>
      <c r="S153" s="190"/>
      <c r="T153" s="191"/>
      <c r="AT153" s="185" t="s">
        <v>145</v>
      </c>
      <c r="AU153" s="185" t="s">
        <v>154</v>
      </c>
      <c r="AV153" s="14" t="s">
        <v>136</v>
      </c>
      <c r="AW153" s="14" t="s">
        <v>36</v>
      </c>
      <c r="AX153" s="14" t="s">
        <v>89</v>
      </c>
      <c r="AY153" s="185" t="s">
        <v>137</v>
      </c>
    </row>
    <row r="154" spans="2:65" s="1" customFormat="1" ht="36" customHeight="1">
      <c r="B154" s="144"/>
      <c r="C154" s="145" t="s">
        <v>136</v>
      </c>
      <c r="D154" s="145" t="s">
        <v>138</v>
      </c>
      <c r="E154" s="146" t="s">
        <v>354</v>
      </c>
      <c r="F154" s="147" t="s">
        <v>355</v>
      </c>
      <c r="G154" s="148" t="s">
        <v>279</v>
      </c>
      <c r="H154" s="149">
        <v>33.12</v>
      </c>
      <c r="I154" s="150"/>
      <c r="J154" s="151">
        <f>ROUND(I154*H154,2)</f>
        <v>0</v>
      </c>
      <c r="K154" s="147" t="s">
        <v>150</v>
      </c>
      <c r="L154" s="33"/>
      <c r="M154" s="152" t="s">
        <v>1</v>
      </c>
      <c r="N154" s="153" t="s">
        <v>46</v>
      </c>
      <c r="O154" s="56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156" t="s">
        <v>136</v>
      </c>
      <c r="AT154" s="156" t="s">
        <v>138</v>
      </c>
      <c r="AU154" s="156" t="s">
        <v>154</v>
      </c>
      <c r="AY154" s="18" t="s">
        <v>137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8" t="s">
        <v>89</v>
      </c>
      <c r="BK154" s="157">
        <f>ROUND(I154*H154,2)</f>
        <v>0</v>
      </c>
      <c r="BL154" s="18" t="s">
        <v>136</v>
      </c>
      <c r="BM154" s="156" t="s">
        <v>1574</v>
      </c>
    </row>
    <row r="155" spans="2:51" s="12" customFormat="1" ht="12">
      <c r="B155" s="167"/>
      <c r="D155" s="159" t="s">
        <v>145</v>
      </c>
      <c r="E155" s="168" t="s">
        <v>1</v>
      </c>
      <c r="F155" s="169" t="s">
        <v>1575</v>
      </c>
      <c r="H155" s="168" t="s">
        <v>1</v>
      </c>
      <c r="I155" s="170"/>
      <c r="L155" s="167"/>
      <c r="M155" s="171"/>
      <c r="N155" s="172"/>
      <c r="O155" s="172"/>
      <c r="P155" s="172"/>
      <c r="Q155" s="172"/>
      <c r="R155" s="172"/>
      <c r="S155" s="172"/>
      <c r="T155" s="173"/>
      <c r="AT155" s="168" t="s">
        <v>145</v>
      </c>
      <c r="AU155" s="168" t="s">
        <v>154</v>
      </c>
      <c r="AV155" s="12" t="s">
        <v>89</v>
      </c>
      <c r="AW155" s="12" t="s">
        <v>36</v>
      </c>
      <c r="AX155" s="12" t="s">
        <v>81</v>
      </c>
      <c r="AY155" s="168" t="s">
        <v>137</v>
      </c>
    </row>
    <row r="156" spans="2:51" s="11" customFormat="1" ht="12">
      <c r="B156" s="158"/>
      <c r="D156" s="159" t="s">
        <v>145</v>
      </c>
      <c r="E156" s="160" t="s">
        <v>1</v>
      </c>
      <c r="F156" s="161" t="s">
        <v>1576</v>
      </c>
      <c r="H156" s="162">
        <v>33.12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145</v>
      </c>
      <c r="AU156" s="160" t="s">
        <v>154</v>
      </c>
      <c r="AV156" s="11" t="s">
        <v>91</v>
      </c>
      <c r="AW156" s="11" t="s">
        <v>36</v>
      </c>
      <c r="AX156" s="11" t="s">
        <v>89</v>
      </c>
      <c r="AY156" s="160" t="s">
        <v>137</v>
      </c>
    </row>
    <row r="157" spans="2:65" s="1" customFormat="1" ht="24" customHeight="1">
      <c r="B157" s="144"/>
      <c r="C157" s="145" t="s">
        <v>165</v>
      </c>
      <c r="D157" s="145" t="s">
        <v>138</v>
      </c>
      <c r="E157" s="146" t="s">
        <v>1577</v>
      </c>
      <c r="F157" s="147" t="s">
        <v>1578</v>
      </c>
      <c r="G157" s="148" t="s">
        <v>279</v>
      </c>
      <c r="H157" s="149">
        <v>3.68</v>
      </c>
      <c r="I157" s="150"/>
      <c r="J157" s="151">
        <f>ROUND(I157*H157,2)</f>
        <v>0</v>
      </c>
      <c r="K157" s="147" t="s">
        <v>142</v>
      </c>
      <c r="L157" s="33"/>
      <c r="M157" s="152" t="s">
        <v>1</v>
      </c>
      <c r="N157" s="153" t="s">
        <v>46</v>
      </c>
      <c r="O157" s="56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AR157" s="156" t="s">
        <v>136</v>
      </c>
      <c r="AT157" s="156" t="s">
        <v>138</v>
      </c>
      <c r="AU157" s="156" t="s">
        <v>154</v>
      </c>
      <c r="AY157" s="18" t="s">
        <v>137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8" t="s">
        <v>89</v>
      </c>
      <c r="BK157" s="157">
        <f>ROUND(I157*H157,2)</f>
        <v>0</v>
      </c>
      <c r="BL157" s="18" t="s">
        <v>136</v>
      </c>
      <c r="BM157" s="156" t="s">
        <v>1579</v>
      </c>
    </row>
    <row r="158" spans="2:51" s="11" customFormat="1" ht="12">
      <c r="B158" s="158"/>
      <c r="D158" s="159" t="s">
        <v>145</v>
      </c>
      <c r="E158" s="160" t="s">
        <v>1</v>
      </c>
      <c r="F158" s="161" t="s">
        <v>1580</v>
      </c>
      <c r="H158" s="162">
        <v>3.68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145</v>
      </c>
      <c r="AU158" s="160" t="s">
        <v>154</v>
      </c>
      <c r="AV158" s="11" t="s">
        <v>91</v>
      </c>
      <c r="AW158" s="11" t="s">
        <v>36</v>
      </c>
      <c r="AX158" s="11" t="s">
        <v>89</v>
      </c>
      <c r="AY158" s="160" t="s">
        <v>137</v>
      </c>
    </row>
    <row r="159" spans="2:63" s="10" customFormat="1" ht="20.85" customHeight="1">
      <c r="B159" s="133"/>
      <c r="D159" s="134" t="s">
        <v>80</v>
      </c>
      <c r="E159" s="182" t="s">
        <v>300</v>
      </c>
      <c r="F159" s="182" t="s">
        <v>1581</v>
      </c>
      <c r="I159" s="136"/>
      <c r="J159" s="183">
        <f>BK159</f>
        <v>0</v>
      </c>
      <c r="L159" s="133"/>
      <c r="M159" s="138"/>
      <c r="N159" s="139"/>
      <c r="O159" s="139"/>
      <c r="P159" s="140">
        <f>SUM(P160:P175)</f>
        <v>0</v>
      </c>
      <c r="Q159" s="139"/>
      <c r="R159" s="140">
        <f>SUM(R160:R175)</f>
        <v>5.63</v>
      </c>
      <c r="S159" s="139"/>
      <c r="T159" s="141">
        <f>SUM(T160:T175)</f>
        <v>0</v>
      </c>
      <c r="AR159" s="134" t="s">
        <v>89</v>
      </c>
      <c r="AT159" s="142" t="s">
        <v>80</v>
      </c>
      <c r="AU159" s="142" t="s">
        <v>91</v>
      </c>
      <c r="AY159" s="134" t="s">
        <v>137</v>
      </c>
      <c r="BK159" s="143">
        <f>SUM(BK160:BK175)</f>
        <v>0</v>
      </c>
    </row>
    <row r="160" spans="2:65" s="1" customFormat="1" ht="16.5" customHeight="1">
      <c r="B160" s="144"/>
      <c r="C160" s="145" t="s">
        <v>168</v>
      </c>
      <c r="D160" s="145" t="s">
        <v>138</v>
      </c>
      <c r="E160" s="146" t="s">
        <v>1582</v>
      </c>
      <c r="F160" s="147" t="s">
        <v>1583</v>
      </c>
      <c r="G160" s="148" t="s">
        <v>279</v>
      </c>
      <c r="H160" s="149">
        <v>3.68</v>
      </c>
      <c r="I160" s="150"/>
      <c r="J160" s="151">
        <f>ROUND(I160*H160,2)</f>
        <v>0</v>
      </c>
      <c r="K160" s="147" t="s">
        <v>150</v>
      </c>
      <c r="L160" s="33"/>
      <c r="M160" s="152" t="s">
        <v>1</v>
      </c>
      <c r="N160" s="153" t="s">
        <v>46</v>
      </c>
      <c r="O160" s="56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6" t="s">
        <v>136</v>
      </c>
      <c r="AT160" s="156" t="s">
        <v>138</v>
      </c>
      <c r="AU160" s="156" t="s">
        <v>154</v>
      </c>
      <c r="AY160" s="18" t="s">
        <v>137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8" t="s">
        <v>89</v>
      </c>
      <c r="BK160" s="157">
        <f>ROUND(I160*H160,2)</f>
        <v>0</v>
      </c>
      <c r="BL160" s="18" t="s">
        <v>136</v>
      </c>
      <c r="BM160" s="156" t="s">
        <v>1584</v>
      </c>
    </row>
    <row r="161" spans="2:65" s="1" customFormat="1" ht="16.5" customHeight="1">
      <c r="B161" s="144"/>
      <c r="C161" s="145" t="s">
        <v>175</v>
      </c>
      <c r="D161" s="145" t="s">
        <v>138</v>
      </c>
      <c r="E161" s="146" t="s">
        <v>360</v>
      </c>
      <c r="F161" s="147" t="s">
        <v>1585</v>
      </c>
      <c r="G161" s="148" t="s">
        <v>362</v>
      </c>
      <c r="H161" s="149">
        <v>6.256</v>
      </c>
      <c r="I161" s="150"/>
      <c r="J161" s="151">
        <f>ROUND(I161*H161,2)</f>
        <v>0</v>
      </c>
      <c r="K161" s="147" t="s">
        <v>1586</v>
      </c>
      <c r="L161" s="33"/>
      <c r="M161" s="152" t="s">
        <v>1</v>
      </c>
      <c r="N161" s="153" t="s">
        <v>46</v>
      </c>
      <c r="O161" s="56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6" t="s">
        <v>136</v>
      </c>
      <c r="AT161" s="156" t="s">
        <v>138</v>
      </c>
      <c r="AU161" s="156" t="s">
        <v>154</v>
      </c>
      <c r="AY161" s="18" t="s">
        <v>137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8" t="s">
        <v>89</v>
      </c>
      <c r="BK161" s="157">
        <f>ROUND(I161*H161,2)</f>
        <v>0</v>
      </c>
      <c r="BL161" s="18" t="s">
        <v>136</v>
      </c>
      <c r="BM161" s="156" t="s">
        <v>1587</v>
      </c>
    </row>
    <row r="162" spans="2:51" s="12" customFormat="1" ht="12">
      <c r="B162" s="167"/>
      <c r="D162" s="159" t="s">
        <v>145</v>
      </c>
      <c r="E162" s="168" t="s">
        <v>1</v>
      </c>
      <c r="F162" s="169" t="s">
        <v>1588</v>
      </c>
      <c r="H162" s="168" t="s">
        <v>1</v>
      </c>
      <c r="I162" s="170"/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145</v>
      </c>
      <c r="AU162" s="168" t="s">
        <v>154</v>
      </c>
      <c r="AV162" s="12" t="s">
        <v>89</v>
      </c>
      <c r="AW162" s="12" t="s">
        <v>36</v>
      </c>
      <c r="AX162" s="12" t="s">
        <v>81</v>
      </c>
      <c r="AY162" s="168" t="s">
        <v>137</v>
      </c>
    </row>
    <row r="163" spans="2:51" s="11" customFormat="1" ht="12">
      <c r="B163" s="158"/>
      <c r="D163" s="159" t="s">
        <v>145</v>
      </c>
      <c r="E163" s="160" t="s">
        <v>1</v>
      </c>
      <c r="F163" s="161" t="s">
        <v>1589</v>
      </c>
      <c r="H163" s="162">
        <v>6.256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145</v>
      </c>
      <c r="AU163" s="160" t="s">
        <v>154</v>
      </c>
      <c r="AV163" s="11" t="s">
        <v>91</v>
      </c>
      <c r="AW163" s="11" t="s">
        <v>36</v>
      </c>
      <c r="AX163" s="11" t="s">
        <v>89</v>
      </c>
      <c r="AY163" s="160" t="s">
        <v>137</v>
      </c>
    </row>
    <row r="164" spans="2:65" s="1" customFormat="1" ht="24" customHeight="1">
      <c r="B164" s="144"/>
      <c r="C164" s="145" t="s">
        <v>182</v>
      </c>
      <c r="D164" s="145" t="s">
        <v>138</v>
      </c>
      <c r="E164" s="146" t="s">
        <v>395</v>
      </c>
      <c r="F164" s="147" t="s">
        <v>396</v>
      </c>
      <c r="G164" s="148" t="s">
        <v>279</v>
      </c>
      <c r="H164" s="149">
        <v>9.686</v>
      </c>
      <c r="I164" s="150"/>
      <c r="J164" s="151">
        <f>ROUND(I164*H164,2)</f>
        <v>0</v>
      </c>
      <c r="K164" s="147" t="s">
        <v>142</v>
      </c>
      <c r="L164" s="33"/>
      <c r="M164" s="152" t="s">
        <v>1</v>
      </c>
      <c r="N164" s="153" t="s">
        <v>46</v>
      </c>
      <c r="O164" s="56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AR164" s="156" t="s">
        <v>136</v>
      </c>
      <c r="AT164" s="156" t="s">
        <v>138</v>
      </c>
      <c r="AU164" s="156" t="s">
        <v>154</v>
      </c>
      <c r="AY164" s="18" t="s">
        <v>137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8" t="s">
        <v>89</v>
      </c>
      <c r="BK164" s="157">
        <f>ROUND(I164*H164,2)</f>
        <v>0</v>
      </c>
      <c r="BL164" s="18" t="s">
        <v>136</v>
      </c>
      <c r="BM164" s="156" t="s">
        <v>1590</v>
      </c>
    </row>
    <row r="165" spans="2:51" s="11" customFormat="1" ht="12">
      <c r="B165" s="158"/>
      <c r="D165" s="159" t="s">
        <v>145</v>
      </c>
      <c r="E165" s="160" t="s">
        <v>1</v>
      </c>
      <c r="F165" s="161" t="s">
        <v>1572</v>
      </c>
      <c r="H165" s="162">
        <v>13.366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145</v>
      </c>
      <c r="AU165" s="160" t="s">
        <v>154</v>
      </c>
      <c r="AV165" s="11" t="s">
        <v>91</v>
      </c>
      <c r="AW165" s="11" t="s">
        <v>36</v>
      </c>
      <c r="AX165" s="11" t="s">
        <v>81</v>
      </c>
      <c r="AY165" s="160" t="s">
        <v>137</v>
      </c>
    </row>
    <row r="166" spans="2:51" s="11" customFormat="1" ht="12">
      <c r="B166" s="158"/>
      <c r="D166" s="159" t="s">
        <v>145</v>
      </c>
      <c r="E166" s="160" t="s">
        <v>1</v>
      </c>
      <c r="F166" s="161" t="s">
        <v>1591</v>
      </c>
      <c r="H166" s="162">
        <v>-2.88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145</v>
      </c>
      <c r="AU166" s="160" t="s">
        <v>154</v>
      </c>
      <c r="AV166" s="11" t="s">
        <v>91</v>
      </c>
      <c r="AW166" s="11" t="s">
        <v>36</v>
      </c>
      <c r="AX166" s="11" t="s">
        <v>81</v>
      </c>
      <c r="AY166" s="160" t="s">
        <v>137</v>
      </c>
    </row>
    <row r="167" spans="2:51" s="11" customFormat="1" ht="12">
      <c r="B167" s="158"/>
      <c r="D167" s="159" t="s">
        <v>145</v>
      </c>
      <c r="E167" s="160" t="s">
        <v>1</v>
      </c>
      <c r="F167" s="161" t="s">
        <v>1592</v>
      </c>
      <c r="H167" s="162">
        <v>-0.8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145</v>
      </c>
      <c r="AU167" s="160" t="s">
        <v>154</v>
      </c>
      <c r="AV167" s="11" t="s">
        <v>91</v>
      </c>
      <c r="AW167" s="11" t="s">
        <v>36</v>
      </c>
      <c r="AX167" s="11" t="s">
        <v>81</v>
      </c>
      <c r="AY167" s="160" t="s">
        <v>137</v>
      </c>
    </row>
    <row r="168" spans="2:51" s="14" customFormat="1" ht="12">
      <c r="B168" s="184"/>
      <c r="D168" s="159" t="s">
        <v>145</v>
      </c>
      <c r="E168" s="185" t="s">
        <v>1</v>
      </c>
      <c r="F168" s="186" t="s">
        <v>271</v>
      </c>
      <c r="H168" s="187">
        <v>9.686</v>
      </c>
      <c r="I168" s="188"/>
      <c r="L168" s="184"/>
      <c r="M168" s="189"/>
      <c r="N168" s="190"/>
      <c r="O168" s="190"/>
      <c r="P168" s="190"/>
      <c r="Q168" s="190"/>
      <c r="R168" s="190"/>
      <c r="S168" s="190"/>
      <c r="T168" s="191"/>
      <c r="AT168" s="185" t="s">
        <v>145</v>
      </c>
      <c r="AU168" s="185" t="s">
        <v>154</v>
      </c>
      <c r="AV168" s="14" t="s">
        <v>136</v>
      </c>
      <c r="AW168" s="14" t="s">
        <v>36</v>
      </c>
      <c r="AX168" s="14" t="s">
        <v>89</v>
      </c>
      <c r="AY168" s="185" t="s">
        <v>137</v>
      </c>
    </row>
    <row r="169" spans="2:65" s="1" customFormat="1" ht="24" customHeight="1">
      <c r="B169" s="144"/>
      <c r="C169" s="145" t="s">
        <v>188</v>
      </c>
      <c r="D169" s="145" t="s">
        <v>138</v>
      </c>
      <c r="E169" s="146" t="s">
        <v>406</v>
      </c>
      <c r="F169" s="147" t="s">
        <v>407</v>
      </c>
      <c r="G169" s="148" t="s">
        <v>279</v>
      </c>
      <c r="H169" s="149">
        <v>2.88</v>
      </c>
      <c r="I169" s="150"/>
      <c r="J169" s="151">
        <f>ROUND(I169*H169,2)</f>
        <v>0</v>
      </c>
      <c r="K169" s="147" t="s">
        <v>142</v>
      </c>
      <c r="L169" s="33"/>
      <c r="M169" s="152" t="s">
        <v>1</v>
      </c>
      <c r="N169" s="153" t="s">
        <v>46</v>
      </c>
      <c r="O169" s="56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AR169" s="156" t="s">
        <v>136</v>
      </c>
      <c r="AT169" s="156" t="s">
        <v>138</v>
      </c>
      <c r="AU169" s="156" t="s">
        <v>154</v>
      </c>
      <c r="AY169" s="18" t="s">
        <v>137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8" t="s">
        <v>89</v>
      </c>
      <c r="BK169" s="157">
        <f>ROUND(I169*H169,2)</f>
        <v>0</v>
      </c>
      <c r="BL169" s="18" t="s">
        <v>136</v>
      </c>
      <c r="BM169" s="156" t="s">
        <v>1593</v>
      </c>
    </row>
    <row r="170" spans="2:51" s="12" customFormat="1" ht="12">
      <c r="B170" s="167"/>
      <c r="D170" s="159" t="s">
        <v>145</v>
      </c>
      <c r="E170" s="168" t="s">
        <v>1</v>
      </c>
      <c r="F170" s="169" t="s">
        <v>1594</v>
      </c>
      <c r="H170" s="168" t="s">
        <v>1</v>
      </c>
      <c r="I170" s="170"/>
      <c r="L170" s="167"/>
      <c r="M170" s="171"/>
      <c r="N170" s="172"/>
      <c r="O170" s="172"/>
      <c r="P170" s="172"/>
      <c r="Q170" s="172"/>
      <c r="R170" s="172"/>
      <c r="S170" s="172"/>
      <c r="T170" s="173"/>
      <c r="AT170" s="168" t="s">
        <v>145</v>
      </c>
      <c r="AU170" s="168" t="s">
        <v>154</v>
      </c>
      <c r="AV170" s="12" t="s">
        <v>89</v>
      </c>
      <c r="AW170" s="12" t="s">
        <v>36</v>
      </c>
      <c r="AX170" s="12" t="s">
        <v>81</v>
      </c>
      <c r="AY170" s="168" t="s">
        <v>137</v>
      </c>
    </row>
    <row r="171" spans="2:51" s="12" customFormat="1" ht="12">
      <c r="B171" s="167"/>
      <c r="D171" s="159" t="s">
        <v>145</v>
      </c>
      <c r="E171" s="168" t="s">
        <v>1</v>
      </c>
      <c r="F171" s="169" t="s">
        <v>1595</v>
      </c>
      <c r="H171" s="168" t="s">
        <v>1</v>
      </c>
      <c r="I171" s="170"/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145</v>
      </c>
      <c r="AU171" s="168" t="s">
        <v>154</v>
      </c>
      <c r="AV171" s="12" t="s">
        <v>89</v>
      </c>
      <c r="AW171" s="12" t="s">
        <v>36</v>
      </c>
      <c r="AX171" s="12" t="s">
        <v>81</v>
      </c>
      <c r="AY171" s="168" t="s">
        <v>137</v>
      </c>
    </row>
    <row r="172" spans="2:51" s="11" customFormat="1" ht="12">
      <c r="B172" s="158"/>
      <c r="D172" s="159" t="s">
        <v>145</v>
      </c>
      <c r="E172" s="160" t="s">
        <v>1</v>
      </c>
      <c r="F172" s="161" t="s">
        <v>1596</v>
      </c>
      <c r="H172" s="162">
        <v>2.88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145</v>
      </c>
      <c r="AU172" s="160" t="s">
        <v>154</v>
      </c>
      <c r="AV172" s="11" t="s">
        <v>91</v>
      </c>
      <c r="AW172" s="11" t="s">
        <v>36</v>
      </c>
      <c r="AX172" s="11" t="s">
        <v>89</v>
      </c>
      <c r="AY172" s="160" t="s">
        <v>137</v>
      </c>
    </row>
    <row r="173" spans="2:65" s="1" customFormat="1" ht="16.5" customHeight="1">
      <c r="B173" s="144"/>
      <c r="C173" s="192" t="s">
        <v>193</v>
      </c>
      <c r="D173" s="192" t="s">
        <v>387</v>
      </c>
      <c r="E173" s="193" t="s">
        <v>1597</v>
      </c>
      <c r="F173" s="194" t="s">
        <v>1598</v>
      </c>
      <c r="G173" s="195" t="s">
        <v>362</v>
      </c>
      <c r="H173" s="196">
        <v>5.63</v>
      </c>
      <c r="I173" s="197"/>
      <c r="J173" s="198">
        <f>ROUND(I173*H173,2)</f>
        <v>0</v>
      </c>
      <c r="K173" s="194" t="s">
        <v>142</v>
      </c>
      <c r="L173" s="199"/>
      <c r="M173" s="200" t="s">
        <v>1</v>
      </c>
      <c r="N173" s="201" t="s">
        <v>46</v>
      </c>
      <c r="O173" s="56"/>
      <c r="P173" s="154">
        <f>O173*H173</f>
        <v>0</v>
      </c>
      <c r="Q173" s="154">
        <v>1</v>
      </c>
      <c r="R173" s="154">
        <f>Q173*H173</f>
        <v>5.63</v>
      </c>
      <c r="S173" s="154">
        <v>0</v>
      </c>
      <c r="T173" s="155">
        <f>S173*H173</f>
        <v>0</v>
      </c>
      <c r="AR173" s="156" t="s">
        <v>182</v>
      </c>
      <c r="AT173" s="156" t="s">
        <v>387</v>
      </c>
      <c r="AU173" s="156" t="s">
        <v>154</v>
      </c>
      <c r="AY173" s="18" t="s">
        <v>137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8" t="s">
        <v>89</v>
      </c>
      <c r="BK173" s="157">
        <f>ROUND(I173*H173,2)</f>
        <v>0</v>
      </c>
      <c r="BL173" s="18" t="s">
        <v>136</v>
      </c>
      <c r="BM173" s="156" t="s">
        <v>1599</v>
      </c>
    </row>
    <row r="174" spans="2:51" s="12" customFormat="1" ht="12">
      <c r="B174" s="167"/>
      <c r="D174" s="159" t="s">
        <v>145</v>
      </c>
      <c r="E174" s="168" t="s">
        <v>1</v>
      </c>
      <c r="F174" s="169" t="s">
        <v>1600</v>
      </c>
      <c r="H174" s="168" t="s">
        <v>1</v>
      </c>
      <c r="I174" s="170"/>
      <c r="L174" s="167"/>
      <c r="M174" s="171"/>
      <c r="N174" s="172"/>
      <c r="O174" s="172"/>
      <c r="P174" s="172"/>
      <c r="Q174" s="172"/>
      <c r="R174" s="172"/>
      <c r="S174" s="172"/>
      <c r="T174" s="173"/>
      <c r="AT174" s="168" t="s">
        <v>145</v>
      </c>
      <c r="AU174" s="168" t="s">
        <v>154</v>
      </c>
      <c r="AV174" s="12" t="s">
        <v>89</v>
      </c>
      <c r="AW174" s="12" t="s">
        <v>36</v>
      </c>
      <c r="AX174" s="12" t="s">
        <v>81</v>
      </c>
      <c r="AY174" s="168" t="s">
        <v>137</v>
      </c>
    </row>
    <row r="175" spans="2:51" s="11" customFormat="1" ht="12">
      <c r="B175" s="158"/>
      <c r="D175" s="159" t="s">
        <v>145</v>
      </c>
      <c r="E175" s="160" t="s">
        <v>1</v>
      </c>
      <c r="F175" s="161" t="s">
        <v>1601</v>
      </c>
      <c r="H175" s="162">
        <v>5.63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145</v>
      </c>
      <c r="AU175" s="160" t="s">
        <v>154</v>
      </c>
      <c r="AV175" s="11" t="s">
        <v>91</v>
      </c>
      <c r="AW175" s="11" t="s">
        <v>36</v>
      </c>
      <c r="AX175" s="11" t="s">
        <v>89</v>
      </c>
      <c r="AY175" s="160" t="s">
        <v>137</v>
      </c>
    </row>
    <row r="176" spans="2:63" s="10" customFormat="1" ht="22.9" customHeight="1">
      <c r="B176" s="133"/>
      <c r="D176" s="134" t="s">
        <v>80</v>
      </c>
      <c r="E176" s="182" t="s">
        <v>136</v>
      </c>
      <c r="F176" s="182" t="s">
        <v>462</v>
      </c>
      <c r="I176" s="136"/>
      <c r="J176" s="183">
        <f>BK176</f>
        <v>0</v>
      </c>
      <c r="L176" s="133"/>
      <c r="M176" s="138"/>
      <c r="N176" s="139"/>
      <c r="O176" s="139"/>
      <c r="P176" s="140">
        <f>SUM(P177:P179)</f>
        <v>0</v>
      </c>
      <c r="Q176" s="139"/>
      <c r="R176" s="140">
        <f>SUM(R177:R179)</f>
        <v>1.5126160000000002</v>
      </c>
      <c r="S176" s="139"/>
      <c r="T176" s="141">
        <f>SUM(T177:T179)</f>
        <v>0</v>
      </c>
      <c r="AR176" s="134" t="s">
        <v>89</v>
      </c>
      <c r="AT176" s="142" t="s">
        <v>80</v>
      </c>
      <c r="AU176" s="142" t="s">
        <v>89</v>
      </c>
      <c r="AY176" s="134" t="s">
        <v>137</v>
      </c>
      <c r="BK176" s="143">
        <f>SUM(BK177:BK179)</f>
        <v>0</v>
      </c>
    </row>
    <row r="177" spans="2:65" s="1" customFormat="1" ht="16.5" customHeight="1">
      <c r="B177" s="144"/>
      <c r="C177" s="145" t="s">
        <v>199</v>
      </c>
      <c r="D177" s="145" t="s">
        <v>138</v>
      </c>
      <c r="E177" s="146" t="s">
        <v>1602</v>
      </c>
      <c r="F177" s="147" t="s">
        <v>1603</v>
      </c>
      <c r="G177" s="148" t="s">
        <v>279</v>
      </c>
      <c r="H177" s="149">
        <v>0.8</v>
      </c>
      <c r="I177" s="150"/>
      <c r="J177" s="151">
        <f>ROUND(I177*H177,2)</f>
        <v>0</v>
      </c>
      <c r="K177" s="147" t="s">
        <v>142</v>
      </c>
      <c r="L177" s="33"/>
      <c r="M177" s="152" t="s">
        <v>1</v>
      </c>
      <c r="N177" s="153" t="s">
        <v>46</v>
      </c>
      <c r="O177" s="56"/>
      <c r="P177" s="154">
        <f>O177*H177</f>
        <v>0</v>
      </c>
      <c r="Q177" s="154">
        <v>1.89077</v>
      </c>
      <c r="R177" s="154">
        <f>Q177*H177</f>
        <v>1.5126160000000002</v>
      </c>
      <c r="S177" s="154">
        <v>0</v>
      </c>
      <c r="T177" s="155">
        <f>S177*H177</f>
        <v>0</v>
      </c>
      <c r="AR177" s="156" t="s">
        <v>136</v>
      </c>
      <c r="AT177" s="156" t="s">
        <v>138</v>
      </c>
      <c r="AU177" s="156" t="s">
        <v>91</v>
      </c>
      <c r="AY177" s="18" t="s">
        <v>137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8" t="s">
        <v>89</v>
      </c>
      <c r="BK177" s="157">
        <f>ROUND(I177*H177,2)</f>
        <v>0</v>
      </c>
      <c r="BL177" s="18" t="s">
        <v>136</v>
      </c>
      <c r="BM177" s="156" t="s">
        <v>1604</v>
      </c>
    </row>
    <row r="178" spans="2:51" s="12" customFormat="1" ht="12">
      <c r="B178" s="167"/>
      <c r="D178" s="159" t="s">
        <v>145</v>
      </c>
      <c r="E178" s="168" t="s">
        <v>1</v>
      </c>
      <c r="F178" s="169" t="s">
        <v>1605</v>
      </c>
      <c r="H178" s="168" t="s">
        <v>1</v>
      </c>
      <c r="I178" s="170"/>
      <c r="L178" s="167"/>
      <c r="M178" s="171"/>
      <c r="N178" s="172"/>
      <c r="O178" s="172"/>
      <c r="P178" s="172"/>
      <c r="Q178" s="172"/>
      <c r="R178" s="172"/>
      <c r="S178" s="172"/>
      <c r="T178" s="173"/>
      <c r="AT178" s="168" t="s">
        <v>145</v>
      </c>
      <c r="AU178" s="168" t="s">
        <v>91</v>
      </c>
      <c r="AV178" s="12" t="s">
        <v>89</v>
      </c>
      <c r="AW178" s="12" t="s">
        <v>36</v>
      </c>
      <c r="AX178" s="12" t="s">
        <v>81</v>
      </c>
      <c r="AY178" s="168" t="s">
        <v>137</v>
      </c>
    </row>
    <row r="179" spans="2:51" s="11" customFormat="1" ht="12">
      <c r="B179" s="158"/>
      <c r="D179" s="159" t="s">
        <v>145</v>
      </c>
      <c r="E179" s="160" t="s">
        <v>1</v>
      </c>
      <c r="F179" s="161" t="s">
        <v>1606</v>
      </c>
      <c r="H179" s="162">
        <v>0.8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145</v>
      </c>
      <c r="AU179" s="160" t="s">
        <v>91</v>
      </c>
      <c r="AV179" s="11" t="s">
        <v>91</v>
      </c>
      <c r="AW179" s="11" t="s">
        <v>36</v>
      </c>
      <c r="AX179" s="11" t="s">
        <v>89</v>
      </c>
      <c r="AY179" s="160" t="s">
        <v>137</v>
      </c>
    </row>
    <row r="180" spans="2:63" s="10" customFormat="1" ht="22.9" customHeight="1">
      <c r="B180" s="133"/>
      <c r="D180" s="134" t="s">
        <v>80</v>
      </c>
      <c r="E180" s="182" t="s">
        <v>188</v>
      </c>
      <c r="F180" s="182" t="s">
        <v>1607</v>
      </c>
      <c r="I180" s="136"/>
      <c r="J180" s="183">
        <f>BK180</f>
        <v>0</v>
      </c>
      <c r="L180" s="133"/>
      <c r="M180" s="138"/>
      <c r="N180" s="139"/>
      <c r="O180" s="139"/>
      <c r="P180" s="140">
        <f>P181+P190+P192</f>
        <v>0</v>
      </c>
      <c r="Q180" s="139"/>
      <c r="R180" s="140">
        <f>R181+R190+R192</f>
        <v>0.00099</v>
      </c>
      <c r="S180" s="139"/>
      <c r="T180" s="141">
        <f>T181+T190+T192</f>
        <v>0</v>
      </c>
      <c r="AR180" s="134" t="s">
        <v>89</v>
      </c>
      <c r="AT180" s="142" t="s">
        <v>80</v>
      </c>
      <c r="AU180" s="142" t="s">
        <v>89</v>
      </c>
      <c r="AY180" s="134" t="s">
        <v>137</v>
      </c>
      <c r="BK180" s="143">
        <f>BK181+BK190+BK192</f>
        <v>0</v>
      </c>
    </row>
    <row r="181" spans="2:63" s="10" customFormat="1" ht="20.85" customHeight="1">
      <c r="B181" s="133"/>
      <c r="D181" s="134" t="s">
        <v>80</v>
      </c>
      <c r="E181" s="182" t="s">
        <v>755</v>
      </c>
      <c r="F181" s="182" t="s">
        <v>1608</v>
      </c>
      <c r="I181" s="136"/>
      <c r="J181" s="183">
        <f>BK181</f>
        <v>0</v>
      </c>
      <c r="L181" s="133"/>
      <c r="M181" s="138"/>
      <c r="N181" s="139"/>
      <c r="O181" s="139"/>
      <c r="P181" s="140">
        <f>SUM(P182:P189)</f>
        <v>0</v>
      </c>
      <c r="Q181" s="139"/>
      <c r="R181" s="140">
        <f>SUM(R182:R189)</f>
        <v>0.00099</v>
      </c>
      <c r="S181" s="139"/>
      <c r="T181" s="141">
        <f>SUM(T182:T189)</f>
        <v>0</v>
      </c>
      <c r="AR181" s="134" t="s">
        <v>89</v>
      </c>
      <c r="AT181" s="142" t="s">
        <v>80</v>
      </c>
      <c r="AU181" s="142" t="s">
        <v>91</v>
      </c>
      <c r="AY181" s="134" t="s">
        <v>137</v>
      </c>
      <c r="BK181" s="143">
        <f>SUM(BK182:BK189)</f>
        <v>0</v>
      </c>
    </row>
    <row r="182" spans="2:65" s="1" customFormat="1" ht="16.5" customHeight="1">
      <c r="B182" s="144"/>
      <c r="C182" s="145" t="s">
        <v>204</v>
      </c>
      <c r="D182" s="145" t="s">
        <v>138</v>
      </c>
      <c r="E182" s="146" t="s">
        <v>1609</v>
      </c>
      <c r="F182" s="147" t="s">
        <v>1610</v>
      </c>
      <c r="G182" s="148" t="s">
        <v>472</v>
      </c>
      <c r="H182" s="149">
        <v>9</v>
      </c>
      <c r="I182" s="150"/>
      <c r="J182" s="151">
        <f>ROUND(I182*H182,2)</f>
        <v>0</v>
      </c>
      <c r="K182" s="147" t="s">
        <v>150</v>
      </c>
      <c r="L182" s="33"/>
      <c r="M182" s="152" t="s">
        <v>1</v>
      </c>
      <c r="N182" s="153" t="s">
        <v>46</v>
      </c>
      <c r="O182" s="56"/>
      <c r="P182" s="154">
        <f>O182*H182</f>
        <v>0</v>
      </c>
      <c r="Q182" s="154">
        <v>0.00011</v>
      </c>
      <c r="R182" s="154">
        <f>Q182*H182</f>
        <v>0.00099</v>
      </c>
      <c r="S182" s="154">
        <v>0</v>
      </c>
      <c r="T182" s="155">
        <f>S182*H182</f>
        <v>0</v>
      </c>
      <c r="AR182" s="156" t="s">
        <v>575</v>
      </c>
      <c r="AT182" s="156" t="s">
        <v>138</v>
      </c>
      <c r="AU182" s="156" t="s">
        <v>154</v>
      </c>
      <c r="AY182" s="18" t="s">
        <v>137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8" t="s">
        <v>89</v>
      </c>
      <c r="BK182" s="157">
        <f>ROUND(I182*H182,2)</f>
        <v>0</v>
      </c>
      <c r="BL182" s="18" t="s">
        <v>575</v>
      </c>
      <c r="BM182" s="156" t="s">
        <v>1611</v>
      </c>
    </row>
    <row r="183" spans="2:51" s="12" customFormat="1" ht="12">
      <c r="B183" s="167"/>
      <c r="D183" s="159" t="s">
        <v>145</v>
      </c>
      <c r="E183" s="168" t="s">
        <v>1</v>
      </c>
      <c r="F183" s="169" t="s">
        <v>1612</v>
      </c>
      <c r="H183" s="168" t="s">
        <v>1</v>
      </c>
      <c r="I183" s="170"/>
      <c r="L183" s="167"/>
      <c r="M183" s="171"/>
      <c r="N183" s="172"/>
      <c r="O183" s="172"/>
      <c r="P183" s="172"/>
      <c r="Q183" s="172"/>
      <c r="R183" s="172"/>
      <c r="S183" s="172"/>
      <c r="T183" s="173"/>
      <c r="AT183" s="168" t="s">
        <v>145</v>
      </c>
      <c r="AU183" s="168" t="s">
        <v>154</v>
      </c>
      <c r="AV183" s="12" t="s">
        <v>89</v>
      </c>
      <c r="AW183" s="12" t="s">
        <v>36</v>
      </c>
      <c r="AX183" s="12" t="s">
        <v>81</v>
      </c>
      <c r="AY183" s="168" t="s">
        <v>137</v>
      </c>
    </row>
    <row r="184" spans="2:51" s="11" customFormat="1" ht="12">
      <c r="B184" s="158"/>
      <c r="D184" s="159" t="s">
        <v>145</v>
      </c>
      <c r="E184" s="160" t="s">
        <v>1</v>
      </c>
      <c r="F184" s="161" t="s">
        <v>1613</v>
      </c>
      <c r="H184" s="162">
        <v>9.2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145</v>
      </c>
      <c r="AU184" s="160" t="s">
        <v>154</v>
      </c>
      <c r="AV184" s="11" t="s">
        <v>91</v>
      </c>
      <c r="AW184" s="11" t="s">
        <v>36</v>
      </c>
      <c r="AX184" s="11" t="s">
        <v>81</v>
      </c>
      <c r="AY184" s="160" t="s">
        <v>137</v>
      </c>
    </row>
    <row r="185" spans="2:51" s="11" customFormat="1" ht="12">
      <c r="B185" s="158"/>
      <c r="D185" s="159" t="s">
        <v>145</v>
      </c>
      <c r="E185" s="160" t="s">
        <v>1</v>
      </c>
      <c r="F185" s="161" t="s">
        <v>1614</v>
      </c>
      <c r="H185" s="162">
        <v>9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145</v>
      </c>
      <c r="AU185" s="160" t="s">
        <v>154</v>
      </c>
      <c r="AV185" s="11" t="s">
        <v>91</v>
      </c>
      <c r="AW185" s="11" t="s">
        <v>36</v>
      </c>
      <c r="AX185" s="11" t="s">
        <v>89</v>
      </c>
      <c r="AY185" s="160" t="s">
        <v>137</v>
      </c>
    </row>
    <row r="186" spans="2:65" s="1" customFormat="1" ht="16.5" customHeight="1">
      <c r="B186" s="144"/>
      <c r="C186" s="145" t="s">
        <v>210</v>
      </c>
      <c r="D186" s="145" t="s">
        <v>138</v>
      </c>
      <c r="E186" s="146" t="s">
        <v>1615</v>
      </c>
      <c r="F186" s="147" t="s">
        <v>1616</v>
      </c>
      <c r="G186" s="148" t="s">
        <v>274</v>
      </c>
      <c r="H186" s="149">
        <v>375.6</v>
      </c>
      <c r="I186" s="150"/>
      <c r="J186" s="151">
        <f>ROUND(I186*H186,2)</f>
        <v>0</v>
      </c>
      <c r="K186" s="147" t="s">
        <v>1617</v>
      </c>
      <c r="L186" s="33"/>
      <c r="M186" s="152" t="s">
        <v>1</v>
      </c>
      <c r="N186" s="153" t="s">
        <v>46</v>
      </c>
      <c r="O186" s="56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AR186" s="156" t="s">
        <v>575</v>
      </c>
      <c r="AT186" s="156" t="s">
        <v>138</v>
      </c>
      <c r="AU186" s="156" t="s">
        <v>154</v>
      </c>
      <c r="AY186" s="18" t="s">
        <v>137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8" t="s">
        <v>89</v>
      </c>
      <c r="BK186" s="157">
        <f>ROUND(I186*H186,2)</f>
        <v>0</v>
      </c>
      <c r="BL186" s="18" t="s">
        <v>575</v>
      </c>
      <c r="BM186" s="156" t="s">
        <v>1618</v>
      </c>
    </row>
    <row r="187" spans="2:51" s="11" customFormat="1" ht="12">
      <c r="B187" s="158"/>
      <c r="D187" s="159" t="s">
        <v>145</v>
      </c>
      <c r="E187" s="160" t="s">
        <v>1</v>
      </c>
      <c r="F187" s="161" t="s">
        <v>1619</v>
      </c>
      <c r="H187" s="162">
        <v>163.4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145</v>
      </c>
      <c r="AU187" s="160" t="s">
        <v>154</v>
      </c>
      <c r="AV187" s="11" t="s">
        <v>91</v>
      </c>
      <c r="AW187" s="11" t="s">
        <v>36</v>
      </c>
      <c r="AX187" s="11" t="s">
        <v>81</v>
      </c>
      <c r="AY187" s="160" t="s">
        <v>137</v>
      </c>
    </row>
    <row r="188" spans="2:51" s="11" customFormat="1" ht="12">
      <c r="B188" s="158"/>
      <c r="D188" s="159" t="s">
        <v>145</v>
      </c>
      <c r="E188" s="160" t="s">
        <v>1</v>
      </c>
      <c r="F188" s="161" t="s">
        <v>1620</v>
      </c>
      <c r="H188" s="162">
        <v>212.2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145</v>
      </c>
      <c r="AU188" s="160" t="s">
        <v>154</v>
      </c>
      <c r="AV188" s="11" t="s">
        <v>91</v>
      </c>
      <c r="AW188" s="11" t="s">
        <v>36</v>
      </c>
      <c r="AX188" s="11" t="s">
        <v>81</v>
      </c>
      <c r="AY188" s="160" t="s">
        <v>137</v>
      </c>
    </row>
    <row r="189" spans="2:51" s="14" customFormat="1" ht="12">
      <c r="B189" s="184"/>
      <c r="D189" s="159" t="s">
        <v>145</v>
      </c>
      <c r="E189" s="185" t="s">
        <v>1</v>
      </c>
      <c r="F189" s="186" t="s">
        <v>271</v>
      </c>
      <c r="H189" s="187">
        <v>375.6</v>
      </c>
      <c r="I189" s="188"/>
      <c r="L189" s="184"/>
      <c r="M189" s="189"/>
      <c r="N189" s="190"/>
      <c r="O189" s="190"/>
      <c r="P189" s="190"/>
      <c r="Q189" s="190"/>
      <c r="R189" s="190"/>
      <c r="S189" s="190"/>
      <c r="T189" s="191"/>
      <c r="AT189" s="185" t="s">
        <v>145</v>
      </c>
      <c r="AU189" s="185" t="s">
        <v>154</v>
      </c>
      <c r="AV189" s="14" t="s">
        <v>136</v>
      </c>
      <c r="AW189" s="14" t="s">
        <v>36</v>
      </c>
      <c r="AX189" s="14" t="s">
        <v>89</v>
      </c>
      <c r="AY189" s="185" t="s">
        <v>137</v>
      </c>
    </row>
    <row r="190" spans="2:63" s="10" customFormat="1" ht="20.85" customHeight="1">
      <c r="B190" s="133"/>
      <c r="D190" s="134" t="s">
        <v>80</v>
      </c>
      <c r="E190" s="182" t="s">
        <v>769</v>
      </c>
      <c r="F190" s="182" t="s">
        <v>764</v>
      </c>
      <c r="I190" s="136"/>
      <c r="J190" s="183">
        <f>BK190</f>
        <v>0</v>
      </c>
      <c r="L190" s="133"/>
      <c r="M190" s="138"/>
      <c r="N190" s="139"/>
      <c r="O190" s="139"/>
      <c r="P190" s="140">
        <f>P191</f>
        <v>0</v>
      </c>
      <c r="Q190" s="139"/>
      <c r="R190" s="140">
        <f>R191</f>
        <v>0</v>
      </c>
      <c r="S190" s="139"/>
      <c r="T190" s="141">
        <f>T191</f>
        <v>0</v>
      </c>
      <c r="AR190" s="134" t="s">
        <v>89</v>
      </c>
      <c r="AT190" s="142" t="s">
        <v>80</v>
      </c>
      <c r="AU190" s="142" t="s">
        <v>91</v>
      </c>
      <c r="AY190" s="134" t="s">
        <v>137</v>
      </c>
      <c r="BK190" s="143">
        <f>BK191</f>
        <v>0</v>
      </c>
    </row>
    <row r="191" spans="2:65" s="1" customFormat="1" ht="16.5" customHeight="1">
      <c r="B191" s="144"/>
      <c r="C191" s="145" t="s">
        <v>286</v>
      </c>
      <c r="D191" s="145" t="s">
        <v>138</v>
      </c>
      <c r="E191" s="146" t="s">
        <v>1185</v>
      </c>
      <c r="F191" s="147" t="s">
        <v>1621</v>
      </c>
      <c r="G191" s="148" t="s">
        <v>362</v>
      </c>
      <c r="H191" s="149">
        <v>7.143</v>
      </c>
      <c r="I191" s="150"/>
      <c r="J191" s="151">
        <f>ROUND(I191*H191,2)</f>
        <v>0</v>
      </c>
      <c r="K191" s="147" t="s">
        <v>1</v>
      </c>
      <c r="L191" s="33"/>
      <c r="M191" s="152" t="s">
        <v>1</v>
      </c>
      <c r="N191" s="153" t="s">
        <v>46</v>
      </c>
      <c r="O191" s="56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AR191" s="156" t="s">
        <v>136</v>
      </c>
      <c r="AT191" s="156" t="s">
        <v>138</v>
      </c>
      <c r="AU191" s="156" t="s">
        <v>154</v>
      </c>
      <c r="AY191" s="18" t="s">
        <v>137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8" t="s">
        <v>89</v>
      </c>
      <c r="BK191" s="157">
        <f>ROUND(I191*H191,2)</f>
        <v>0</v>
      </c>
      <c r="BL191" s="18" t="s">
        <v>136</v>
      </c>
      <c r="BM191" s="156" t="s">
        <v>1622</v>
      </c>
    </row>
    <row r="192" spans="2:63" s="10" customFormat="1" ht="20.85" customHeight="1">
      <c r="B192" s="133"/>
      <c r="D192" s="134" t="s">
        <v>80</v>
      </c>
      <c r="E192" s="182" t="s">
        <v>708</v>
      </c>
      <c r="F192" s="182" t="s">
        <v>709</v>
      </c>
      <c r="I192" s="136"/>
      <c r="J192" s="183">
        <f>BK192</f>
        <v>0</v>
      </c>
      <c r="L192" s="133"/>
      <c r="M192" s="138"/>
      <c r="N192" s="139"/>
      <c r="O192" s="139"/>
      <c r="P192" s="140">
        <f>SUM(P193:P198)</f>
        <v>0</v>
      </c>
      <c r="Q192" s="139"/>
      <c r="R192" s="140">
        <f>SUM(R193:R198)</f>
        <v>0</v>
      </c>
      <c r="S192" s="139"/>
      <c r="T192" s="141">
        <f>SUM(T193:T198)</f>
        <v>0</v>
      </c>
      <c r="AR192" s="134" t="s">
        <v>89</v>
      </c>
      <c r="AT192" s="142" t="s">
        <v>80</v>
      </c>
      <c r="AU192" s="142" t="s">
        <v>91</v>
      </c>
      <c r="AY192" s="134" t="s">
        <v>137</v>
      </c>
      <c r="BK192" s="143">
        <f>SUM(BK193:BK198)</f>
        <v>0</v>
      </c>
    </row>
    <row r="193" spans="2:65" s="1" customFormat="1" ht="24" customHeight="1">
      <c r="B193" s="144"/>
      <c r="C193" s="145" t="s">
        <v>8</v>
      </c>
      <c r="D193" s="145" t="s">
        <v>138</v>
      </c>
      <c r="E193" s="146" t="s">
        <v>729</v>
      </c>
      <c r="F193" s="147" t="s">
        <v>1623</v>
      </c>
      <c r="G193" s="148" t="s">
        <v>362</v>
      </c>
      <c r="H193" s="149">
        <v>0.003</v>
      </c>
      <c r="I193" s="150"/>
      <c r="J193" s="151">
        <f>ROUND(I193*H193,2)</f>
        <v>0</v>
      </c>
      <c r="K193" s="147" t="s">
        <v>1617</v>
      </c>
      <c r="L193" s="33"/>
      <c r="M193" s="152" t="s">
        <v>1</v>
      </c>
      <c r="N193" s="153" t="s">
        <v>46</v>
      </c>
      <c r="O193" s="56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AR193" s="156" t="s">
        <v>136</v>
      </c>
      <c r="AT193" s="156" t="s">
        <v>138</v>
      </c>
      <c r="AU193" s="156" t="s">
        <v>154</v>
      </c>
      <c r="AY193" s="18" t="s">
        <v>137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8" t="s">
        <v>89</v>
      </c>
      <c r="BK193" s="157">
        <f>ROUND(I193*H193,2)</f>
        <v>0</v>
      </c>
      <c r="BL193" s="18" t="s">
        <v>136</v>
      </c>
      <c r="BM193" s="156" t="s">
        <v>1624</v>
      </c>
    </row>
    <row r="194" spans="2:51" s="12" customFormat="1" ht="12">
      <c r="B194" s="167"/>
      <c r="D194" s="159" t="s">
        <v>145</v>
      </c>
      <c r="E194" s="168" t="s">
        <v>1</v>
      </c>
      <c r="F194" s="169" t="s">
        <v>1575</v>
      </c>
      <c r="H194" s="168" t="s">
        <v>1</v>
      </c>
      <c r="I194" s="170"/>
      <c r="L194" s="167"/>
      <c r="M194" s="171"/>
      <c r="N194" s="172"/>
      <c r="O194" s="172"/>
      <c r="P194" s="172"/>
      <c r="Q194" s="172"/>
      <c r="R194" s="172"/>
      <c r="S194" s="172"/>
      <c r="T194" s="173"/>
      <c r="AT194" s="168" t="s">
        <v>145</v>
      </c>
      <c r="AU194" s="168" t="s">
        <v>154</v>
      </c>
      <c r="AV194" s="12" t="s">
        <v>89</v>
      </c>
      <c r="AW194" s="12" t="s">
        <v>36</v>
      </c>
      <c r="AX194" s="12" t="s">
        <v>81</v>
      </c>
      <c r="AY194" s="168" t="s">
        <v>137</v>
      </c>
    </row>
    <row r="195" spans="2:51" s="11" customFormat="1" ht="12">
      <c r="B195" s="158"/>
      <c r="D195" s="159" t="s">
        <v>145</v>
      </c>
      <c r="E195" s="160" t="s">
        <v>1</v>
      </c>
      <c r="F195" s="161" t="s">
        <v>1625</v>
      </c>
      <c r="H195" s="162">
        <v>0.003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145</v>
      </c>
      <c r="AU195" s="160" t="s">
        <v>154</v>
      </c>
      <c r="AV195" s="11" t="s">
        <v>91</v>
      </c>
      <c r="AW195" s="11" t="s">
        <v>36</v>
      </c>
      <c r="AX195" s="11" t="s">
        <v>89</v>
      </c>
      <c r="AY195" s="160" t="s">
        <v>137</v>
      </c>
    </row>
    <row r="196" spans="2:65" s="1" customFormat="1" ht="24" customHeight="1">
      <c r="B196" s="144"/>
      <c r="C196" s="145" t="s">
        <v>296</v>
      </c>
      <c r="D196" s="145" t="s">
        <v>138</v>
      </c>
      <c r="E196" s="146" t="s">
        <v>735</v>
      </c>
      <c r="F196" s="147" t="s">
        <v>1626</v>
      </c>
      <c r="G196" s="148" t="s">
        <v>362</v>
      </c>
      <c r="H196" s="149">
        <v>0.054</v>
      </c>
      <c r="I196" s="150"/>
      <c r="J196" s="151">
        <f>ROUND(I196*H196,2)</f>
        <v>0</v>
      </c>
      <c r="K196" s="147" t="s">
        <v>1617</v>
      </c>
      <c r="L196" s="33"/>
      <c r="M196" s="152" t="s">
        <v>1</v>
      </c>
      <c r="N196" s="153" t="s">
        <v>46</v>
      </c>
      <c r="O196" s="56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AR196" s="156" t="s">
        <v>136</v>
      </c>
      <c r="AT196" s="156" t="s">
        <v>138</v>
      </c>
      <c r="AU196" s="156" t="s">
        <v>154</v>
      </c>
      <c r="AY196" s="18" t="s">
        <v>137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8" t="s">
        <v>89</v>
      </c>
      <c r="BK196" s="157">
        <f>ROUND(I196*H196,2)</f>
        <v>0</v>
      </c>
      <c r="BL196" s="18" t="s">
        <v>136</v>
      </c>
      <c r="BM196" s="156" t="s">
        <v>1627</v>
      </c>
    </row>
    <row r="197" spans="2:51" s="12" customFormat="1" ht="12">
      <c r="B197" s="167"/>
      <c r="D197" s="159" t="s">
        <v>145</v>
      </c>
      <c r="E197" s="168" t="s">
        <v>1</v>
      </c>
      <c r="F197" s="169" t="s">
        <v>1575</v>
      </c>
      <c r="H197" s="168" t="s">
        <v>1</v>
      </c>
      <c r="I197" s="170"/>
      <c r="L197" s="167"/>
      <c r="M197" s="171"/>
      <c r="N197" s="172"/>
      <c r="O197" s="172"/>
      <c r="P197" s="172"/>
      <c r="Q197" s="172"/>
      <c r="R197" s="172"/>
      <c r="S197" s="172"/>
      <c r="T197" s="173"/>
      <c r="AT197" s="168" t="s">
        <v>145</v>
      </c>
      <c r="AU197" s="168" t="s">
        <v>154</v>
      </c>
      <c r="AV197" s="12" t="s">
        <v>89</v>
      </c>
      <c r="AW197" s="12" t="s">
        <v>36</v>
      </c>
      <c r="AX197" s="12" t="s">
        <v>81</v>
      </c>
      <c r="AY197" s="168" t="s">
        <v>137</v>
      </c>
    </row>
    <row r="198" spans="2:51" s="11" customFormat="1" ht="12">
      <c r="B198" s="158"/>
      <c r="D198" s="159" t="s">
        <v>145</v>
      </c>
      <c r="E198" s="160" t="s">
        <v>1</v>
      </c>
      <c r="F198" s="161" t="s">
        <v>1628</v>
      </c>
      <c r="H198" s="162">
        <v>0.054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145</v>
      </c>
      <c r="AU198" s="160" t="s">
        <v>154</v>
      </c>
      <c r="AV198" s="11" t="s">
        <v>91</v>
      </c>
      <c r="AW198" s="11" t="s">
        <v>36</v>
      </c>
      <c r="AX198" s="11" t="s">
        <v>89</v>
      </c>
      <c r="AY198" s="160" t="s">
        <v>137</v>
      </c>
    </row>
    <row r="199" spans="2:63" s="10" customFormat="1" ht="25.9" customHeight="1">
      <c r="B199" s="133"/>
      <c r="D199" s="134" t="s">
        <v>80</v>
      </c>
      <c r="E199" s="135" t="s">
        <v>387</v>
      </c>
      <c r="F199" s="135" t="s">
        <v>1629</v>
      </c>
      <c r="I199" s="136"/>
      <c r="J199" s="137">
        <f>BK199</f>
        <v>0</v>
      </c>
      <c r="L199" s="133"/>
      <c r="M199" s="138"/>
      <c r="N199" s="139"/>
      <c r="O199" s="139"/>
      <c r="P199" s="140">
        <f>P200+P233</f>
        <v>0</v>
      </c>
      <c r="Q199" s="139"/>
      <c r="R199" s="140">
        <f>R200+R233</f>
        <v>0.116135</v>
      </c>
      <c r="S199" s="139"/>
      <c r="T199" s="141">
        <f>T200+T233</f>
        <v>0</v>
      </c>
      <c r="AR199" s="134" t="s">
        <v>154</v>
      </c>
      <c r="AT199" s="142" t="s">
        <v>80</v>
      </c>
      <c r="AU199" s="142" t="s">
        <v>81</v>
      </c>
      <c r="AY199" s="134" t="s">
        <v>137</v>
      </c>
      <c r="BK199" s="143">
        <f>BK200+BK233</f>
        <v>0</v>
      </c>
    </row>
    <row r="200" spans="2:63" s="10" customFormat="1" ht="22.9" customHeight="1">
      <c r="B200" s="133"/>
      <c r="D200" s="134" t="s">
        <v>80</v>
      </c>
      <c r="E200" s="182" t="s">
        <v>1630</v>
      </c>
      <c r="F200" s="182" t="s">
        <v>1631</v>
      </c>
      <c r="I200" s="136"/>
      <c r="J200" s="183">
        <f>BK200</f>
        <v>0</v>
      </c>
      <c r="L200" s="133"/>
      <c r="M200" s="138"/>
      <c r="N200" s="139"/>
      <c r="O200" s="139"/>
      <c r="P200" s="140">
        <f>P201+SUM(P202:P212)</f>
        <v>0</v>
      </c>
      <c r="Q200" s="139"/>
      <c r="R200" s="140">
        <f>R201+SUM(R202:R212)</f>
        <v>0.114785</v>
      </c>
      <c r="S200" s="139"/>
      <c r="T200" s="141">
        <f>T201+SUM(T202:T212)</f>
        <v>0</v>
      </c>
      <c r="AR200" s="134" t="s">
        <v>154</v>
      </c>
      <c r="AT200" s="142" t="s">
        <v>80</v>
      </c>
      <c r="AU200" s="142" t="s">
        <v>89</v>
      </c>
      <c r="AY200" s="134" t="s">
        <v>137</v>
      </c>
      <c r="BK200" s="143">
        <f>BK201+SUM(BK202:BK212)</f>
        <v>0</v>
      </c>
    </row>
    <row r="201" spans="2:65" s="1" customFormat="1" ht="16.5" customHeight="1">
      <c r="B201" s="144"/>
      <c r="C201" s="145" t="s">
        <v>300</v>
      </c>
      <c r="D201" s="145" t="s">
        <v>138</v>
      </c>
      <c r="E201" s="146" t="s">
        <v>1632</v>
      </c>
      <c r="F201" s="147" t="s">
        <v>1633</v>
      </c>
      <c r="G201" s="148" t="s">
        <v>274</v>
      </c>
      <c r="H201" s="149">
        <v>10</v>
      </c>
      <c r="I201" s="150"/>
      <c r="J201" s="151">
        <f>ROUND(I201*H201,2)</f>
        <v>0</v>
      </c>
      <c r="K201" s="147" t="s">
        <v>150</v>
      </c>
      <c r="L201" s="33"/>
      <c r="M201" s="152" t="s">
        <v>1</v>
      </c>
      <c r="N201" s="153" t="s">
        <v>46</v>
      </c>
      <c r="O201" s="56"/>
      <c r="P201" s="154">
        <f>O201*H201</f>
        <v>0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AR201" s="156" t="s">
        <v>575</v>
      </c>
      <c r="AT201" s="156" t="s">
        <v>138</v>
      </c>
      <c r="AU201" s="156" t="s">
        <v>91</v>
      </c>
      <c r="AY201" s="18" t="s">
        <v>137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8" t="s">
        <v>89</v>
      </c>
      <c r="BK201" s="157">
        <f>ROUND(I201*H201,2)</f>
        <v>0</v>
      </c>
      <c r="BL201" s="18" t="s">
        <v>575</v>
      </c>
      <c r="BM201" s="156" t="s">
        <v>1634</v>
      </c>
    </row>
    <row r="202" spans="2:51" s="11" customFormat="1" ht="12">
      <c r="B202" s="158"/>
      <c r="D202" s="159" t="s">
        <v>145</v>
      </c>
      <c r="E202" s="160" t="s">
        <v>1</v>
      </c>
      <c r="F202" s="161" t="s">
        <v>1635</v>
      </c>
      <c r="H202" s="162">
        <v>10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145</v>
      </c>
      <c r="AU202" s="160" t="s">
        <v>91</v>
      </c>
      <c r="AV202" s="11" t="s">
        <v>91</v>
      </c>
      <c r="AW202" s="11" t="s">
        <v>36</v>
      </c>
      <c r="AX202" s="11" t="s">
        <v>89</v>
      </c>
      <c r="AY202" s="160" t="s">
        <v>137</v>
      </c>
    </row>
    <row r="203" spans="2:65" s="1" customFormat="1" ht="16.5" customHeight="1">
      <c r="B203" s="144"/>
      <c r="C203" s="192" t="s">
        <v>305</v>
      </c>
      <c r="D203" s="192" t="s">
        <v>387</v>
      </c>
      <c r="E203" s="193" t="s">
        <v>1636</v>
      </c>
      <c r="F203" s="194" t="s">
        <v>1637</v>
      </c>
      <c r="G203" s="195" t="s">
        <v>274</v>
      </c>
      <c r="H203" s="196">
        <v>10.5</v>
      </c>
      <c r="I203" s="197"/>
      <c r="J203" s="198">
        <f>ROUND(I203*H203,2)</f>
        <v>0</v>
      </c>
      <c r="K203" s="194" t="s">
        <v>150</v>
      </c>
      <c r="L203" s="199"/>
      <c r="M203" s="200" t="s">
        <v>1</v>
      </c>
      <c r="N203" s="201" t="s">
        <v>46</v>
      </c>
      <c r="O203" s="56"/>
      <c r="P203" s="154">
        <f>O203*H203</f>
        <v>0</v>
      </c>
      <c r="Q203" s="154">
        <v>0.00434</v>
      </c>
      <c r="R203" s="154">
        <f>Q203*H203</f>
        <v>0.04557</v>
      </c>
      <c r="S203" s="154">
        <v>0</v>
      </c>
      <c r="T203" s="155">
        <f>S203*H203</f>
        <v>0</v>
      </c>
      <c r="AR203" s="156" t="s">
        <v>1638</v>
      </c>
      <c r="AT203" s="156" t="s">
        <v>387</v>
      </c>
      <c r="AU203" s="156" t="s">
        <v>91</v>
      </c>
      <c r="AY203" s="18" t="s">
        <v>137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8" t="s">
        <v>89</v>
      </c>
      <c r="BK203" s="157">
        <f>ROUND(I203*H203,2)</f>
        <v>0</v>
      </c>
      <c r="BL203" s="18" t="s">
        <v>1638</v>
      </c>
      <c r="BM203" s="156" t="s">
        <v>1639</v>
      </c>
    </row>
    <row r="204" spans="2:51" s="12" customFormat="1" ht="12">
      <c r="B204" s="167"/>
      <c r="D204" s="159" t="s">
        <v>145</v>
      </c>
      <c r="E204" s="168" t="s">
        <v>1</v>
      </c>
      <c r="F204" s="169" t="s">
        <v>1640</v>
      </c>
      <c r="H204" s="168" t="s">
        <v>1</v>
      </c>
      <c r="I204" s="170"/>
      <c r="L204" s="167"/>
      <c r="M204" s="171"/>
      <c r="N204" s="172"/>
      <c r="O204" s="172"/>
      <c r="P204" s="172"/>
      <c r="Q204" s="172"/>
      <c r="R204" s="172"/>
      <c r="S204" s="172"/>
      <c r="T204" s="173"/>
      <c r="AT204" s="168" t="s">
        <v>145</v>
      </c>
      <c r="AU204" s="168" t="s">
        <v>91</v>
      </c>
      <c r="AV204" s="12" t="s">
        <v>89</v>
      </c>
      <c r="AW204" s="12" t="s">
        <v>36</v>
      </c>
      <c r="AX204" s="12" t="s">
        <v>81</v>
      </c>
      <c r="AY204" s="168" t="s">
        <v>137</v>
      </c>
    </row>
    <row r="205" spans="2:51" s="11" customFormat="1" ht="12">
      <c r="B205" s="158"/>
      <c r="D205" s="159" t="s">
        <v>145</v>
      </c>
      <c r="E205" s="160" t="s">
        <v>1</v>
      </c>
      <c r="F205" s="161" t="s">
        <v>1641</v>
      </c>
      <c r="H205" s="162">
        <v>10.5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145</v>
      </c>
      <c r="AU205" s="160" t="s">
        <v>91</v>
      </c>
      <c r="AV205" s="11" t="s">
        <v>91</v>
      </c>
      <c r="AW205" s="11" t="s">
        <v>36</v>
      </c>
      <c r="AX205" s="11" t="s">
        <v>89</v>
      </c>
      <c r="AY205" s="160" t="s">
        <v>137</v>
      </c>
    </row>
    <row r="206" spans="2:65" s="1" customFormat="1" ht="16.5" customHeight="1">
      <c r="B206" s="144"/>
      <c r="C206" s="145" t="s">
        <v>309</v>
      </c>
      <c r="D206" s="145" t="s">
        <v>138</v>
      </c>
      <c r="E206" s="146" t="s">
        <v>1642</v>
      </c>
      <c r="F206" s="147" t="s">
        <v>1643</v>
      </c>
      <c r="G206" s="148" t="s">
        <v>274</v>
      </c>
      <c r="H206" s="149">
        <v>10</v>
      </c>
      <c r="I206" s="150"/>
      <c r="J206" s="151">
        <f>ROUND(I206*H206,2)</f>
        <v>0</v>
      </c>
      <c r="K206" s="147" t="s">
        <v>150</v>
      </c>
      <c r="L206" s="33"/>
      <c r="M206" s="152" t="s">
        <v>1</v>
      </c>
      <c r="N206" s="153" t="s">
        <v>46</v>
      </c>
      <c r="O206" s="56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6" t="s">
        <v>575</v>
      </c>
      <c r="AT206" s="156" t="s">
        <v>138</v>
      </c>
      <c r="AU206" s="156" t="s">
        <v>91</v>
      </c>
      <c r="AY206" s="18" t="s">
        <v>137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8" t="s">
        <v>89</v>
      </c>
      <c r="BK206" s="157">
        <f>ROUND(I206*H206,2)</f>
        <v>0</v>
      </c>
      <c r="BL206" s="18" t="s">
        <v>575</v>
      </c>
      <c r="BM206" s="156" t="s">
        <v>1644</v>
      </c>
    </row>
    <row r="207" spans="2:51" s="11" customFormat="1" ht="12">
      <c r="B207" s="158"/>
      <c r="D207" s="159" t="s">
        <v>145</v>
      </c>
      <c r="E207" s="160" t="s">
        <v>1</v>
      </c>
      <c r="F207" s="161" t="s">
        <v>1645</v>
      </c>
      <c r="H207" s="162">
        <v>10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145</v>
      </c>
      <c r="AU207" s="160" t="s">
        <v>91</v>
      </c>
      <c r="AV207" s="11" t="s">
        <v>91</v>
      </c>
      <c r="AW207" s="11" t="s">
        <v>36</v>
      </c>
      <c r="AX207" s="11" t="s">
        <v>89</v>
      </c>
      <c r="AY207" s="160" t="s">
        <v>137</v>
      </c>
    </row>
    <row r="208" spans="2:65" s="1" customFormat="1" ht="16.5" customHeight="1">
      <c r="B208" s="144"/>
      <c r="C208" s="145" t="s">
        <v>315</v>
      </c>
      <c r="D208" s="145" t="s">
        <v>138</v>
      </c>
      <c r="E208" s="146" t="s">
        <v>1646</v>
      </c>
      <c r="F208" s="147" t="s">
        <v>1647</v>
      </c>
      <c r="G208" s="148" t="s">
        <v>274</v>
      </c>
      <c r="H208" s="149">
        <v>10</v>
      </c>
      <c r="I208" s="150"/>
      <c r="J208" s="151">
        <f>ROUND(I208*H208,2)</f>
        <v>0</v>
      </c>
      <c r="K208" s="147" t="s">
        <v>150</v>
      </c>
      <c r="L208" s="33"/>
      <c r="M208" s="152" t="s">
        <v>1</v>
      </c>
      <c r="N208" s="153" t="s">
        <v>46</v>
      </c>
      <c r="O208" s="56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AR208" s="156" t="s">
        <v>575</v>
      </c>
      <c r="AT208" s="156" t="s">
        <v>138</v>
      </c>
      <c r="AU208" s="156" t="s">
        <v>91</v>
      </c>
      <c r="AY208" s="18" t="s">
        <v>137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8" t="s">
        <v>89</v>
      </c>
      <c r="BK208" s="157">
        <f>ROUND(I208*H208,2)</f>
        <v>0</v>
      </c>
      <c r="BL208" s="18" t="s">
        <v>575</v>
      </c>
      <c r="BM208" s="156" t="s">
        <v>1648</v>
      </c>
    </row>
    <row r="209" spans="2:51" s="11" customFormat="1" ht="12">
      <c r="B209" s="158"/>
      <c r="D209" s="159" t="s">
        <v>145</v>
      </c>
      <c r="E209" s="160" t="s">
        <v>1</v>
      </c>
      <c r="F209" s="161" t="s">
        <v>1645</v>
      </c>
      <c r="H209" s="162">
        <v>10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145</v>
      </c>
      <c r="AU209" s="160" t="s">
        <v>91</v>
      </c>
      <c r="AV209" s="11" t="s">
        <v>91</v>
      </c>
      <c r="AW209" s="11" t="s">
        <v>36</v>
      </c>
      <c r="AX209" s="11" t="s">
        <v>89</v>
      </c>
      <c r="AY209" s="160" t="s">
        <v>137</v>
      </c>
    </row>
    <row r="210" spans="2:65" s="1" customFormat="1" ht="16.5" customHeight="1">
      <c r="B210" s="144"/>
      <c r="C210" s="145" t="s">
        <v>7</v>
      </c>
      <c r="D210" s="145" t="s">
        <v>138</v>
      </c>
      <c r="E210" s="146" t="s">
        <v>1649</v>
      </c>
      <c r="F210" s="147" t="s">
        <v>1650</v>
      </c>
      <c r="G210" s="148" t="s">
        <v>1651</v>
      </c>
      <c r="H210" s="218"/>
      <c r="I210" s="150"/>
      <c r="J210" s="151">
        <f>ROUND(I210*H210,2)</f>
        <v>0</v>
      </c>
      <c r="K210" s="147" t="s">
        <v>1</v>
      </c>
      <c r="L210" s="33"/>
      <c r="M210" s="152" t="s">
        <v>1</v>
      </c>
      <c r="N210" s="153" t="s">
        <v>46</v>
      </c>
      <c r="O210" s="56"/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AR210" s="156" t="s">
        <v>575</v>
      </c>
      <c r="AT210" s="156" t="s">
        <v>138</v>
      </c>
      <c r="AU210" s="156" t="s">
        <v>91</v>
      </c>
      <c r="AY210" s="18" t="s">
        <v>137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8" t="s">
        <v>89</v>
      </c>
      <c r="BK210" s="157">
        <f>ROUND(I210*H210,2)</f>
        <v>0</v>
      </c>
      <c r="BL210" s="18" t="s">
        <v>575</v>
      </c>
      <c r="BM210" s="156" t="s">
        <v>1652</v>
      </c>
    </row>
    <row r="211" spans="2:65" s="1" customFormat="1" ht="16.5" customHeight="1">
      <c r="B211" s="144"/>
      <c r="C211" s="145" t="s">
        <v>325</v>
      </c>
      <c r="D211" s="145" t="s">
        <v>138</v>
      </c>
      <c r="E211" s="146" t="s">
        <v>1653</v>
      </c>
      <c r="F211" s="147" t="s">
        <v>1654</v>
      </c>
      <c r="G211" s="148" t="s">
        <v>1651</v>
      </c>
      <c r="H211" s="218"/>
      <c r="I211" s="150"/>
      <c r="J211" s="151">
        <f>ROUND(I211*H211,2)</f>
        <v>0</v>
      </c>
      <c r="K211" s="147" t="s">
        <v>1</v>
      </c>
      <c r="L211" s="33"/>
      <c r="M211" s="152" t="s">
        <v>1</v>
      </c>
      <c r="N211" s="153" t="s">
        <v>46</v>
      </c>
      <c r="O211" s="56"/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AR211" s="156" t="s">
        <v>575</v>
      </c>
      <c r="AT211" s="156" t="s">
        <v>138</v>
      </c>
      <c r="AU211" s="156" t="s">
        <v>91</v>
      </c>
      <c r="AY211" s="18" t="s">
        <v>137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8" t="s">
        <v>89</v>
      </c>
      <c r="BK211" s="157">
        <f>ROUND(I211*H211,2)</f>
        <v>0</v>
      </c>
      <c r="BL211" s="18" t="s">
        <v>575</v>
      </c>
      <c r="BM211" s="156" t="s">
        <v>1655</v>
      </c>
    </row>
    <row r="212" spans="2:63" s="10" customFormat="1" ht="20.85" customHeight="1">
      <c r="B212" s="133"/>
      <c r="D212" s="134" t="s">
        <v>80</v>
      </c>
      <c r="E212" s="182" t="s">
        <v>1656</v>
      </c>
      <c r="F212" s="182" t="s">
        <v>1657</v>
      </c>
      <c r="I212" s="136"/>
      <c r="J212" s="183">
        <f>BK212</f>
        <v>0</v>
      </c>
      <c r="L212" s="133"/>
      <c r="M212" s="138"/>
      <c r="N212" s="139"/>
      <c r="O212" s="139"/>
      <c r="P212" s="140">
        <f>P213+P223</f>
        <v>0</v>
      </c>
      <c r="Q212" s="139"/>
      <c r="R212" s="140">
        <f>R213+R223</f>
        <v>0.069215</v>
      </c>
      <c r="S212" s="139"/>
      <c r="T212" s="141">
        <f>T213+T223</f>
        <v>0</v>
      </c>
      <c r="AR212" s="134" t="s">
        <v>154</v>
      </c>
      <c r="AT212" s="142" t="s">
        <v>80</v>
      </c>
      <c r="AU212" s="142" t="s">
        <v>91</v>
      </c>
      <c r="AY212" s="134" t="s">
        <v>137</v>
      </c>
      <c r="BK212" s="143">
        <f>BK213+BK223</f>
        <v>0</v>
      </c>
    </row>
    <row r="213" spans="2:63" s="16" customFormat="1" ht="20.85" customHeight="1">
      <c r="B213" s="219"/>
      <c r="D213" s="220" t="s">
        <v>80</v>
      </c>
      <c r="E213" s="220" t="s">
        <v>1658</v>
      </c>
      <c r="F213" s="220" t="s">
        <v>1659</v>
      </c>
      <c r="I213" s="221"/>
      <c r="J213" s="222">
        <f>BK213</f>
        <v>0</v>
      </c>
      <c r="L213" s="219"/>
      <c r="M213" s="223"/>
      <c r="N213" s="224"/>
      <c r="O213" s="224"/>
      <c r="P213" s="225">
        <f>SUM(P214:P222)</f>
        <v>0</v>
      </c>
      <c r="Q213" s="224"/>
      <c r="R213" s="225">
        <f>SUM(R214:R222)</f>
        <v>0.00058</v>
      </c>
      <c r="S213" s="224"/>
      <c r="T213" s="226">
        <f>SUM(T214:T222)</f>
        <v>0</v>
      </c>
      <c r="AR213" s="220" t="s">
        <v>154</v>
      </c>
      <c r="AT213" s="227" t="s">
        <v>80</v>
      </c>
      <c r="AU213" s="227" t="s">
        <v>154</v>
      </c>
      <c r="AY213" s="220" t="s">
        <v>137</v>
      </c>
      <c r="BK213" s="228">
        <f>SUM(BK214:BK222)</f>
        <v>0</v>
      </c>
    </row>
    <row r="214" spans="2:65" s="1" customFormat="1" ht="24" customHeight="1">
      <c r="B214" s="144"/>
      <c r="C214" s="145" t="s">
        <v>329</v>
      </c>
      <c r="D214" s="145" t="s">
        <v>138</v>
      </c>
      <c r="E214" s="146" t="s">
        <v>1660</v>
      </c>
      <c r="F214" s="147" t="s">
        <v>1661</v>
      </c>
      <c r="G214" s="148" t="s">
        <v>472</v>
      </c>
      <c r="H214" s="149">
        <v>2</v>
      </c>
      <c r="I214" s="150"/>
      <c r="J214" s="151">
        <f>ROUND(I214*H214,2)</f>
        <v>0</v>
      </c>
      <c r="K214" s="147" t="s">
        <v>150</v>
      </c>
      <c r="L214" s="33"/>
      <c r="M214" s="152" t="s">
        <v>1</v>
      </c>
      <c r="N214" s="153" t="s">
        <v>46</v>
      </c>
      <c r="O214" s="56"/>
      <c r="P214" s="154">
        <f>O214*H214</f>
        <v>0</v>
      </c>
      <c r="Q214" s="154">
        <v>0.00029</v>
      </c>
      <c r="R214" s="154">
        <f>Q214*H214</f>
        <v>0.00058</v>
      </c>
      <c r="S214" s="154">
        <v>0</v>
      </c>
      <c r="T214" s="155">
        <f>S214*H214</f>
        <v>0</v>
      </c>
      <c r="AR214" s="156" t="s">
        <v>575</v>
      </c>
      <c r="AT214" s="156" t="s">
        <v>138</v>
      </c>
      <c r="AU214" s="156" t="s">
        <v>136</v>
      </c>
      <c r="AY214" s="18" t="s">
        <v>137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8" t="s">
        <v>89</v>
      </c>
      <c r="BK214" s="157">
        <f>ROUND(I214*H214,2)</f>
        <v>0</v>
      </c>
      <c r="BL214" s="18" t="s">
        <v>575</v>
      </c>
      <c r="BM214" s="156" t="s">
        <v>1662</v>
      </c>
    </row>
    <row r="215" spans="2:65" s="1" customFormat="1" ht="16.5" customHeight="1">
      <c r="B215" s="144"/>
      <c r="C215" s="192" t="s">
        <v>335</v>
      </c>
      <c r="D215" s="192" t="s">
        <v>387</v>
      </c>
      <c r="E215" s="193" t="s">
        <v>1663</v>
      </c>
      <c r="F215" s="194" t="s">
        <v>1664</v>
      </c>
      <c r="G215" s="195" t="s">
        <v>472</v>
      </c>
      <c r="H215" s="196">
        <v>4</v>
      </c>
      <c r="I215" s="197"/>
      <c r="J215" s="198">
        <f>ROUND(I215*H215,2)</f>
        <v>0</v>
      </c>
      <c r="K215" s="194" t="s">
        <v>1</v>
      </c>
      <c r="L215" s="199"/>
      <c r="M215" s="200" t="s">
        <v>1</v>
      </c>
      <c r="N215" s="201" t="s">
        <v>46</v>
      </c>
      <c r="O215" s="56"/>
      <c r="P215" s="154">
        <f>O215*H215</f>
        <v>0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AR215" s="156" t="s">
        <v>1665</v>
      </c>
      <c r="AT215" s="156" t="s">
        <v>387</v>
      </c>
      <c r="AU215" s="156" t="s">
        <v>136</v>
      </c>
      <c r="AY215" s="18" t="s">
        <v>137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8" t="s">
        <v>89</v>
      </c>
      <c r="BK215" s="157">
        <f>ROUND(I215*H215,2)</f>
        <v>0</v>
      </c>
      <c r="BL215" s="18" t="s">
        <v>575</v>
      </c>
      <c r="BM215" s="156" t="s">
        <v>1666</v>
      </c>
    </row>
    <row r="216" spans="2:65" s="1" customFormat="1" ht="16.5" customHeight="1">
      <c r="B216" s="144"/>
      <c r="C216" s="145" t="s">
        <v>339</v>
      </c>
      <c r="D216" s="145" t="s">
        <v>138</v>
      </c>
      <c r="E216" s="146" t="s">
        <v>1667</v>
      </c>
      <c r="F216" s="147" t="s">
        <v>1668</v>
      </c>
      <c r="G216" s="148" t="s">
        <v>472</v>
      </c>
      <c r="H216" s="149">
        <v>6</v>
      </c>
      <c r="I216" s="150"/>
      <c r="J216" s="151">
        <f>ROUND(I216*H216,2)</f>
        <v>0</v>
      </c>
      <c r="K216" s="147" t="s">
        <v>150</v>
      </c>
      <c r="L216" s="33"/>
      <c r="M216" s="152" t="s">
        <v>1</v>
      </c>
      <c r="N216" s="153" t="s">
        <v>46</v>
      </c>
      <c r="O216" s="56"/>
      <c r="P216" s="154">
        <f>O216*H216</f>
        <v>0</v>
      </c>
      <c r="Q216" s="154">
        <v>0</v>
      </c>
      <c r="R216" s="154">
        <f>Q216*H216</f>
        <v>0</v>
      </c>
      <c r="S216" s="154">
        <v>0</v>
      </c>
      <c r="T216" s="155">
        <f>S216*H216</f>
        <v>0</v>
      </c>
      <c r="AR216" s="156" t="s">
        <v>575</v>
      </c>
      <c r="AT216" s="156" t="s">
        <v>138</v>
      </c>
      <c r="AU216" s="156" t="s">
        <v>136</v>
      </c>
      <c r="AY216" s="18" t="s">
        <v>137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8" t="s">
        <v>89</v>
      </c>
      <c r="BK216" s="157">
        <f>ROUND(I216*H216,2)</f>
        <v>0</v>
      </c>
      <c r="BL216" s="18" t="s">
        <v>575</v>
      </c>
      <c r="BM216" s="156" t="s">
        <v>1669</v>
      </c>
    </row>
    <row r="217" spans="2:51" s="11" customFormat="1" ht="12">
      <c r="B217" s="158"/>
      <c r="D217" s="159" t="s">
        <v>145</v>
      </c>
      <c r="E217" s="160" t="s">
        <v>1</v>
      </c>
      <c r="F217" s="161" t="s">
        <v>1670</v>
      </c>
      <c r="H217" s="162">
        <v>4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145</v>
      </c>
      <c r="AU217" s="160" t="s">
        <v>136</v>
      </c>
      <c r="AV217" s="11" t="s">
        <v>91</v>
      </c>
      <c r="AW217" s="11" t="s">
        <v>36</v>
      </c>
      <c r="AX217" s="11" t="s">
        <v>81</v>
      </c>
      <c r="AY217" s="160" t="s">
        <v>137</v>
      </c>
    </row>
    <row r="218" spans="2:51" s="11" customFormat="1" ht="12">
      <c r="B218" s="158"/>
      <c r="D218" s="159" t="s">
        <v>145</v>
      </c>
      <c r="E218" s="160" t="s">
        <v>1</v>
      </c>
      <c r="F218" s="161" t="s">
        <v>1671</v>
      </c>
      <c r="H218" s="162">
        <v>2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145</v>
      </c>
      <c r="AU218" s="160" t="s">
        <v>136</v>
      </c>
      <c r="AV218" s="11" t="s">
        <v>91</v>
      </c>
      <c r="AW218" s="11" t="s">
        <v>36</v>
      </c>
      <c r="AX218" s="11" t="s">
        <v>81</v>
      </c>
      <c r="AY218" s="160" t="s">
        <v>137</v>
      </c>
    </row>
    <row r="219" spans="2:51" s="14" customFormat="1" ht="12">
      <c r="B219" s="184"/>
      <c r="D219" s="159" t="s">
        <v>145</v>
      </c>
      <c r="E219" s="185" t="s">
        <v>1</v>
      </c>
      <c r="F219" s="186" t="s">
        <v>271</v>
      </c>
      <c r="H219" s="187">
        <v>6</v>
      </c>
      <c r="I219" s="188"/>
      <c r="L219" s="184"/>
      <c r="M219" s="189"/>
      <c r="N219" s="190"/>
      <c r="O219" s="190"/>
      <c r="P219" s="190"/>
      <c r="Q219" s="190"/>
      <c r="R219" s="190"/>
      <c r="S219" s="190"/>
      <c r="T219" s="191"/>
      <c r="AT219" s="185" t="s">
        <v>145</v>
      </c>
      <c r="AU219" s="185" t="s">
        <v>136</v>
      </c>
      <c r="AV219" s="14" t="s">
        <v>136</v>
      </c>
      <c r="AW219" s="14" t="s">
        <v>36</v>
      </c>
      <c r="AX219" s="14" t="s">
        <v>89</v>
      </c>
      <c r="AY219" s="185" t="s">
        <v>137</v>
      </c>
    </row>
    <row r="220" spans="2:65" s="1" customFormat="1" ht="16.5" customHeight="1">
      <c r="B220" s="144"/>
      <c r="C220" s="192" t="s">
        <v>344</v>
      </c>
      <c r="D220" s="192" t="s">
        <v>387</v>
      </c>
      <c r="E220" s="193" t="s">
        <v>1672</v>
      </c>
      <c r="F220" s="194" t="s">
        <v>1673</v>
      </c>
      <c r="G220" s="195" t="s">
        <v>472</v>
      </c>
      <c r="H220" s="196">
        <v>2</v>
      </c>
      <c r="I220" s="197"/>
      <c r="J220" s="198">
        <f>ROUND(I220*H220,2)</f>
        <v>0</v>
      </c>
      <c r="K220" s="194" t="s">
        <v>1</v>
      </c>
      <c r="L220" s="199"/>
      <c r="M220" s="200" t="s">
        <v>1</v>
      </c>
      <c r="N220" s="201" t="s">
        <v>46</v>
      </c>
      <c r="O220" s="56"/>
      <c r="P220" s="154">
        <f>O220*H220</f>
        <v>0</v>
      </c>
      <c r="Q220" s="154">
        <v>0</v>
      </c>
      <c r="R220" s="154">
        <f>Q220*H220</f>
        <v>0</v>
      </c>
      <c r="S220" s="154">
        <v>0</v>
      </c>
      <c r="T220" s="155">
        <f>S220*H220</f>
        <v>0</v>
      </c>
      <c r="AR220" s="156" t="s">
        <v>1665</v>
      </c>
      <c r="AT220" s="156" t="s">
        <v>387</v>
      </c>
      <c r="AU220" s="156" t="s">
        <v>136</v>
      </c>
      <c r="AY220" s="18" t="s">
        <v>137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8" t="s">
        <v>89</v>
      </c>
      <c r="BK220" s="157">
        <f>ROUND(I220*H220,2)</f>
        <v>0</v>
      </c>
      <c r="BL220" s="18" t="s">
        <v>575</v>
      </c>
      <c r="BM220" s="156" t="s">
        <v>1674</v>
      </c>
    </row>
    <row r="221" spans="2:65" s="1" customFormat="1" ht="16.5" customHeight="1">
      <c r="B221" s="144"/>
      <c r="C221" s="192" t="s">
        <v>353</v>
      </c>
      <c r="D221" s="192" t="s">
        <v>387</v>
      </c>
      <c r="E221" s="193" t="s">
        <v>1675</v>
      </c>
      <c r="F221" s="194" t="s">
        <v>1676</v>
      </c>
      <c r="G221" s="195" t="s">
        <v>472</v>
      </c>
      <c r="H221" s="196">
        <v>4</v>
      </c>
      <c r="I221" s="197"/>
      <c r="J221" s="198">
        <f>ROUND(I221*H221,2)</f>
        <v>0</v>
      </c>
      <c r="K221" s="194" t="s">
        <v>1</v>
      </c>
      <c r="L221" s="199"/>
      <c r="M221" s="200" t="s">
        <v>1</v>
      </c>
      <c r="N221" s="201" t="s">
        <v>46</v>
      </c>
      <c r="O221" s="56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AR221" s="156" t="s">
        <v>1665</v>
      </c>
      <c r="AT221" s="156" t="s">
        <v>387</v>
      </c>
      <c r="AU221" s="156" t="s">
        <v>136</v>
      </c>
      <c r="AY221" s="18" t="s">
        <v>137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8" t="s">
        <v>89</v>
      </c>
      <c r="BK221" s="157">
        <f>ROUND(I221*H221,2)</f>
        <v>0</v>
      </c>
      <c r="BL221" s="18" t="s">
        <v>575</v>
      </c>
      <c r="BM221" s="156" t="s">
        <v>1677</v>
      </c>
    </row>
    <row r="222" spans="2:65" s="1" customFormat="1" ht="16.5" customHeight="1">
      <c r="B222" s="144"/>
      <c r="C222" s="145" t="s">
        <v>359</v>
      </c>
      <c r="D222" s="145" t="s">
        <v>138</v>
      </c>
      <c r="E222" s="146" t="s">
        <v>1678</v>
      </c>
      <c r="F222" s="147" t="s">
        <v>1679</v>
      </c>
      <c r="G222" s="148" t="s">
        <v>472</v>
      </c>
      <c r="H222" s="149">
        <v>1</v>
      </c>
      <c r="I222" s="150"/>
      <c r="J222" s="151">
        <f>ROUND(I222*H222,2)</f>
        <v>0</v>
      </c>
      <c r="K222" s="147" t="s">
        <v>1</v>
      </c>
      <c r="L222" s="33"/>
      <c r="M222" s="152" t="s">
        <v>1</v>
      </c>
      <c r="N222" s="153" t="s">
        <v>46</v>
      </c>
      <c r="O222" s="56"/>
      <c r="P222" s="154">
        <f>O222*H222</f>
        <v>0</v>
      </c>
      <c r="Q222" s="154">
        <v>0</v>
      </c>
      <c r="R222" s="154">
        <f>Q222*H222</f>
        <v>0</v>
      </c>
      <c r="S222" s="154">
        <v>0</v>
      </c>
      <c r="T222" s="155">
        <f>S222*H222</f>
        <v>0</v>
      </c>
      <c r="AR222" s="156" t="s">
        <v>575</v>
      </c>
      <c r="AT222" s="156" t="s">
        <v>138</v>
      </c>
      <c r="AU222" s="156" t="s">
        <v>136</v>
      </c>
      <c r="AY222" s="18" t="s">
        <v>137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8" t="s">
        <v>89</v>
      </c>
      <c r="BK222" s="157">
        <f>ROUND(I222*H222,2)</f>
        <v>0</v>
      </c>
      <c r="BL222" s="18" t="s">
        <v>575</v>
      </c>
      <c r="BM222" s="156" t="s">
        <v>1680</v>
      </c>
    </row>
    <row r="223" spans="2:63" s="16" customFormat="1" ht="20.85" customHeight="1">
      <c r="B223" s="219"/>
      <c r="D223" s="220" t="s">
        <v>80</v>
      </c>
      <c r="E223" s="220" t="s">
        <v>1681</v>
      </c>
      <c r="F223" s="220" t="s">
        <v>1682</v>
      </c>
      <c r="I223" s="221"/>
      <c r="J223" s="222">
        <f>BK223</f>
        <v>0</v>
      </c>
      <c r="L223" s="219"/>
      <c r="M223" s="223"/>
      <c r="N223" s="224"/>
      <c r="O223" s="224"/>
      <c r="P223" s="225">
        <f>SUM(P224:P232)</f>
        <v>0</v>
      </c>
      <c r="Q223" s="224"/>
      <c r="R223" s="225">
        <f>SUM(R224:R232)</f>
        <v>0.068635</v>
      </c>
      <c r="S223" s="224"/>
      <c r="T223" s="226">
        <f>SUM(T224:T232)</f>
        <v>0</v>
      </c>
      <c r="AR223" s="220" t="s">
        <v>154</v>
      </c>
      <c r="AT223" s="227" t="s">
        <v>80</v>
      </c>
      <c r="AU223" s="227" t="s">
        <v>154</v>
      </c>
      <c r="AY223" s="220" t="s">
        <v>137</v>
      </c>
      <c r="BK223" s="228">
        <f>SUM(BK224:BK232)</f>
        <v>0</v>
      </c>
    </row>
    <row r="224" spans="2:65" s="1" customFormat="1" ht="24" customHeight="1">
      <c r="B224" s="144"/>
      <c r="C224" s="145" t="s">
        <v>365</v>
      </c>
      <c r="D224" s="145" t="s">
        <v>138</v>
      </c>
      <c r="E224" s="146" t="s">
        <v>1683</v>
      </c>
      <c r="F224" s="147" t="s">
        <v>1684</v>
      </c>
      <c r="G224" s="148" t="s">
        <v>274</v>
      </c>
      <c r="H224" s="149">
        <v>15</v>
      </c>
      <c r="I224" s="150"/>
      <c r="J224" s="151">
        <f>ROUND(I224*H224,2)</f>
        <v>0</v>
      </c>
      <c r="K224" s="147" t="s">
        <v>150</v>
      </c>
      <c r="L224" s="33"/>
      <c r="M224" s="152" t="s">
        <v>1</v>
      </c>
      <c r="N224" s="153" t="s">
        <v>46</v>
      </c>
      <c r="O224" s="56"/>
      <c r="P224" s="154">
        <f>O224*H224</f>
        <v>0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AR224" s="156" t="s">
        <v>575</v>
      </c>
      <c r="AT224" s="156" t="s">
        <v>138</v>
      </c>
      <c r="AU224" s="156" t="s">
        <v>136</v>
      </c>
      <c r="AY224" s="18" t="s">
        <v>137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8" t="s">
        <v>89</v>
      </c>
      <c r="BK224" s="157">
        <f>ROUND(I224*H224,2)</f>
        <v>0</v>
      </c>
      <c r="BL224" s="18" t="s">
        <v>575</v>
      </c>
      <c r="BM224" s="156" t="s">
        <v>1685</v>
      </c>
    </row>
    <row r="225" spans="2:51" s="11" customFormat="1" ht="12">
      <c r="B225" s="158"/>
      <c r="D225" s="159" t="s">
        <v>145</v>
      </c>
      <c r="E225" s="160" t="s">
        <v>1</v>
      </c>
      <c r="F225" s="161" t="s">
        <v>1686</v>
      </c>
      <c r="H225" s="162">
        <v>15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145</v>
      </c>
      <c r="AU225" s="160" t="s">
        <v>136</v>
      </c>
      <c r="AV225" s="11" t="s">
        <v>91</v>
      </c>
      <c r="AW225" s="11" t="s">
        <v>36</v>
      </c>
      <c r="AX225" s="11" t="s">
        <v>89</v>
      </c>
      <c r="AY225" s="160" t="s">
        <v>137</v>
      </c>
    </row>
    <row r="226" spans="2:65" s="1" customFormat="1" ht="16.5" customHeight="1">
      <c r="B226" s="144"/>
      <c r="C226" s="192" t="s">
        <v>370</v>
      </c>
      <c r="D226" s="192" t="s">
        <v>387</v>
      </c>
      <c r="E226" s="193" t="s">
        <v>1687</v>
      </c>
      <c r="F226" s="194" t="s">
        <v>1637</v>
      </c>
      <c r="G226" s="195" t="s">
        <v>274</v>
      </c>
      <c r="H226" s="196">
        <v>15.75</v>
      </c>
      <c r="I226" s="197"/>
      <c r="J226" s="198">
        <f>ROUND(I226*H226,2)</f>
        <v>0</v>
      </c>
      <c r="K226" s="194" t="s">
        <v>1</v>
      </c>
      <c r="L226" s="199"/>
      <c r="M226" s="200" t="s">
        <v>1</v>
      </c>
      <c r="N226" s="201" t="s">
        <v>46</v>
      </c>
      <c r="O226" s="56"/>
      <c r="P226" s="154">
        <f>O226*H226</f>
        <v>0</v>
      </c>
      <c r="Q226" s="154">
        <v>0.00434</v>
      </c>
      <c r="R226" s="154">
        <f>Q226*H226</f>
        <v>0.068355</v>
      </c>
      <c r="S226" s="154">
        <v>0</v>
      </c>
      <c r="T226" s="155">
        <f>S226*H226</f>
        <v>0</v>
      </c>
      <c r="AR226" s="156" t="s">
        <v>1638</v>
      </c>
      <c r="AT226" s="156" t="s">
        <v>387</v>
      </c>
      <c r="AU226" s="156" t="s">
        <v>136</v>
      </c>
      <c r="AY226" s="18" t="s">
        <v>137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8" t="s">
        <v>89</v>
      </c>
      <c r="BK226" s="157">
        <f>ROUND(I226*H226,2)</f>
        <v>0</v>
      </c>
      <c r="BL226" s="18" t="s">
        <v>1638</v>
      </c>
      <c r="BM226" s="156" t="s">
        <v>1688</v>
      </c>
    </row>
    <row r="227" spans="2:51" s="12" customFormat="1" ht="12">
      <c r="B227" s="167"/>
      <c r="D227" s="159" t="s">
        <v>145</v>
      </c>
      <c r="E227" s="168" t="s">
        <v>1</v>
      </c>
      <c r="F227" s="169" t="s">
        <v>1640</v>
      </c>
      <c r="H227" s="168" t="s">
        <v>1</v>
      </c>
      <c r="I227" s="170"/>
      <c r="L227" s="167"/>
      <c r="M227" s="171"/>
      <c r="N227" s="172"/>
      <c r="O227" s="172"/>
      <c r="P227" s="172"/>
      <c r="Q227" s="172"/>
      <c r="R227" s="172"/>
      <c r="S227" s="172"/>
      <c r="T227" s="173"/>
      <c r="AT227" s="168" t="s">
        <v>145</v>
      </c>
      <c r="AU227" s="168" t="s">
        <v>136</v>
      </c>
      <c r="AV227" s="12" t="s">
        <v>89</v>
      </c>
      <c r="AW227" s="12" t="s">
        <v>36</v>
      </c>
      <c r="AX227" s="12" t="s">
        <v>81</v>
      </c>
      <c r="AY227" s="168" t="s">
        <v>137</v>
      </c>
    </row>
    <row r="228" spans="2:51" s="11" customFormat="1" ht="12">
      <c r="B228" s="158"/>
      <c r="D228" s="159" t="s">
        <v>145</v>
      </c>
      <c r="E228" s="160" t="s">
        <v>1</v>
      </c>
      <c r="F228" s="161" t="s">
        <v>1689</v>
      </c>
      <c r="H228" s="162">
        <v>15.75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145</v>
      </c>
      <c r="AU228" s="160" t="s">
        <v>136</v>
      </c>
      <c r="AV228" s="11" t="s">
        <v>91</v>
      </c>
      <c r="AW228" s="11" t="s">
        <v>36</v>
      </c>
      <c r="AX228" s="11" t="s">
        <v>89</v>
      </c>
      <c r="AY228" s="160" t="s">
        <v>137</v>
      </c>
    </row>
    <row r="229" spans="2:65" s="1" customFormat="1" ht="16.5" customHeight="1">
      <c r="B229" s="144"/>
      <c r="C229" s="145" t="s">
        <v>375</v>
      </c>
      <c r="D229" s="145" t="s">
        <v>138</v>
      </c>
      <c r="E229" s="146" t="s">
        <v>1667</v>
      </c>
      <c r="F229" s="147" t="s">
        <v>1668</v>
      </c>
      <c r="G229" s="148" t="s">
        <v>472</v>
      </c>
      <c r="H229" s="149">
        <v>2</v>
      </c>
      <c r="I229" s="150"/>
      <c r="J229" s="151">
        <f>ROUND(I229*H229,2)</f>
        <v>0</v>
      </c>
      <c r="K229" s="147" t="s">
        <v>150</v>
      </c>
      <c r="L229" s="33"/>
      <c r="M229" s="152" t="s">
        <v>1</v>
      </c>
      <c r="N229" s="153" t="s">
        <v>46</v>
      </c>
      <c r="O229" s="56"/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AR229" s="156" t="s">
        <v>575</v>
      </c>
      <c r="AT229" s="156" t="s">
        <v>138</v>
      </c>
      <c r="AU229" s="156" t="s">
        <v>136</v>
      </c>
      <c r="AY229" s="18" t="s">
        <v>137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8" t="s">
        <v>89</v>
      </c>
      <c r="BK229" s="157">
        <f>ROUND(I229*H229,2)</f>
        <v>0</v>
      </c>
      <c r="BL229" s="18" t="s">
        <v>575</v>
      </c>
      <c r="BM229" s="156" t="s">
        <v>1690</v>
      </c>
    </row>
    <row r="230" spans="2:51" s="11" customFormat="1" ht="12">
      <c r="B230" s="158"/>
      <c r="D230" s="159" t="s">
        <v>145</v>
      </c>
      <c r="E230" s="160" t="s">
        <v>1</v>
      </c>
      <c r="F230" s="161" t="s">
        <v>1691</v>
      </c>
      <c r="H230" s="162">
        <v>2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145</v>
      </c>
      <c r="AU230" s="160" t="s">
        <v>136</v>
      </c>
      <c r="AV230" s="11" t="s">
        <v>91</v>
      </c>
      <c r="AW230" s="11" t="s">
        <v>36</v>
      </c>
      <c r="AX230" s="11" t="s">
        <v>89</v>
      </c>
      <c r="AY230" s="160" t="s">
        <v>137</v>
      </c>
    </row>
    <row r="231" spans="2:65" s="1" customFormat="1" ht="16.5" customHeight="1">
      <c r="B231" s="144"/>
      <c r="C231" s="192" t="s">
        <v>380</v>
      </c>
      <c r="D231" s="192" t="s">
        <v>387</v>
      </c>
      <c r="E231" s="193" t="s">
        <v>1663</v>
      </c>
      <c r="F231" s="194" t="s">
        <v>1664</v>
      </c>
      <c r="G231" s="195" t="s">
        <v>472</v>
      </c>
      <c r="H231" s="196">
        <v>2</v>
      </c>
      <c r="I231" s="197"/>
      <c r="J231" s="198">
        <f>ROUND(I231*H231,2)</f>
        <v>0</v>
      </c>
      <c r="K231" s="194" t="s">
        <v>1</v>
      </c>
      <c r="L231" s="199"/>
      <c r="M231" s="200" t="s">
        <v>1</v>
      </c>
      <c r="N231" s="201" t="s">
        <v>46</v>
      </c>
      <c r="O231" s="56"/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AR231" s="156" t="s">
        <v>1665</v>
      </c>
      <c r="AT231" s="156" t="s">
        <v>387</v>
      </c>
      <c r="AU231" s="156" t="s">
        <v>136</v>
      </c>
      <c r="AY231" s="18" t="s">
        <v>137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8" t="s">
        <v>89</v>
      </c>
      <c r="BK231" s="157">
        <f>ROUND(I231*H231,2)</f>
        <v>0</v>
      </c>
      <c r="BL231" s="18" t="s">
        <v>575</v>
      </c>
      <c r="BM231" s="156" t="s">
        <v>1692</v>
      </c>
    </row>
    <row r="232" spans="2:65" s="1" customFormat="1" ht="24" customHeight="1">
      <c r="B232" s="144"/>
      <c r="C232" s="145" t="s">
        <v>386</v>
      </c>
      <c r="D232" s="145" t="s">
        <v>138</v>
      </c>
      <c r="E232" s="146" t="s">
        <v>1693</v>
      </c>
      <c r="F232" s="147" t="s">
        <v>1694</v>
      </c>
      <c r="G232" s="148" t="s">
        <v>472</v>
      </c>
      <c r="H232" s="149">
        <v>2</v>
      </c>
      <c r="I232" s="150"/>
      <c r="J232" s="151">
        <f>ROUND(I232*H232,2)</f>
        <v>0</v>
      </c>
      <c r="K232" s="147" t="s">
        <v>1</v>
      </c>
      <c r="L232" s="33"/>
      <c r="M232" s="152" t="s">
        <v>1</v>
      </c>
      <c r="N232" s="153" t="s">
        <v>46</v>
      </c>
      <c r="O232" s="56"/>
      <c r="P232" s="154">
        <f>O232*H232</f>
        <v>0</v>
      </c>
      <c r="Q232" s="154">
        <v>0.00014</v>
      </c>
      <c r="R232" s="154">
        <f>Q232*H232</f>
        <v>0.00028</v>
      </c>
      <c r="S232" s="154">
        <v>0</v>
      </c>
      <c r="T232" s="155">
        <f>S232*H232</f>
        <v>0</v>
      </c>
      <c r="AR232" s="156" t="s">
        <v>575</v>
      </c>
      <c r="AT232" s="156" t="s">
        <v>138</v>
      </c>
      <c r="AU232" s="156" t="s">
        <v>136</v>
      </c>
      <c r="AY232" s="18" t="s">
        <v>137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8" t="s">
        <v>89</v>
      </c>
      <c r="BK232" s="157">
        <f>ROUND(I232*H232,2)</f>
        <v>0</v>
      </c>
      <c r="BL232" s="18" t="s">
        <v>575</v>
      </c>
      <c r="BM232" s="156" t="s">
        <v>1695</v>
      </c>
    </row>
    <row r="233" spans="2:63" s="10" customFormat="1" ht="22.9" customHeight="1">
      <c r="B233" s="133"/>
      <c r="D233" s="134" t="s">
        <v>80</v>
      </c>
      <c r="E233" s="182" t="s">
        <v>1696</v>
      </c>
      <c r="F233" s="182" t="s">
        <v>1697</v>
      </c>
      <c r="I233" s="136"/>
      <c r="J233" s="183">
        <f>BK233</f>
        <v>0</v>
      </c>
      <c r="L233" s="133"/>
      <c r="M233" s="138"/>
      <c r="N233" s="139"/>
      <c r="O233" s="139"/>
      <c r="P233" s="140">
        <f>SUM(P234:P240)</f>
        <v>0</v>
      </c>
      <c r="Q233" s="139"/>
      <c r="R233" s="140">
        <f>SUM(R234:R240)</f>
        <v>0.00135</v>
      </c>
      <c r="S233" s="139"/>
      <c r="T233" s="141">
        <f>SUM(T234:T240)</f>
        <v>0</v>
      </c>
      <c r="AR233" s="134" t="s">
        <v>154</v>
      </c>
      <c r="AT233" s="142" t="s">
        <v>80</v>
      </c>
      <c r="AU233" s="142" t="s">
        <v>89</v>
      </c>
      <c r="AY233" s="134" t="s">
        <v>137</v>
      </c>
      <c r="BK233" s="143">
        <f>SUM(BK234:BK240)</f>
        <v>0</v>
      </c>
    </row>
    <row r="234" spans="2:65" s="1" customFormat="1" ht="16.5" customHeight="1">
      <c r="B234" s="144"/>
      <c r="C234" s="145" t="s">
        <v>394</v>
      </c>
      <c r="D234" s="145" t="s">
        <v>138</v>
      </c>
      <c r="E234" s="146" t="s">
        <v>1698</v>
      </c>
      <c r="F234" s="147" t="s">
        <v>1699</v>
      </c>
      <c r="G234" s="148" t="s">
        <v>274</v>
      </c>
      <c r="H234" s="149">
        <v>15</v>
      </c>
      <c r="I234" s="150"/>
      <c r="J234" s="151">
        <f>ROUND(I234*H234,2)</f>
        <v>0</v>
      </c>
      <c r="K234" s="147" t="s">
        <v>628</v>
      </c>
      <c r="L234" s="33"/>
      <c r="M234" s="152" t="s">
        <v>1</v>
      </c>
      <c r="N234" s="153" t="s">
        <v>46</v>
      </c>
      <c r="O234" s="56"/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AR234" s="156" t="s">
        <v>575</v>
      </c>
      <c r="AT234" s="156" t="s">
        <v>138</v>
      </c>
      <c r="AU234" s="156" t="s">
        <v>91</v>
      </c>
      <c r="AY234" s="18" t="s">
        <v>137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8" t="s">
        <v>89</v>
      </c>
      <c r="BK234" s="157">
        <f>ROUND(I234*H234,2)</f>
        <v>0</v>
      </c>
      <c r="BL234" s="18" t="s">
        <v>575</v>
      </c>
      <c r="BM234" s="156" t="s">
        <v>1700</v>
      </c>
    </row>
    <row r="235" spans="2:65" s="1" customFormat="1" ht="16.5" customHeight="1">
      <c r="B235" s="144"/>
      <c r="C235" s="192" t="s">
        <v>405</v>
      </c>
      <c r="D235" s="192" t="s">
        <v>387</v>
      </c>
      <c r="E235" s="193" t="s">
        <v>1701</v>
      </c>
      <c r="F235" s="194" t="s">
        <v>1702</v>
      </c>
      <c r="G235" s="195" t="s">
        <v>274</v>
      </c>
      <c r="H235" s="196">
        <v>15</v>
      </c>
      <c r="I235" s="197"/>
      <c r="J235" s="198">
        <f>ROUND(I235*H235,2)</f>
        <v>0</v>
      </c>
      <c r="K235" s="194" t="s">
        <v>1</v>
      </c>
      <c r="L235" s="199"/>
      <c r="M235" s="200" t="s">
        <v>1</v>
      </c>
      <c r="N235" s="201" t="s">
        <v>46</v>
      </c>
      <c r="O235" s="56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AR235" s="156" t="s">
        <v>1665</v>
      </c>
      <c r="AT235" s="156" t="s">
        <v>387</v>
      </c>
      <c r="AU235" s="156" t="s">
        <v>91</v>
      </c>
      <c r="AY235" s="18" t="s">
        <v>137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8" t="s">
        <v>89</v>
      </c>
      <c r="BK235" s="157">
        <f>ROUND(I235*H235,2)</f>
        <v>0</v>
      </c>
      <c r="BL235" s="18" t="s">
        <v>575</v>
      </c>
      <c r="BM235" s="156" t="s">
        <v>1703</v>
      </c>
    </row>
    <row r="236" spans="2:65" s="1" customFormat="1" ht="16.5" customHeight="1">
      <c r="B236" s="144"/>
      <c r="C236" s="145" t="s">
        <v>413</v>
      </c>
      <c r="D236" s="145" t="s">
        <v>138</v>
      </c>
      <c r="E236" s="146" t="s">
        <v>1704</v>
      </c>
      <c r="F236" s="147" t="s">
        <v>1705</v>
      </c>
      <c r="G236" s="148" t="s">
        <v>274</v>
      </c>
      <c r="H236" s="149">
        <v>15</v>
      </c>
      <c r="I236" s="150"/>
      <c r="J236" s="151">
        <f>ROUND(I236*H236,2)</f>
        <v>0</v>
      </c>
      <c r="K236" s="147" t="s">
        <v>1706</v>
      </c>
      <c r="L236" s="33"/>
      <c r="M236" s="152" t="s">
        <v>1</v>
      </c>
      <c r="N236" s="153" t="s">
        <v>46</v>
      </c>
      <c r="O236" s="56"/>
      <c r="P236" s="154">
        <f>O236*H236</f>
        <v>0</v>
      </c>
      <c r="Q236" s="154">
        <v>9E-05</v>
      </c>
      <c r="R236" s="154">
        <f>Q236*H236</f>
        <v>0.00135</v>
      </c>
      <c r="S236" s="154">
        <v>0</v>
      </c>
      <c r="T236" s="155">
        <f>S236*H236</f>
        <v>0</v>
      </c>
      <c r="AR236" s="156" t="s">
        <v>575</v>
      </c>
      <c r="AT236" s="156" t="s">
        <v>138</v>
      </c>
      <c r="AU236" s="156" t="s">
        <v>91</v>
      </c>
      <c r="AY236" s="18" t="s">
        <v>137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8" t="s">
        <v>89</v>
      </c>
      <c r="BK236" s="157">
        <f>ROUND(I236*H236,2)</f>
        <v>0</v>
      </c>
      <c r="BL236" s="18" t="s">
        <v>575</v>
      </c>
      <c r="BM236" s="156" t="s">
        <v>1707</v>
      </c>
    </row>
    <row r="237" spans="2:51" s="11" customFormat="1" ht="12">
      <c r="B237" s="158"/>
      <c r="D237" s="159" t="s">
        <v>145</v>
      </c>
      <c r="E237" s="160" t="s">
        <v>1</v>
      </c>
      <c r="F237" s="161" t="s">
        <v>1708</v>
      </c>
      <c r="H237" s="162">
        <v>15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145</v>
      </c>
      <c r="AU237" s="160" t="s">
        <v>91</v>
      </c>
      <c r="AV237" s="11" t="s">
        <v>91</v>
      </c>
      <c r="AW237" s="11" t="s">
        <v>36</v>
      </c>
      <c r="AX237" s="11" t="s">
        <v>89</v>
      </c>
      <c r="AY237" s="160" t="s">
        <v>137</v>
      </c>
    </row>
    <row r="238" spans="2:65" s="1" customFormat="1" ht="16.5" customHeight="1">
      <c r="B238" s="144"/>
      <c r="C238" s="192" t="s">
        <v>418</v>
      </c>
      <c r="D238" s="192" t="s">
        <v>387</v>
      </c>
      <c r="E238" s="193" t="s">
        <v>1709</v>
      </c>
      <c r="F238" s="194" t="s">
        <v>1710</v>
      </c>
      <c r="G238" s="195" t="s">
        <v>274</v>
      </c>
      <c r="H238" s="196">
        <v>15.3</v>
      </c>
      <c r="I238" s="197"/>
      <c r="J238" s="198">
        <f>ROUND(I238*H238,2)</f>
        <v>0</v>
      </c>
      <c r="K238" s="194" t="s">
        <v>1</v>
      </c>
      <c r="L238" s="199"/>
      <c r="M238" s="200" t="s">
        <v>1</v>
      </c>
      <c r="N238" s="201" t="s">
        <v>46</v>
      </c>
      <c r="O238" s="56"/>
      <c r="P238" s="154">
        <f>O238*H238</f>
        <v>0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AR238" s="156" t="s">
        <v>1638</v>
      </c>
      <c r="AT238" s="156" t="s">
        <v>387</v>
      </c>
      <c r="AU238" s="156" t="s">
        <v>91</v>
      </c>
      <c r="AY238" s="18" t="s">
        <v>137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8" t="s">
        <v>89</v>
      </c>
      <c r="BK238" s="157">
        <f>ROUND(I238*H238,2)</f>
        <v>0</v>
      </c>
      <c r="BL238" s="18" t="s">
        <v>1638</v>
      </c>
      <c r="BM238" s="156" t="s">
        <v>1711</v>
      </c>
    </row>
    <row r="239" spans="2:51" s="12" customFormat="1" ht="12">
      <c r="B239" s="167"/>
      <c r="D239" s="159" t="s">
        <v>145</v>
      </c>
      <c r="E239" s="168" t="s">
        <v>1</v>
      </c>
      <c r="F239" s="169" t="s">
        <v>1712</v>
      </c>
      <c r="H239" s="168" t="s">
        <v>1</v>
      </c>
      <c r="I239" s="170"/>
      <c r="L239" s="167"/>
      <c r="M239" s="171"/>
      <c r="N239" s="172"/>
      <c r="O239" s="172"/>
      <c r="P239" s="172"/>
      <c r="Q239" s="172"/>
      <c r="R239" s="172"/>
      <c r="S239" s="172"/>
      <c r="T239" s="173"/>
      <c r="AT239" s="168" t="s">
        <v>145</v>
      </c>
      <c r="AU239" s="168" t="s">
        <v>91</v>
      </c>
      <c r="AV239" s="12" t="s">
        <v>89</v>
      </c>
      <c r="AW239" s="12" t="s">
        <v>36</v>
      </c>
      <c r="AX239" s="12" t="s">
        <v>81</v>
      </c>
      <c r="AY239" s="168" t="s">
        <v>137</v>
      </c>
    </row>
    <row r="240" spans="2:51" s="11" customFormat="1" ht="12">
      <c r="B240" s="158"/>
      <c r="D240" s="159" t="s">
        <v>145</v>
      </c>
      <c r="E240" s="160" t="s">
        <v>1</v>
      </c>
      <c r="F240" s="161" t="s">
        <v>1713</v>
      </c>
      <c r="H240" s="162">
        <v>15.3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145</v>
      </c>
      <c r="AU240" s="160" t="s">
        <v>91</v>
      </c>
      <c r="AV240" s="11" t="s">
        <v>91</v>
      </c>
      <c r="AW240" s="11" t="s">
        <v>36</v>
      </c>
      <c r="AX240" s="11" t="s">
        <v>89</v>
      </c>
      <c r="AY240" s="160" t="s">
        <v>137</v>
      </c>
    </row>
    <row r="241" spans="2:63" s="10" customFormat="1" ht="25.9" customHeight="1">
      <c r="B241" s="133"/>
      <c r="D241" s="134" t="s">
        <v>80</v>
      </c>
      <c r="E241" s="135" t="s">
        <v>1714</v>
      </c>
      <c r="F241" s="135" t="s">
        <v>1715</v>
      </c>
      <c r="I241" s="136"/>
      <c r="J241" s="137">
        <f>BK241</f>
        <v>0</v>
      </c>
      <c r="L241" s="133"/>
      <c r="M241" s="138"/>
      <c r="N241" s="139"/>
      <c r="O241" s="139"/>
      <c r="P241" s="140">
        <f>P242</f>
        <v>0</v>
      </c>
      <c r="Q241" s="139"/>
      <c r="R241" s="140">
        <f>R242</f>
        <v>0</v>
      </c>
      <c r="S241" s="139"/>
      <c r="T241" s="141">
        <f>T242</f>
        <v>0</v>
      </c>
      <c r="AR241" s="134" t="s">
        <v>136</v>
      </c>
      <c r="AT241" s="142" t="s">
        <v>80</v>
      </c>
      <c r="AU241" s="142" t="s">
        <v>81</v>
      </c>
      <c r="AY241" s="134" t="s">
        <v>137</v>
      </c>
      <c r="BK241" s="143">
        <f>BK242</f>
        <v>0</v>
      </c>
    </row>
    <row r="242" spans="2:65" s="1" customFormat="1" ht="16.5" customHeight="1">
      <c r="B242" s="144"/>
      <c r="C242" s="145" t="s">
        <v>423</v>
      </c>
      <c r="D242" s="145" t="s">
        <v>138</v>
      </c>
      <c r="E242" s="146" t="s">
        <v>1716</v>
      </c>
      <c r="F242" s="147" t="s">
        <v>1717</v>
      </c>
      <c r="G242" s="148" t="s">
        <v>803</v>
      </c>
      <c r="H242" s="149">
        <v>5</v>
      </c>
      <c r="I242" s="150"/>
      <c r="J242" s="151">
        <f>ROUND(I242*H242,2)</f>
        <v>0</v>
      </c>
      <c r="K242" s="147" t="s">
        <v>1706</v>
      </c>
      <c r="L242" s="33"/>
      <c r="M242" s="152" t="s">
        <v>1</v>
      </c>
      <c r="N242" s="153" t="s">
        <v>46</v>
      </c>
      <c r="O242" s="56"/>
      <c r="P242" s="154">
        <f>O242*H242</f>
        <v>0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AR242" s="156" t="s">
        <v>143</v>
      </c>
      <c r="AT242" s="156" t="s">
        <v>138</v>
      </c>
      <c r="AU242" s="156" t="s">
        <v>89</v>
      </c>
      <c r="AY242" s="18" t="s">
        <v>137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8" t="s">
        <v>89</v>
      </c>
      <c r="BK242" s="157">
        <f>ROUND(I242*H242,2)</f>
        <v>0</v>
      </c>
      <c r="BL242" s="18" t="s">
        <v>143</v>
      </c>
      <c r="BM242" s="156" t="s">
        <v>1718</v>
      </c>
    </row>
    <row r="243" spans="2:63" s="10" customFormat="1" ht="25.9" customHeight="1">
      <c r="B243" s="133"/>
      <c r="D243" s="134" t="s">
        <v>80</v>
      </c>
      <c r="E243" s="135" t="s">
        <v>1719</v>
      </c>
      <c r="F243" s="135" t="s">
        <v>1720</v>
      </c>
      <c r="I243" s="136"/>
      <c r="J243" s="137">
        <f>BK243</f>
        <v>0</v>
      </c>
      <c r="L243" s="133"/>
      <c r="M243" s="138"/>
      <c r="N243" s="139"/>
      <c r="O243" s="139"/>
      <c r="P243" s="140">
        <f>P244+P247+P249</f>
        <v>0</v>
      </c>
      <c r="Q243" s="139"/>
      <c r="R243" s="140">
        <f>R244+R247+R249</f>
        <v>0</v>
      </c>
      <c r="S243" s="139"/>
      <c r="T243" s="141">
        <f>T244+T247+T249</f>
        <v>0</v>
      </c>
      <c r="AR243" s="134" t="s">
        <v>165</v>
      </c>
      <c r="AT243" s="142" t="s">
        <v>80</v>
      </c>
      <c r="AU243" s="142" t="s">
        <v>81</v>
      </c>
      <c r="AY243" s="134" t="s">
        <v>137</v>
      </c>
      <c r="BK243" s="143">
        <f>BK244+BK247+BK249</f>
        <v>0</v>
      </c>
    </row>
    <row r="244" spans="2:63" s="10" customFormat="1" ht="22.9" customHeight="1">
      <c r="B244" s="133"/>
      <c r="D244" s="134" t="s">
        <v>80</v>
      </c>
      <c r="E244" s="182" t="s">
        <v>1721</v>
      </c>
      <c r="F244" s="182" t="s">
        <v>1722</v>
      </c>
      <c r="I244" s="136"/>
      <c r="J244" s="183">
        <f>BK244</f>
        <v>0</v>
      </c>
      <c r="L244" s="133"/>
      <c r="M244" s="138"/>
      <c r="N244" s="139"/>
      <c r="O244" s="139"/>
      <c r="P244" s="140">
        <f>SUM(P245:P246)</f>
        <v>0</v>
      </c>
      <c r="Q244" s="139"/>
      <c r="R244" s="140">
        <f>SUM(R245:R246)</f>
        <v>0</v>
      </c>
      <c r="S244" s="139"/>
      <c r="T244" s="141">
        <f>SUM(T245:T246)</f>
        <v>0</v>
      </c>
      <c r="AR244" s="134" t="s">
        <v>165</v>
      </c>
      <c r="AT244" s="142" t="s">
        <v>80</v>
      </c>
      <c r="AU244" s="142" t="s">
        <v>89</v>
      </c>
      <c r="AY244" s="134" t="s">
        <v>137</v>
      </c>
      <c r="BK244" s="143">
        <f>SUM(BK245:BK246)</f>
        <v>0</v>
      </c>
    </row>
    <row r="245" spans="2:65" s="1" customFormat="1" ht="16.5" customHeight="1">
      <c r="B245" s="144"/>
      <c r="C245" s="145" t="s">
        <v>427</v>
      </c>
      <c r="D245" s="145" t="s">
        <v>138</v>
      </c>
      <c r="E245" s="146" t="s">
        <v>1723</v>
      </c>
      <c r="F245" s="147" t="s">
        <v>1724</v>
      </c>
      <c r="G245" s="148" t="s">
        <v>1725</v>
      </c>
      <c r="H245" s="149">
        <v>2</v>
      </c>
      <c r="I245" s="150"/>
      <c r="J245" s="151">
        <f>ROUND(I245*H245,2)</f>
        <v>0</v>
      </c>
      <c r="K245" s="147" t="s">
        <v>1586</v>
      </c>
      <c r="L245" s="33"/>
      <c r="M245" s="152" t="s">
        <v>1</v>
      </c>
      <c r="N245" s="153" t="s">
        <v>46</v>
      </c>
      <c r="O245" s="56"/>
      <c r="P245" s="154">
        <f>O245*H245</f>
        <v>0</v>
      </c>
      <c r="Q245" s="154">
        <v>0</v>
      </c>
      <c r="R245" s="154">
        <f>Q245*H245</f>
        <v>0</v>
      </c>
      <c r="S245" s="154">
        <v>0</v>
      </c>
      <c r="T245" s="155">
        <f>S245*H245</f>
        <v>0</v>
      </c>
      <c r="AR245" s="156" t="s">
        <v>171</v>
      </c>
      <c r="AT245" s="156" t="s">
        <v>138</v>
      </c>
      <c r="AU245" s="156" t="s">
        <v>91</v>
      </c>
      <c r="AY245" s="18" t="s">
        <v>137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8" t="s">
        <v>89</v>
      </c>
      <c r="BK245" s="157">
        <f>ROUND(I245*H245,2)</f>
        <v>0</v>
      </c>
      <c r="BL245" s="18" t="s">
        <v>171</v>
      </c>
      <c r="BM245" s="156" t="s">
        <v>1726</v>
      </c>
    </row>
    <row r="246" spans="2:65" s="1" customFormat="1" ht="16.5" customHeight="1">
      <c r="B246" s="144"/>
      <c r="C246" s="145" t="s">
        <v>434</v>
      </c>
      <c r="D246" s="145" t="s">
        <v>138</v>
      </c>
      <c r="E246" s="146" t="s">
        <v>205</v>
      </c>
      <c r="F246" s="147" t="s">
        <v>206</v>
      </c>
      <c r="G246" s="148" t="s">
        <v>141</v>
      </c>
      <c r="H246" s="149">
        <v>1</v>
      </c>
      <c r="I246" s="150"/>
      <c r="J246" s="151">
        <f>ROUND(I246*H246,2)</f>
        <v>0</v>
      </c>
      <c r="K246" s="147" t="s">
        <v>1586</v>
      </c>
      <c r="L246" s="33"/>
      <c r="M246" s="152" t="s">
        <v>1</v>
      </c>
      <c r="N246" s="153" t="s">
        <v>46</v>
      </c>
      <c r="O246" s="56"/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AR246" s="156" t="s">
        <v>171</v>
      </c>
      <c r="AT246" s="156" t="s">
        <v>138</v>
      </c>
      <c r="AU246" s="156" t="s">
        <v>91</v>
      </c>
      <c r="AY246" s="18" t="s">
        <v>137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8" t="s">
        <v>89</v>
      </c>
      <c r="BK246" s="157">
        <f>ROUND(I246*H246,2)</f>
        <v>0</v>
      </c>
      <c r="BL246" s="18" t="s">
        <v>171</v>
      </c>
      <c r="BM246" s="156" t="s">
        <v>1727</v>
      </c>
    </row>
    <row r="247" spans="2:63" s="10" customFormat="1" ht="22.9" customHeight="1">
      <c r="B247" s="133"/>
      <c r="D247" s="134" t="s">
        <v>80</v>
      </c>
      <c r="E247" s="182" t="s">
        <v>1728</v>
      </c>
      <c r="F247" s="182" t="s">
        <v>1729</v>
      </c>
      <c r="I247" s="136"/>
      <c r="J247" s="183">
        <f>BK247</f>
        <v>0</v>
      </c>
      <c r="L247" s="133"/>
      <c r="M247" s="138"/>
      <c r="N247" s="139"/>
      <c r="O247" s="139"/>
      <c r="P247" s="140">
        <f>P248</f>
        <v>0</v>
      </c>
      <c r="Q247" s="139"/>
      <c r="R247" s="140">
        <f>R248</f>
        <v>0</v>
      </c>
      <c r="S247" s="139"/>
      <c r="T247" s="141">
        <f>T248</f>
        <v>0</v>
      </c>
      <c r="AR247" s="134" t="s">
        <v>165</v>
      </c>
      <c r="AT247" s="142" t="s">
        <v>80</v>
      </c>
      <c r="AU247" s="142" t="s">
        <v>89</v>
      </c>
      <c r="AY247" s="134" t="s">
        <v>137</v>
      </c>
      <c r="BK247" s="143">
        <f>BK248</f>
        <v>0</v>
      </c>
    </row>
    <row r="248" spans="2:65" s="1" customFormat="1" ht="16.5" customHeight="1">
      <c r="B248" s="144"/>
      <c r="C248" s="145" t="s">
        <v>440</v>
      </c>
      <c r="D248" s="145" t="s">
        <v>138</v>
      </c>
      <c r="E248" s="146" t="s">
        <v>1730</v>
      </c>
      <c r="F248" s="147" t="s">
        <v>1731</v>
      </c>
      <c r="G248" s="148" t="s">
        <v>1651</v>
      </c>
      <c r="H248" s="218"/>
      <c r="I248" s="150"/>
      <c r="J248" s="151">
        <f>ROUND(I248*H248,2)</f>
        <v>0</v>
      </c>
      <c r="K248" s="147" t="s">
        <v>1586</v>
      </c>
      <c r="L248" s="33"/>
      <c r="M248" s="152" t="s">
        <v>1</v>
      </c>
      <c r="N248" s="153" t="s">
        <v>46</v>
      </c>
      <c r="O248" s="56"/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AR248" s="156" t="s">
        <v>171</v>
      </c>
      <c r="AT248" s="156" t="s">
        <v>138</v>
      </c>
      <c r="AU248" s="156" t="s">
        <v>91</v>
      </c>
      <c r="AY248" s="18" t="s">
        <v>137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8" t="s">
        <v>89</v>
      </c>
      <c r="BK248" s="157">
        <f>ROUND(I248*H248,2)</f>
        <v>0</v>
      </c>
      <c r="BL248" s="18" t="s">
        <v>171</v>
      </c>
      <c r="BM248" s="156" t="s">
        <v>1732</v>
      </c>
    </row>
    <row r="249" spans="2:63" s="10" customFormat="1" ht="22.9" customHeight="1">
      <c r="B249" s="133"/>
      <c r="D249" s="134" t="s">
        <v>80</v>
      </c>
      <c r="E249" s="182" t="s">
        <v>1733</v>
      </c>
      <c r="F249" s="182" t="s">
        <v>1734</v>
      </c>
      <c r="I249" s="136"/>
      <c r="J249" s="183">
        <f>BK249</f>
        <v>0</v>
      </c>
      <c r="L249" s="133"/>
      <c r="M249" s="138"/>
      <c r="N249" s="139"/>
      <c r="O249" s="139"/>
      <c r="P249" s="140">
        <f>SUM(P250:P252)</f>
        <v>0</v>
      </c>
      <c r="Q249" s="139"/>
      <c r="R249" s="140">
        <f>SUM(R250:R252)</f>
        <v>0</v>
      </c>
      <c r="S249" s="139"/>
      <c r="T249" s="141">
        <f>SUM(T250:T252)</f>
        <v>0</v>
      </c>
      <c r="AR249" s="134" t="s">
        <v>165</v>
      </c>
      <c r="AT249" s="142" t="s">
        <v>80</v>
      </c>
      <c r="AU249" s="142" t="s">
        <v>89</v>
      </c>
      <c r="AY249" s="134" t="s">
        <v>137</v>
      </c>
      <c r="BK249" s="143">
        <f>SUM(BK250:BK252)</f>
        <v>0</v>
      </c>
    </row>
    <row r="250" spans="2:65" s="1" customFormat="1" ht="16.5" customHeight="1">
      <c r="B250" s="144"/>
      <c r="C250" s="145" t="s">
        <v>445</v>
      </c>
      <c r="D250" s="145" t="s">
        <v>138</v>
      </c>
      <c r="E250" s="146" t="s">
        <v>1735</v>
      </c>
      <c r="F250" s="147" t="s">
        <v>1736</v>
      </c>
      <c r="G250" s="148" t="s">
        <v>1651</v>
      </c>
      <c r="H250" s="218"/>
      <c r="I250" s="150"/>
      <c r="J250" s="151">
        <f>ROUND(I250*H250,2)</f>
        <v>0</v>
      </c>
      <c r="K250" s="147" t="s">
        <v>1586</v>
      </c>
      <c r="L250" s="33"/>
      <c r="M250" s="152" t="s">
        <v>1</v>
      </c>
      <c r="N250" s="153" t="s">
        <v>46</v>
      </c>
      <c r="O250" s="56"/>
      <c r="P250" s="154">
        <f>O250*H250</f>
        <v>0</v>
      </c>
      <c r="Q250" s="154">
        <v>0</v>
      </c>
      <c r="R250" s="154">
        <f>Q250*H250</f>
        <v>0</v>
      </c>
      <c r="S250" s="154">
        <v>0</v>
      </c>
      <c r="T250" s="155">
        <f>S250*H250</f>
        <v>0</v>
      </c>
      <c r="AR250" s="156" t="s">
        <v>171</v>
      </c>
      <c r="AT250" s="156" t="s">
        <v>138</v>
      </c>
      <c r="AU250" s="156" t="s">
        <v>91</v>
      </c>
      <c r="AY250" s="18" t="s">
        <v>137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8" t="s">
        <v>89</v>
      </c>
      <c r="BK250" s="157">
        <f>ROUND(I250*H250,2)</f>
        <v>0</v>
      </c>
      <c r="BL250" s="18" t="s">
        <v>171</v>
      </c>
      <c r="BM250" s="156" t="s">
        <v>1737</v>
      </c>
    </row>
    <row r="251" spans="2:51" s="12" customFormat="1" ht="12">
      <c r="B251" s="167"/>
      <c r="D251" s="159" t="s">
        <v>145</v>
      </c>
      <c r="E251" s="168" t="s">
        <v>1</v>
      </c>
      <c r="F251" s="169" t="s">
        <v>1738</v>
      </c>
      <c r="H251" s="168" t="s">
        <v>1</v>
      </c>
      <c r="I251" s="170"/>
      <c r="L251" s="167"/>
      <c r="M251" s="171"/>
      <c r="N251" s="172"/>
      <c r="O251" s="172"/>
      <c r="P251" s="172"/>
      <c r="Q251" s="172"/>
      <c r="R251" s="172"/>
      <c r="S251" s="172"/>
      <c r="T251" s="173"/>
      <c r="AT251" s="168" t="s">
        <v>145</v>
      </c>
      <c r="AU251" s="168" t="s">
        <v>91</v>
      </c>
      <c r="AV251" s="12" t="s">
        <v>89</v>
      </c>
      <c r="AW251" s="12" t="s">
        <v>36</v>
      </c>
      <c r="AX251" s="12" t="s">
        <v>81</v>
      </c>
      <c r="AY251" s="168" t="s">
        <v>137</v>
      </c>
    </row>
    <row r="252" spans="2:51" s="11" customFormat="1" ht="12">
      <c r="B252" s="158"/>
      <c r="D252" s="159" t="s">
        <v>145</v>
      </c>
      <c r="E252" s="160" t="s">
        <v>1</v>
      </c>
      <c r="F252" s="161" t="s">
        <v>1739</v>
      </c>
      <c r="H252" s="162">
        <v>0.005</v>
      </c>
      <c r="I252" s="163"/>
      <c r="L252" s="158"/>
      <c r="M252" s="174"/>
      <c r="N252" s="175"/>
      <c r="O252" s="175"/>
      <c r="P252" s="175"/>
      <c r="Q252" s="175"/>
      <c r="R252" s="175"/>
      <c r="S252" s="175"/>
      <c r="T252" s="176"/>
      <c r="AT252" s="160" t="s">
        <v>145</v>
      </c>
      <c r="AU252" s="160" t="s">
        <v>91</v>
      </c>
      <c r="AV252" s="11" t="s">
        <v>91</v>
      </c>
      <c r="AW252" s="11" t="s">
        <v>36</v>
      </c>
      <c r="AX252" s="11" t="s">
        <v>89</v>
      </c>
      <c r="AY252" s="160" t="s">
        <v>137</v>
      </c>
    </row>
    <row r="253" spans="2:12" s="1" customFormat="1" ht="6.95" customHeight="1">
      <c r="B253" s="45"/>
      <c r="C253" s="46"/>
      <c r="D253" s="46"/>
      <c r="E253" s="46"/>
      <c r="F253" s="46"/>
      <c r="G253" s="46"/>
      <c r="H253" s="46"/>
      <c r="I253" s="113"/>
      <c r="J253" s="46"/>
      <c r="K253" s="46"/>
      <c r="L253" s="33"/>
    </row>
  </sheetData>
  <autoFilter ref="C136:K252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31"/>
  <sheetViews>
    <sheetView workbookViewId="0" topLeftCell="A1">
      <selection activeCell="E24" sqref="E24"/>
    </sheetView>
  </sheetViews>
  <sheetFormatPr defaultColWidth="9.140625" defaultRowHeight="12"/>
  <cols>
    <col min="1" max="1" width="9.28125" style="232" customWidth="1"/>
    <col min="2" max="2" width="49.140625" style="232" customWidth="1"/>
    <col min="3" max="3" width="14.8515625" style="231" bestFit="1" customWidth="1"/>
    <col min="4" max="4" width="22.140625" style="231" customWidth="1"/>
    <col min="5" max="5" width="24.140625" style="231" customWidth="1"/>
    <col min="6" max="257" width="9.28125" style="232" customWidth="1"/>
    <col min="258" max="258" width="49.140625" style="232" customWidth="1"/>
    <col min="259" max="259" width="14.8515625" style="232" bestFit="1" customWidth="1"/>
    <col min="260" max="260" width="22.140625" style="232" customWidth="1"/>
    <col min="261" max="261" width="24.140625" style="232" customWidth="1"/>
    <col min="262" max="513" width="9.28125" style="232" customWidth="1"/>
    <col min="514" max="514" width="49.140625" style="232" customWidth="1"/>
    <col min="515" max="515" width="14.8515625" style="232" bestFit="1" customWidth="1"/>
    <col min="516" max="516" width="22.140625" style="232" customWidth="1"/>
    <col min="517" max="517" width="24.140625" style="232" customWidth="1"/>
    <col min="518" max="769" width="9.28125" style="232" customWidth="1"/>
    <col min="770" max="770" width="49.140625" style="232" customWidth="1"/>
    <col min="771" max="771" width="14.8515625" style="232" bestFit="1" customWidth="1"/>
    <col min="772" max="772" width="22.140625" style="232" customWidth="1"/>
    <col min="773" max="773" width="24.140625" style="232" customWidth="1"/>
    <col min="774" max="1025" width="9.28125" style="232" customWidth="1"/>
    <col min="1026" max="1026" width="49.140625" style="232" customWidth="1"/>
    <col min="1027" max="1027" width="14.8515625" style="232" bestFit="1" customWidth="1"/>
    <col min="1028" max="1028" width="22.140625" style="232" customWidth="1"/>
    <col min="1029" max="1029" width="24.140625" style="232" customWidth="1"/>
    <col min="1030" max="1281" width="9.28125" style="232" customWidth="1"/>
    <col min="1282" max="1282" width="49.140625" style="232" customWidth="1"/>
    <col min="1283" max="1283" width="14.8515625" style="232" bestFit="1" customWidth="1"/>
    <col min="1284" max="1284" width="22.140625" style="232" customWidth="1"/>
    <col min="1285" max="1285" width="24.140625" style="232" customWidth="1"/>
    <col min="1286" max="1537" width="9.28125" style="232" customWidth="1"/>
    <col min="1538" max="1538" width="49.140625" style="232" customWidth="1"/>
    <col min="1539" max="1539" width="14.8515625" style="232" bestFit="1" customWidth="1"/>
    <col min="1540" max="1540" width="22.140625" style="232" customWidth="1"/>
    <col min="1541" max="1541" width="24.140625" style="232" customWidth="1"/>
    <col min="1542" max="1793" width="9.28125" style="232" customWidth="1"/>
    <col min="1794" max="1794" width="49.140625" style="232" customWidth="1"/>
    <col min="1795" max="1795" width="14.8515625" style="232" bestFit="1" customWidth="1"/>
    <col min="1796" max="1796" width="22.140625" style="232" customWidth="1"/>
    <col min="1797" max="1797" width="24.140625" style="232" customWidth="1"/>
    <col min="1798" max="2049" width="9.28125" style="232" customWidth="1"/>
    <col min="2050" max="2050" width="49.140625" style="232" customWidth="1"/>
    <col min="2051" max="2051" width="14.8515625" style="232" bestFit="1" customWidth="1"/>
    <col min="2052" max="2052" width="22.140625" style="232" customWidth="1"/>
    <col min="2053" max="2053" width="24.140625" style="232" customWidth="1"/>
    <col min="2054" max="2305" width="9.28125" style="232" customWidth="1"/>
    <col min="2306" max="2306" width="49.140625" style="232" customWidth="1"/>
    <col min="2307" max="2307" width="14.8515625" style="232" bestFit="1" customWidth="1"/>
    <col min="2308" max="2308" width="22.140625" style="232" customWidth="1"/>
    <col min="2309" max="2309" width="24.140625" style="232" customWidth="1"/>
    <col min="2310" max="2561" width="9.28125" style="232" customWidth="1"/>
    <col min="2562" max="2562" width="49.140625" style="232" customWidth="1"/>
    <col min="2563" max="2563" width="14.8515625" style="232" bestFit="1" customWidth="1"/>
    <col min="2564" max="2564" width="22.140625" style="232" customWidth="1"/>
    <col min="2565" max="2565" width="24.140625" style="232" customWidth="1"/>
    <col min="2566" max="2817" width="9.28125" style="232" customWidth="1"/>
    <col min="2818" max="2818" width="49.140625" style="232" customWidth="1"/>
    <col min="2819" max="2819" width="14.8515625" style="232" bestFit="1" customWidth="1"/>
    <col min="2820" max="2820" width="22.140625" style="232" customWidth="1"/>
    <col min="2821" max="2821" width="24.140625" style="232" customWidth="1"/>
    <col min="2822" max="3073" width="9.28125" style="232" customWidth="1"/>
    <col min="3074" max="3074" width="49.140625" style="232" customWidth="1"/>
    <col min="3075" max="3075" width="14.8515625" style="232" bestFit="1" customWidth="1"/>
    <col min="3076" max="3076" width="22.140625" style="232" customWidth="1"/>
    <col min="3077" max="3077" width="24.140625" style="232" customWidth="1"/>
    <col min="3078" max="3329" width="9.28125" style="232" customWidth="1"/>
    <col min="3330" max="3330" width="49.140625" style="232" customWidth="1"/>
    <col min="3331" max="3331" width="14.8515625" style="232" bestFit="1" customWidth="1"/>
    <col min="3332" max="3332" width="22.140625" style="232" customWidth="1"/>
    <col min="3333" max="3333" width="24.140625" style="232" customWidth="1"/>
    <col min="3334" max="3585" width="9.28125" style="232" customWidth="1"/>
    <col min="3586" max="3586" width="49.140625" style="232" customWidth="1"/>
    <col min="3587" max="3587" width="14.8515625" style="232" bestFit="1" customWidth="1"/>
    <col min="3588" max="3588" width="22.140625" style="232" customWidth="1"/>
    <col min="3589" max="3589" width="24.140625" style="232" customWidth="1"/>
    <col min="3590" max="3841" width="9.28125" style="232" customWidth="1"/>
    <col min="3842" max="3842" width="49.140625" style="232" customWidth="1"/>
    <col min="3843" max="3843" width="14.8515625" style="232" bestFit="1" customWidth="1"/>
    <col min="3844" max="3844" width="22.140625" style="232" customWidth="1"/>
    <col min="3845" max="3845" width="24.140625" style="232" customWidth="1"/>
    <col min="3846" max="4097" width="9.28125" style="232" customWidth="1"/>
    <col min="4098" max="4098" width="49.140625" style="232" customWidth="1"/>
    <col min="4099" max="4099" width="14.8515625" style="232" bestFit="1" customWidth="1"/>
    <col min="4100" max="4100" width="22.140625" style="232" customWidth="1"/>
    <col min="4101" max="4101" width="24.140625" style="232" customWidth="1"/>
    <col min="4102" max="4353" width="9.28125" style="232" customWidth="1"/>
    <col min="4354" max="4354" width="49.140625" style="232" customWidth="1"/>
    <col min="4355" max="4355" width="14.8515625" style="232" bestFit="1" customWidth="1"/>
    <col min="4356" max="4356" width="22.140625" style="232" customWidth="1"/>
    <col min="4357" max="4357" width="24.140625" style="232" customWidth="1"/>
    <col min="4358" max="4609" width="9.28125" style="232" customWidth="1"/>
    <col min="4610" max="4610" width="49.140625" style="232" customWidth="1"/>
    <col min="4611" max="4611" width="14.8515625" style="232" bestFit="1" customWidth="1"/>
    <col min="4612" max="4612" width="22.140625" style="232" customWidth="1"/>
    <col min="4613" max="4613" width="24.140625" style="232" customWidth="1"/>
    <col min="4614" max="4865" width="9.28125" style="232" customWidth="1"/>
    <col min="4866" max="4866" width="49.140625" style="232" customWidth="1"/>
    <col min="4867" max="4867" width="14.8515625" style="232" bestFit="1" customWidth="1"/>
    <col min="4868" max="4868" width="22.140625" style="232" customWidth="1"/>
    <col min="4869" max="4869" width="24.140625" style="232" customWidth="1"/>
    <col min="4870" max="5121" width="9.28125" style="232" customWidth="1"/>
    <col min="5122" max="5122" width="49.140625" style="232" customWidth="1"/>
    <col min="5123" max="5123" width="14.8515625" style="232" bestFit="1" customWidth="1"/>
    <col min="5124" max="5124" width="22.140625" style="232" customWidth="1"/>
    <col min="5125" max="5125" width="24.140625" style="232" customWidth="1"/>
    <col min="5126" max="5377" width="9.28125" style="232" customWidth="1"/>
    <col min="5378" max="5378" width="49.140625" style="232" customWidth="1"/>
    <col min="5379" max="5379" width="14.8515625" style="232" bestFit="1" customWidth="1"/>
    <col min="5380" max="5380" width="22.140625" style="232" customWidth="1"/>
    <col min="5381" max="5381" width="24.140625" style="232" customWidth="1"/>
    <col min="5382" max="5633" width="9.28125" style="232" customWidth="1"/>
    <col min="5634" max="5634" width="49.140625" style="232" customWidth="1"/>
    <col min="5635" max="5635" width="14.8515625" style="232" bestFit="1" customWidth="1"/>
    <col min="5636" max="5636" width="22.140625" style="232" customWidth="1"/>
    <col min="5637" max="5637" width="24.140625" style="232" customWidth="1"/>
    <col min="5638" max="5889" width="9.28125" style="232" customWidth="1"/>
    <col min="5890" max="5890" width="49.140625" style="232" customWidth="1"/>
    <col min="5891" max="5891" width="14.8515625" style="232" bestFit="1" customWidth="1"/>
    <col min="5892" max="5892" width="22.140625" style="232" customWidth="1"/>
    <col min="5893" max="5893" width="24.140625" style="232" customWidth="1"/>
    <col min="5894" max="6145" width="9.28125" style="232" customWidth="1"/>
    <col min="6146" max="6146" width="49.140625" style="232" customWidth="1"/>
    <col min="6147" max="6147" width="14.8515625" style="232" bestFit="1" customWidth="1"/>
    <col min="6148" max="6148" width="22.140625" style="232" customWidth="1"/>
    <col min="6149" max="6149" width="24.140625" style="232" customWidth="1"/>
    <col min="6150" max="6401" width="9.28125" style="232" customWidth="1"/>
    <col min="6402" max="6402" width="49.140625" style="232" customWidth="1"/>
    <col min="6403" max="6403" width="14.8515625" style="232" bestFit="1" customWidth="1"/>
    <col min="6404" max="6404" width="22.140625" style="232" customWidth="1"/>
    <col min="6405" max="6405" width="24.140625" style="232" customWidth="1"/>
    <col min="6406" max="6657" width="9.28125" style="232" customWidth="1"/>
    <col min="6658" max="6658" width="49.140625" style="232" customWidth="1"/>
    <col min="6659" max="6659" width="14.8515625" style="232" bestFit="1" customWidth="1"/>
    <col min="6660" max="6660" width="22.140625" style="232" customWidth="1"/>
    <col min="6661" max="6661" width="24.140625" style="232" customWidth="1"/>
    <col min="6662" max="6913" width="9.28125" style="232" customWidth="1"/>
    <col min="6914" max="6914" width="49.140625" style="232" customWidth="1"/>
    <col min="6915" max="6915" width="14.8515625" style="232" bestFit="1" customWidth="1"/>
    <col min="6916" max="6916" width="22.140625" style="232" customWidth="1"/>
    <col min="6917" max="6917" width="24.140625" style="232" customWidth="1"/>
    <col min="6918" max="7169" width="9.28125" style="232" customWidth="1"/>
    <col min="7170" max="7170" width="49.140625" style="232" customWidth="1"/>
    <col min="7171" max="7171" width="14.8515625" style="232" bestFit="1" customWidth="1"/>
    <col min="7172" max="7172" width="22.140625" style="232" customWidth="1"/>
    <col min="7173" max="7173" width="24.140625" style="232" customWidth="1"/>
    <col min="7174" max="7425" width="9.28125" style="232" customWidth="1"/>
    <col min="7426" max="7426" width="49.140625" style="232" customWidth="1"/>
    <col min="7427" max="7427" width="14.8515625" style="232" bestFit="1" customWidth="1"/>
    <col min="7428" max="7428" width="22.140625" style="232" customWidth="1"/>
    <col min="7429" max="7429" width="24.140625" style="232" customWidth="1"/>
    <col min="7430" max="7681" width="9.28125" style="232" customWidth="1"/>
    <col min="7682" max="7682" width="49.140625" style="232" customWidth="1"/>
    <col min="7683" max="7683" width="14.8515625" style="232" bestFit="1" customWidth="1"/>
    <col min="7684" max="7684" width="22.140625" style="232" customWidth="1"/>
    <col min="7685" max="7685" width="24.140625" style="232" customWidth="1"/>
    <col min="7686" max="7937" width="9.28125" style="232" customWidth="1"/>
    <col min="7938" max="7938" width="49.140625" style="232" customWidth="1"/>
    <col min="7939" max="7939" width="14.8515625" style="232" bestFit="1" customWidth="1"/>
    <col min="7940" max="7940" width="22.140625" style="232" customWidth="1"/>
    <col min="7941" max="7941" width="24.140625" style="232" customWidth="1"/>
    <col min="7942" max="8193" width="9.28125" style="232" customWidth="1"/>
    <col min="8194" max="8194" width="49.140625" style="232" customWidth="1"/>
    <col min="8195" max="8195" width="14.8515625" style="232" bestFit="1" customWidth="1"/>
    <col min="8196" max="8196" width="22.140625" style="232" customWidth="1"/>
    <col min="8197" max="8197" width="24.140625" style="232" customWidth="1"/>
    <col min="8198" max="8449" width="9.28125" style="232" customWidth="1"/>
    <col min="8450" max="8450" width="49.140625" style="232" customWidth="1"/>
    <col min="8451" max="8451" width="14.8515625" style="232" bestFit="1" customWidth="1"/>
    <col min="8452" max="8452" width="22.140625" style="232" customWidth="1"/>
    <col min="8453" max="8453" width="24.140625" style="232" customWidth="1"/>
    <col min="8454" max="8705" width="9.28125" style="232" customWidth="1"/>
    <col min="8706" max="8706" width="49.140625" style="232" customWidth="1"/>
    <col min="8707" max="8707" width="14.8515625" style="232" bestFit="1" customWidth="1"/>
    <col min="8708" max="8708" width="22.140625" style="232" customWidth="1"/>
    <col min="8709" max="8709" width="24.140625" style="232" customWidth="1"/>
    <col min="8710" max="8961" width="9.28125" style="232" customWidth="1"/>
    <col min="8962" max="8962" width="49.140625" style="232" customWidth="1"/>
    <col min="8963" max="8963" width="14.8515625" style="232" bestFit="1" customWidth="1"/>
    <col min="8964" max="8964" width="22.140625" style="232" customWidth="1"/>
    <col min="8965" max="8965" width="24.140625" style="232" customWidth="1"/>
    <col min="8966" max="9217" width="9.28125" style="232" customWidth="1"/>
    <col min="9218" max="9218" width="49.140625" style="232" customWidth="1"/>
    <col min="9219" max="9219" width="14.8515625" style="232" bestFit="1" customWidth="1"/>
    <col min="9220" max="9220" width="22.140625" style="232" customWidth="1"/>
    <col min="9221" max="9221" width="24.140625" style="232" customWidth="1"/>
    <col min="9222" max="9473" width="9.28125" style="232" customWidth="1"/>
    <col min="9474" max="9474" width="49.140625" style="232" customWidth="1"/>
    <col min="9475" max="9475" width="14.8515625" style="232" bestFit="1" customWidth="1"/>
    <col min="9476" max="9476" width="22.140625" style="232" customWidth="1"/>
    <col min="9477" max="9477" width="24.140625" style="232" customWidth="1"/>
    <col min="9478" max="9729" width="9.28125" style="232" customWidth="1"/>
    <col min="9730" max="9730" width="49.140625" style="232" customWidth="1"/>
    <col min="9731" max="9731" width="14.8515625" style="232" bestFit="1" customWidth="1"/>
    <col min="9732" max="9732" width="22.140625" style="232" customWidth="1"/>
    <col min="9733" max="9733" width="24.140625" style="232" customWidth="1"/>
    <col min="9734" max="9985" width="9.28125" style="232" customWidth="1"/>
    <col min="9986" max="9986" width="49.140625" style="232" customWidth="1"/>
    <col min="9987" max="9987" width="14.8515625" style="232" bestFit="1" customWidth="1"/>
    <col min="9988" max="9988" width="22.140625" style="232" customWidth="1"/>
    <col min="9989" max="9989" width="24.140625" style="232" customWidth="1"/>
    <col min="9990" max="10241" width="9.28125" style="232" customWidth="1"/>
    <col min="10242" max="10242" width="49.140625" style="232" customWidth="1"/>
    <col min="10243" max="10243" width="14.8515625" style="232" bestFit="1" customWidth="1"/>
    <col min="10244" max="10244" width="22.140625" style="232" customWidth="1"/>
    <col min="10245" max="10245" width="24.140625" style="232" customWidth="1"/>
    <col min="10246" max="10497" width="9.28125" style="232" customWidth="1"/>
    <col min="10498" max="10498" width="49.140625" style="232" customWidth="1"/>
    <col min="10499" max="10499" width="14.8515625" style="232" bestFit="1" customWidth="1"/>
    <col min="10500" max="10500" width="22.140625" style="232" customWidth="1"/>
    <col min="10501" max="10501" width="24.140625" style="232" customWidth="1"/>
    <col min="10502" max="10753" width="9.28125" style="232" customWidth="1"/>
    <col min="10754" max="10754" width="49.140625" style="232" customWidth="1"/>
    <col min="10755" max="10755" width="14.8515625" style="232" bestFit="1" customWidth="1"/>
    <col min="10756" max="10756" width="22.140625" style="232" customWidth="1"/>
    <col min="10757" max="10757" width="24.140625" style="232" customWidth="1"/>
    <col min="10758" max="11009" width="9.28125" style="232" customWidth="1"/>
    <col min="11010" max="11010" width="49.140625" style="232" customWidth="1"/>
    <col min="11011" max="11011" width="14.8515625" style="232" bestFit="1" customWidth="1"/>
    <col min="11012" max="11012" width="22.140625" style="232" customWidth="1"/>
    <col min="11013" max="11013" width="24.140625" style="232" customWidth="1"/>
    <col min="11014" max="11265" width="9.28125" style="232" customWidth="1"/>
    <col min="11266" max="11266" width="49.140625" style="232" customWidth="1"/>
    <col min="11267" max="11267" width="14.8515625" style="232" bestFit="1" customWidth="1"/>
    <col min="11268" max="11268" width="22.140625" style="232" customWidth="1"/>
    <col min="11269" max="11269" width="24.140625" style="232" customWidth="1"/>
    <col min="11270" max="11521" width="9.28125" style="232" customWidth="1"/>
    <col min="11522" max="11522" width="49.140625" style="232" customWidth="1"/>
    <col min="11523" max="11523" width="14.8515625" style="232" bestFit="1" customWidth="1"/>
    <col min="11524" max="11524" width="22.140625" style="232" customWidth="1"/>
    <col min="11525" max="11525" width="24.140625" style="232" customWidth="1"/>
    <col min="11526" max="11777" width="9.28125" style="232" customWidth="1"/>
    <col min="11778" max="11778" width="49.140625" style="232" customWidth="1"/>
    <col min="11779" max="11779" width="14.8515625" style="232" bestFit="1" customWidth="1"/>
    <col min="11780" max="11780" width="22.140625" style="232" customWidth="1"/>
    <col min="11781" max="11781" width="24.140625" style="232" customWidth="1"/>
    <col min="11782" max="12033" width="9.28125" style="232" customWidth="1"/>
    <col min="12034" max="12034" width="49.140625" style="232" customWidth="1"/>
    <col min="12035" max="12035" width="14.8515625" style="232" bestFit="1" customWidth="1"/>
    <col min="12036" max="12036" width="22.140625" style="232" customWidth="1"/>
    <col min="12037" max="12037" width="24.140625" style="232" customWidth="1"/>
    <col min="12038" max="12289" width="9.28125" style="232" customWidth="1"/>
    <col min="12290" max="12290" width="49.140625" style="232" customWidth="1"/>
    <col min="12291" max="12291" width="14.8515625" style="232" bestFit="1" customWidth="1"/>
    <col min="12292" max="12292" width="22.140625" style="232" customWidth="1"/>
    <col min="12293" max="12293" width="24.140625" style="232" customWidth="1"/>
    <col min="12294" max="12545" width="9.28125" style="232" customWidth="1"/>
    <col min="12546" max="12546" width="49.140625" style="232" customWidth="1"/>
    <col min="12547" max="12547" width="14.8515625" style="232" bestFit="1" customWidth="1"/>
    <col min="12548" max="12548" width="22.140625" style="232" customWidth="1"/>
    <col min="12549" max="12549" width="24.140625" style="232" customWidth="1"/>
    <col min="12550" max="12801" width="9.28125" style="232" customWidth="1"/>
    <col min="12802" max="12802" width="49.140625" style="232" customWidth="1"/>
    <col min="12803" max="12803" width="14.8515625" style="232" bestFit="1" customWidth="1"/>
    <col min="12804" max="12804" width="22.140625" style="232" customWidth="1"/>
    <col min="12805" max="12805" width="24.140625" style="232" customWidth="1"/>
    <col min="12806" max="13057" width="9.28125" style="232" customWidth="1"/>
    <col min="13058" max="13058" width="49.140625" style="232" customWidth="1"/>
    <col min="13059" max="13059" width="14.8515625" style="232" bestFit="1" customWidth="1"/>
    <col min="13060" max="13060" width="22.140625" style="232" customWidth="1"/>
    <col min="13061" max="13061" width="24.140625" style="232" customWidth="1"/>
    <col min="13062" max="13313" width="9.28125" style="232" customWidth="1"/>
    <col min="13314" max="13314" width="49.140625" style="232" customWidth="1"/>
    <col min="13315" max="13315" width="14.8515625" style="232" bestFit="1" customWidth="1"/>
    <col min="13316" max="13316" width="22.140625" style="232" customWidth="1"/>
    <col min="13317" max="13317" width="24.140625" style="232" customWidth="1"/>
    <col min="13318" max="13569" width="9.28125" style="232" customWidth="1"/>
    <col min="13570" max="13570" width="49.140625" style="232" customWidth="1"/>
    <col min="13571" max="13571" width="14.8515625" style="232" bestFit="1" customWidth="1"/>
    <col min="13572" max="13572" width="22.140625" style="232" customWidth="1"/>
    <col min="13573" max="13573" width="24.140625" style="232" customWidth="1"/>
    <col min="13574" max="13825" width="9.28125" style="232" customWidth="1"/>
    <col min="13826" max="13826" width="49.140625" style="232" customWidth="1"/>
    <col min="13827" max="13827" width="14.8515625" style="232" bestFit="1" customWidth="1"/>
    <col min="13828" max="13828" width="22.140625" style="232" customWidth="1"/>
    <col min="13829" max="13829" width="24.140625" style="232" customWidth="1"/>
    <col min="13830" max="14081" width="9.28125" style="232" customWidth="1"/>
    <col min="14082" max="14082" width="49.140625" style="232" customWidth="1"/>
    <col min="14083" max="14083" width="14.8515625" style="232" bestFit="1" customWidth="1"/>
    <col min="14084" max="14084" width="22.140625" style="232" customWidth="1"/>
    <col min="14085" max="14085" width="24.140625" style="232" customWidth="1"/>
    <col min="14086" max="14337" width="9.28125" style="232" customWidth="1"/>
    <col min="14338" max="14338" width="49.140625" style="232" customWidth="1"/>
    <col min="14339" max="14339" width="14.8515625" style="232" bestFit="1" customWidth="1"/>
    <col min="14340" max="14340" width="22.140625" style="232" customWidth="1"/>
    <col min="14341" max="14341" width="24.140625" style="232" customWidth="1"/>
    <col min="14342" max="14593" width="9.28125" style="232" customWidth="1"/>
    <col min="14594" max="14594" width="49.140625" style="232" customWidth="1"/>
    <col min="14595" max="14595" width="14.8515625" style="232" bestFit="1" customWidth="1"/>
    <col min="14596" max="14596" width="22.140625" style="232" customWidth="1"/>
    <col min="14597" max="14597" width="24.140625" style="232" customWidth="1"/>
    <col min="14598" max="14849" width="9.28125" style="232" customWidth="1"/>
    <col min="14850" max="14850" width="49.140625" style="232" customWidth="1"/>
    <col min="14851" max="14851" width="14.8515625" style="232" bestFit="1" customWidth="1"/>
    <col min="14852" max="14852" width="22.140625" style="232" customWidth="1"/>
    <col min="14853" max="14853" width="24.140625" style="232" customWidth="1"/>
    <col min="14854" max="15105" width="9.28125" style="232" customWidth="1"/>
    <col min="15106" max="15106" width="49.140625" style="232" customWidth="1"/>
    <col min="15107" max="15107" width="14.8515625" style="232" bestFit="1" customWidth="1"/>
    <col min="15108" max="15108" width="22.140625" style="232" customWidth="1"/>
    <col min="15109" max="15109" width="24.140625" style="232" customWidth="1"/>
    <col min="15110" max="15361" width="9.28125" style="232" customWidth="1"/>
    <col min="15362" max="15362" width="49.140625" style="232" customWidth="1"/>
    <col min="15363" max="15363" width="14.8515625" style="232" bestFit="1" customWidth="1"/>
    <col min="15364" max="15364" width="22.140625" style="232" customWidth="1"/>
    <col min="15365" max="15365" width="24.140625" style="232" customWidth="1"/>
    <col min="15366" max="15617" width="9.28125" style="232" customWidth="1"/>
    <col min="15618" max="15618" width="49.140625" style="232" customWidth="1"/>
    <col min="15619" max="15619" width="14.8515625" style="232" bestFit="1" customWidth="1"/>
    <col min="15620" max="15620" width="22.140625" style="232" customWidth="1"/>
    <col min="15621" max="15621" width="24.140625" style="232" customWidth="1"/>
    <col min="15622" max="15873" width="9.28125" style="232" customWidth="1"/>
    <col min="15874" max="15874" width="49.140625" style="232" customWidth="1"/>
    <col min="15875" max="15875" width="14.8515625" style="232" bestFit="1" customWidth="1"/>
    <col min="15876" max="15876" width="22.140625" style="232" customWidth="1"/>
    <col min="15877" max="15877" width="24.140625" style="232" customWidth="1"/>
    <col min="15878" max="16129" width="9.28125" style="232" customWidth="1"/>
    <col min="16130" max="16130" width="49.140625" style="232" customWidth="1"/>
    <col min="16131" max="16131" width="14.8515625" style="232" bestFit="1" customWidth="1"/>
    <col min="16132" max="16132" width="22.140625" style="232" customWidth="1"/>
    <col min="16133" max="16133" width="24.140625" style="232" customWidth="1"/>
    <col min="16134" max="16384" width="9.28125" style="232" customWidth="1"/>
  </cols>
  <sheetData>
    <row r="1" spans="2:3" ht="12">
      <c r="B1" s="229" t="s">
        <v>1740</v>
      </c>
      <c r="C1" s="230"/>
    </row>
    <row r="3" ht="18">
      <c r="B3" s="233" t="s">
        <v>1741</v>
      </c>
    </row>
    <row r="5" spans="2:5" ht="12">
      <c r="B5" s="234" t="s">
        <v>1742</v>
      </c>
      <c r="C5" s="235"/>
      <c r="D5" s="235"/>
      <c r="E5" s="235" t="s">
        <v>1743</v>
      </c>
    </row>
    <row r="6" spans="2:5" ht="12">
      <c r="B6" s="236"/>
      <c r="C6" s="237"/>
      <c r="D6" s="237"/>
      <c r="E6" s="237"/>
    </row>
    <row r="7" spans="2:5" ht="15.75">
      <c r="B7" s="238" t="s">
        <v>1744</v>
      </c>
      <c r="C7" s="239"/>
      <c r="D7" s="239"/>
      <c r="E7" s="239"/>
    </row>
    <row r="8" spans="2:5" ht="12">
      <c r="B8" s="240" t="s">
        <v>1745</v>
      </c>
      <c r="C8" s="239"/>
      <c r="D8" s="239"/>
      <c r="E8" s="239">
        <f>EI_II!J30</f>
        <v>0</v>
      </c>
    </row>
    <row r="9" spans="2:5" ht="12">
      <c r="B9" s="232" t="s">
        <v>1746</v>
      </c>
      <c r="C9" s="239"/>
      <c r="D9" s="239"/>
      <c r="E9" s="239">
        <f>Zemni_prace_II!G20</f>
        <v>0</v>
      </c>
    </row>
    <row r="10" spans="2:5" ht="12">
      <c r="B10" s="232" t="s">
        <v>1747</v>
      </c>
      <c r="C10" s="239"/>
      <c r="D10" s="239"/>
      <c r="E10" s="239">
        <v>0</v>
      </c>
    </row>
    <row r="11" spans="2:5" ht="12">
      <c r="B11" s="232" t="s">
        <v>1748</v>
      </c>
      <c r="C11" s="239"/>
      <c r="D11" s="239"/>
      <c r="E11" s="239">
        <v>0</v>
      </c>
    </row>
    <row r="12" spans="2:5" ht="15.75">
      <c r="B12" s="238" t="s">
        <v>1749</v>
      </c>
      <c r="C12" s="239"/>
      <c r="D12" s="239"/>
      <c r="E12" s="239">
        <f>SUM(E8:E11)</f>
        <v>0</v>
      </c>
    </row>
    <row r="13" spans="3:5" ht="12">
      <c r="C13" s="239"/>
      <c r="D13" s="239"/>
      <c r="E13" s="239"/>
    </row>
    <row r="14" spans="3:5" ht="12">
      <c r="C14" s="239"/>
      <c r="D14" s="239"/>
      <c r="E14" s="239"/>
    </row>
    <row r="15" spans="2:5" ht="12">
      <c r="B15" s="232" t="s">
        <v>1750</v>
      </c>
      <c r="C15" s="239"/>
      <c r="D15" s="239"/>
      <c r="E15" s="239">
        <v>0</v>
      </c>
    </row>
    <row r="16" spans="3:5" ht="15.75" thickBot="1">
      <c r="C16" s="239"/>
      <c r="D16" s="239"/>
      <c r="E16" s="239"/>
    </row>
    <row r="17" spans="2:5" ht="15.75">
      <c r="B17" s="241" t="s">
        <v>1751</v>
      </c>
      <c r="C17" s="242"/>
      <c r="D17" s="242"/>
      <c r="E17" s="242">
        <f>E12</f>
        <v>0</v>
      </c>
    </row>
    <row r="19" ht="12">
      <c r="E19" s="239"/>
    </row>
    <row r="20" ht="12">
      <c r="E20" s="239"/>
    </row>
    <row r="21" spans="2:5" ht="18">
      <c r="B21" s="233"/>
      <c r="E21" s="239"/>
    </row>
    <row r="22" ht="12">
      <c r="E22" s="232"/>
    </row>
    <row r="23" ht="12">
      <c r="B23" s="243"/>
    </row>
    <row r="24" spans="2:5" ht="12">
      <c r="B24" s="243"/>
      <c r="C24" s="244"/>
      <c r="D24" s="244"/>
      <c r="E24" s="244"/>
    </row>
    <row r="25" spans="3:5" ht="12">
      <c r="C25" s="245"/>
      <c r="D25" s="245"/>
      <c r="E25" s="245"/>
    </row>
    <row r="26" spans="3:5" ht="12">
      <c r="C26" s="239"/>
      <c r="D26" s="239"/>
      <c r="E26" s="239"/>
    </row>
    <row r="27" spans="3:5" ht="12">
      <c r="C27" s="239"/>
      <c r="D27" s="239"/>
      <c r="E27" s="239"/>
    </row>
    <row r="28" spans="3:5" ht="12">
      <c r="C28" s="239"/>
      <c r="D28" s="239"/>
      <c r="E28" s="239"/>
    </row>
    <row r="29" spans="3:5" ht="12">
      <c r="C29" s="239"/>
      <c r="D29" s="239"/>
      <c r="E29" s="239"/>
    </row>
    <row r="30" spans="2:5" ht="12">
      <c r="B30" s="243"/>
      <c r="C30" s="239"/>
      <c r="D30" s="239"/>
      <c r="E30" s="239"/>
    </row>
    <row r="31" spans="3:5" ht="12">
      <c r="C31" s="245"/>
      <c r="D31" s="245"/>
      <c r="E31" s="245"/>
    </row>
  </sheetData>
  <printOptions/>
  <pageMargins left="0.57" right="0.29" top="1.1811023622047245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H5" sqref="H5"/>
    </sheetView>
  </sheetViews>
  <sheetFormatPr defaultColWidth="7.57421875" defaultRowHeight="12"/>
  <cols>
    <col min="1" max="1" width="10.8515625" style="247" customWidth="1"/>
    <col min="2" max="2" width="72.28125" style="247" customWidth="1"/>
    <col min="3" max="3" width="4.8515625" style="247" customWidth="1"/>
    <col min="4" max="4" width="8.7109375" style="247" customWidth="1"/>
    <col min="5" max="5" width="9.28125" style="247" customWidth="1"/>
    <col min="6" max="6" width="12.28125" style="247" customWidth="1"/>
    <col min="7" max="7" width="9.28125" style="247" customWidth="1"/>
    <col min="8" max="8" width="10.140625" style="247" customWidth="1"/>
    <col min="9" max="9" width="13.00390625" style="247" customWidth="1"/>
    <col min="10" max="10" width="11.8515625" style="247" customWidth="1"/>
    <col min="11" max="256" width="7.421875" style="247" customWidth="1"/>
    <col min="257" max="257" width="10.8515625" style="247" customWidth="1"/>
    <col min="258" max="258" width="72.28125" style="247" customWidth="1"/>
    <col min="259" max="259" width="5.8515625" style="247" customWidth="1"/>
    <col min="260" max="261" width="9.28125" style="247" customWidth="1"/>
    <col min="262" max="262" width="12.28125" style="247" customWidth="1"/>
    <col min="263" max="263" width="9.28125" style="247" customWidth="1"/>
    <col min="264" max="264" width="12.140625" style="247" customWidth="1"/>
    <col min="265" max="265" width="13.00390625" style="247" customWidth="1"/>
    <col min="266" max="266" width="13.28125" style="247" customWidth="1"/>
    <col min="267" max="512" width="7.421875" style="247" customWidth="1"/>
    <col min="513" max="513" width="10.8515625" style="247" customWidth="1"/>
    <col min="514" max="514" width="72.28125" style="247" customWidth="1"/>
    <col min="515" max="515" width="5.8515625" style="247" customWidth="1"/>
    <col min="516" max="517" width="9.28125" style="247" customWidth="1"/>
    <col min="518" max="518" width="12.28125" style="247" customWidth="1"/>
    <col min="519" max="519" width="9.28125" style="247" customWidth="1"/>
    <col min="520" max="520" width="12.140625" style="247" customWidth="1"/>
    <col min="521" max="521" width="13.00390625" style="247" customWidth="1"/>
    <col min="522" max="522" width="13.28125" style="247" customWidth="1"/>
    <col min="523" max="768" width="7.421875" style="247" customWidth="1"/>
    <col min="769" max="769" width="10.8515625" style="247" customWidth="1"/>
    <col min="770" max="770" width="72.28125" style="247" customWidth="1"/>
    <col min="771" max="771" width="5.8515625" style="247" customWidth="1"/>
    <col min="772" max="773" width="9.28125" style="247" customWidth="1"/>
    <col min="774" max="774" width="12.28125" style="247" customWidth="1"/>
    <col min="775" max="775" width="9.28125" style="247" customWidth="1"/>
    <col min="776" max="776" width="12.140625" style="247" customWidth="1"/>
    <col min="777" max="777" width="13.00390625" style="247" customWidth="1"/>
    <col min="778" max="778" width="13.28125" style="247" customWidth="1"/>
    <col min="779" max="1024" width="7.421875" style="247" customWidth="1"/>
    <col min="1025" max="1025" width="10.8515625" style="247" customWidth="1"/>
    <col min="1026" max="1026" width="72.28125" style="247" customWidth="1"/>
    <col min="1027" max="1027" width="5.8515625" style="247" customWidth="1"/>
    <col min="1028" max="1029" width="9.28125" style="247" customWidth="1"/>
    <col min="1030" max="1030" width="12.28125" style="247" customWidth="1"/>
    <col min="1031" max="1031" width="9.28125" style="247" customWidth="1"/>
    <col min="1032" max="1032" width="12.140625" style="247" customWidth="1"/>
    <col min="1033" max="1033" width="13.00390625" style="247" customWidth="1"/>
    <col min="1034" max="1034" width="13.28125" style="247" customWidth="1"/>
    <col min="1035" max="1280" width="7.421875" style="247" customWidth="1"/>
    <col min="1281" max="1281" width="10.8515625" style="247" customWidth="1"/>
    <col min="1282" max="1282" width="72.28125" style="247" customWidth="1"/>
    <col min="1283" max="1283" width="5.8515625" style="247" customWidth="1"/>
    <col min="1284" max="1285" width="9.28125" style="247" customWidth="1"/>
    <col min="1286" max="1286" width="12.28125" style="247" customWidth="1"/>
    <col min="1287" max="1287" width="9.28125" style="247" customWidth="1"/>
    <col min="1288" max="1288" width="12.140625" style="247" customWidth="1"/>
    <col min="1289" max="1289" width="13.00390625" style="247" customWidth="1"/>
    <col min="1290" max="1290" width="13.28125" style="247" customWidth="1"/>
    <col min="1291" max="1536" width="7.421875" style="247" customWidth="1"/>
    <col min="1537" max="1537" width="10.8515625" style="247" customWidth="1"/>
    <col min="1538" max="1538" width="72.28125" style="247" customWidth="1"/>
    <col min="1539" max="1539" width="5.8515625" style="247" customWidth="1"/>
    <col min="1540" max="1541" width="9.28125" style="247" customWidth="1"/>
    <col min="1542" max="1542" width="12.28125" style="247" customWidth="1"/>
    <col min="1543" max="1543" width="9.28125" style="247" customWidth="1"/>
    <col min="1544" max="1544" width="12.140625" style="247" customWidth="1"/>
    <col min="1545" max="1545" width="13.00390625" style="247" customWidth="1"/>
    <col min="1546" max="1546" width="13.28125" style="247" customWidth="1"/>
    <col min="1547" max="1792" width="7.421875" style="247" customWidth="1"/>
    <col min="1793" max="1793" width="10.8515625" style="247" customWidth="1"/>
    <col min="1794" max="1794" width="72.28125" style="247" customWidth="1"/>
    <col min="1795" max="1795" width="5.8515625" style="247" customWidth="1"/>
    <col min="1796" max="1797" width="9.28125" style="247" customWidth="1"/>
    <col min="1798" max="1798" width="12.28125" style="247" customWidth="1"/>
    <col min="1799" max="1799" width="9.28125" style="247" customWidth="1"/>
    <col min="1800" max="1800" width="12.140625" style="247" customWidth="1"/>
    <col min="1801" max="1801" width="13.00390625" style="247" customWidth="1"/>
    <col min="1802" max="1802" width="13.28125" style="247" customWidth="1"/>
    <col min="1803" max="2048" width="7.421875" style="247" customWidth="1"/>
    <col min="2049" max="2049" width="10.8515625" style="247" customWidth="1"/>
    <col min="2050" max="2050" width="72.28125" style="247" customWidth="1"/>
    <col min="2051" max="2051" width="5.8515625" style="247" customWidth="1"/>
    <col min="2052" max="2053" width="9.28125" style="247" customWidth="1"/>
    <col min="2054" max="2054" width="12.28125" style="247" customWidth="1"/>
    <col min="2055" max="2055" width="9.28125" style="247" customWidth="1"/>
    <col min="2056" max="2056" width="12.140625" style="247" customWidth="1"/>
    <col min="2057" max="2057" width="13.00390625" style="247" customWidth="1"/>
    <col min="2058" max="2058" width="13.28125" style="247" customWidth="1"/>
    <col min="2059" max="2304" width="7.421875" style="247" customWidth="1"/>
    <col min="2305" max="2305" width="10.8515625" style="247" customWidth="1"/>
    <col min="2306" max="2306" width="72.28125" style="247" customWidth="1"/>
    <col min="2307" max="2307" width="5.8515625" style="247" customWidth="1"/>
    <col min="2308" max="2309" width="9.28125" style="247" customWidth="1"/>
    <col min="2310" max="2310" width="12.28125" style="247" customWidth="1"/>
    <col min="2311" max="2311" width="9.28125" style="247" customWidth="1"/>
    <col min="2312" max="2312" width="12.140625" style="247" customWidth="1"/>
    <col min="2313" max="2313" width="13.00390625" style="247" customWidth="1"/>
    <col min="2314" max="2314" width="13.28125" style="247" customWidth="1"/>
    <col min="2315" max="2560" width="7.421875" style="247" customWidth="1"/>
    <col min="2561" max="2561" width="10.8515625" style="247" customWidth="1"/>
    <col min="2562" max="2562" width="72.28125" style="247" customWidth="1"/>
    <col min="2563" max="2563" width="5.8515625" style="247" customWidth="1"/>
    <col min="2564" max="2565" width="9.28125" style="247" customWidth="1"/>
    <col min="2566" max="2566" width="12.28125" style="247" customWidth="1"/>
    <col min="2567" max="2567" width="9.28125" style="247" customWidth="1"/>
    <col min="2568" max="2568" width="12.140625" style="247" customWidth="1"/>
    <col min="2569" max="2569" width="13.00390625" style="247" customWidth="1"/>
    <col min="2570" max="2570" width="13.28125" style="247" customWidth="1"/>
    <col min="2571" max="2816" width="7.421875" style="247" customWidth="1"/>
    <col min="2817" max="2817" width="10.8515625" style="247" customWidth="1"/>
    <col min="2818" max="2818" width="72.28125" style="247" customWidth="1"/>
    <col min="2819" max="2819" width="5.8515625" style="247" customWidth="1"/>
    <col min="2820" max="2821" width="9.28125" style="247" customWidth="1"/>
    <col min="2822" max="2822" width="12.28125" style="247" customWidth="1"/>
    <col min="2823" max="2823" width="9.28125" style="247" customWidth="1"/>
    <col min="2824" max="2824" width="12.140625" style="247" customWidth="1"/>
    <col min="2825" max="2825" width="13.00390625" style="247" customWidth="1"/>
    <col min="2826" max="2826" width="13.28125" style="247" customWidth="1"/>
    <col min="2827" max="3072" width="7.421875" style="247" customWidth="1"/>
    <col min="3073" max="3073" width="10.8515625" style="247" customWidth="1"/>
    <col min="3074" max="3074" width="72.28125" style="247" customWidth="1"/>
    <col min="3075" max="3075" width="5.8515625" style="247" customWidth="1"/>
    <col min="3076" max="3077" width="9.28125" style="247" customWidth="1"/>
    <col min="3078" max="3078" width="12.28125" style="247" customWidth="1"/>
    <col min="3079" max="3079" width="9.28125" style="247" customWidth="1"/>
    <col min="3080" max="3080" width="12.140625" style="247" customWidth="1"/>
    <col min="3081" max="3081" width="13.00390625" style="247" customWidth="1"/>
    <col min="3082" max="3082" width="13.28125" style="247" customWidth="1"/>
    <col min="3083" max="3328" width="7.421875" style="247" customWidth="1"/>
    <col min="3329" max="3329" width="10.8515625" style="247" customWidth="1"/>
    <col min="3330" max="3330" width="72.28125" style="247" customWidth="1"/>
    <col min="3331" max="3331" width="5.8515625" style="247" customWidth="1"/>
    <col min="3332" max="3333" width="9.28125" style="247" customWidth="1"/>
    <col min="3334" max="3334" width="12.28125" style="247" customWidth="1"/>
    <col min="3335" max="3335" width="9.28125" style="247" customWidth="1"/>
    <col min="3336" max="3336" width="12.140625" style="247" customWidth="1"/>
    <col min="3337" max="3337" width="13.00390625" style="247" customWidth="1"/>
    <col min="3338" max="3338" width="13.28125" style="247" customWidth="1"/>
    <col min="3339" max="3584" width="7.421875" style="247" customWidth="1"/>
    <col min="3585" max="3585" width="10.8515625" style="247" customWidth="1"/>
    <col min="3586" max="3586" width="72.28125" style="247" customWidth="1"/>
    <col min="3587" max="3587" width="5.8515625" style="247" customWidth="1"/>
    <col min="3588" max="3589" width="9.28125" style="247" customWidth="1"/>
    <col min="3590" max="3590" width="12.28125" style="247" customWidth="1"/>
    <col min="3591" max="3591" width="9.28125" style="247" customWidth="1"/>
    <col min="3592" max="3592" width="12.140625" style="247" customWidth="1"/>
    <col min="3593" max="3593" width="13.00390625" style="247" customWidth="1"/>
    <col min="3594" max="3594" width="13.28125" style="247" customWidth="1"/>
    <col min="3595" max="3840" width="7.421875" style="247" customWidth="1"/>
    <col min="3841" max="3841" width="10.8515625" style="247" customWidth="1"/>
    <col min="3842" max="3842" width="72.28125" style="247" customWidth="1"/>
    <col min="3843" max="3843" width="5.8515625" style="247" customWidth="1"/>
    <col min="3844" max="3845" width="9.28125" style="247" customWidth="1"/>
    <col min="3846" max="3846" width="12.28125" style="247" customWidth="1"/>
    <col min="3847" max="3847" width="9.28125" style="247" customWidth="1"/>
    <col min="3848" max="3848" width="12.140625" style="247" customWidth="1"/>
    <col min="3849" max="3849" width="13.00390625" style="247" customWidth="1"/>
    <col min="3850" max="3850" width="13.28125" style="247" customWidth="1"/>
    <col min="3851" max="4096" width="7.421875" style="247" customWidth="1"/>
    <col min="4097" max="4097" width="10.8515625" style="247" customWidth="1"/>
    <col min="4098" max="4098" width="72.28125" style="247" customWidth="1"/>
    <col min="4099" max="4099" width="5.8515625" style="247" customWidth="1"/>
    <col min="4100" max="4101" width="9.28125" style="247" customWidth="1"/>
    <col min="4102" max="4102" width="12.28125" style="247" customWidth="1"/>
    <col min="4103" max="4103" width="9.28125" style="247" customWidth="1"/>
    <col min="4104" max="4104" width="12.140625" style="247" customWidth="1"/>
    <col min="4105" max="4105" width="13.00390625" style="247" customWidth="1"/>
    <col min="4106" max="4106" width="13.28125" style="247" customWidth="1"/>
    <col min="4107" max="4352" width="7.421875" style="247" customWidth="1"/>
    <col min="4353" max="4353" width="10.8515625" style="247" customWidth="1"/>
    <col min="4354" max="4354" width="72.28125" style="247" customWidth="1"/>
    <col min="4355" max="4355" width="5.8515625" style="247" customWidth="1"/>
    <col min="4356" max="4357" width="9.28125" style="247" customWidth="1"/>
    <col min="4358" max="4358" width="12.28125" style="247" customWidth="1"/>
    <col min="4359" max="4359" width="9.28125" style="247" customWidth="1"/>
    <col min="4360" max="4360" width="12.140625" style="247" customWidth="1"/>
    <col min="4361" max="4361" width="13.00390625" style="247" customWidth="1"/>
    <col min="4362" max="4362" width="13.28125" style="247" customWidth="1"/>
    <col min="4363" max="4608" width="7.421875" style="247" customWidth="1"/>
    <col min="4609" max="4609" width="10.8515625" style="247" customWidth="1"/>
    <col min="4610" max="4610" width="72.28125" style="247" customWidth="1"/>
    <col min="4611" max="4611" width="5.8515625" style="247" customWidth="1"/>
    <col min="4612" max="4613" width="9.28125" style="247" customWidth="1"/>
    <col min="4614" max="4614" width="12.28125" style="247" customWidth="1"/>
    <col min="4615" max="4615" width="9.28125" style="247" customWidth="1"/>
    <col min="4616" max="4616" width="12.140625" style="247" customWidth="1"/>
    <col min="4617" max="4617" width="13.00390625" style="247" customWidth="1"/>
    <col min="4618" max="4618" width="13.28125" style="247" customWidth="1"/>
    <col min="4619" max="4864" width="7.421875" style="247" customWidth="1"/>
    <col min="4865" max="4865" width="10.8515625" style="247" customWidth="1"/>
    <col min="4866" max="4866" width="72.28125" style="247" customWidth="1"/>
    <col min="4867" max="4867" width="5.8515625" style="247" customWidth="1"/>
    <col min="4868" max="4869" width="9.28125" style="247" customWidth="1"/>
    <col min="4870" max="4870" width="12.28125" style="247" customWidth="1"/>
    <col min="4871" max="4871" width="9.28125" style="247" customWidth="1"/>
    <col min="4872" max="4872" width="12.140625" style="247" customWidth="1"/>
    <col min="4873" max="4873" width="13.00390625" style="247" customWidth="1"/>
    <col min="4874" max="4874" width="13.28125" style="247" customWidth="1"/>
    <col min="4875" max="5120" width="7.421875" style="247" customWidth="1"/>
    <col min="5121" max="5121" width="10.8515625" style="247" customWidth="1"/>
    <col min="5122" max="5122" width="72.28125" style="247" customWidth="1"/>
    <col min="5123" max="5123" width="5.8515625" style="247" customWidth="1"/>
    <col min="5124" max="5125" width="9.28125" style="247" customWidth="1"/>
    <col min="5126" max="5126" width="12.28125" style="247" customWidth="1"/>
    <col min="5127" max="5127" width="9.28125" style="247" customWidth="1"/>
    <col min="5128" max="5128" width="12.140625" style="247" customWidth="1"/>
    <col min="5129" max="5129" width="13.00390625" style="247" customWidth="1"/>
    <col min="5130" max="5130" width="13.28125" style="247" customWidth="1"/>
    <col min="5131" max="5376" width="7.421875" style="247" customWidth="1"/>
    <col min="5377" max="5377" width="10.8515625" style="247" customWidth="1"/>
    <col min="5378" max="5378" width="72.28125" style="247" customWidth="1"/>
    <col min="5379" max="5379" width="5.8515625" style="247" customWidth="1"/>
    <col min="5380" max="5381" width="9.28125" style="247" customWidth="1"/>
    <col min="5382" max="5382" width="12.28125" style="247" customWidth="1"/>
    <col min="5383" max="5383" width="9.28125" style="247" customWidth="1"/>
    <col min="5384" max="5384" width="12.140625" style="247" customWidth="1"/>
    <col min="5385" max="5385" width="13.00390625" style="247" customWidth="1"/>
    <col min="5386" max="5386" width="13.28125" style="247" customWidth="1"/>
    <col min="5387" max="5632" width="7.421875" style="247" customWidth="1"/>
    <col min="5633" max="5633" width="10.8515625" style="247" customWidth="1"/>
    <col min="5634" max="5634" width="72.28125" style="247" customWidth="1"/>
    <col min="5635" max="5635" width="5.8515625" style="247" customWidth="1"/>
    <col min="5636" max="5637" width="9.28125" style="247" customWidth="1"/>
    <col min="5638" max="5638" width="12.28125" style="247" customWidth="1"/>
    <col min="5639" max="5639" width="9.28125" style="247" customWidth="1"/>
    <col min="5640" max="5640" width="12.140625" style="247" customWidth="1"/>
    <col min="5641" max="5641" width="13.00390625" style="247" customWidth="1"/>
    <col min="5642" max="5642" width="13.28125" style="247" customWidth="1"/>
    <col min="5643" max="5888" width="7.421875" style="247" customWidth="1"/>
    <col min="5889" max="5889" width="10.8515625" style="247" customWidth="1"/>
    <col min="5890" max="5890" width="72.28125" style="247" customWidth="1"/>
    <col min="5891" max="5891" width="5.8515625" style="247" customWidth="1"/>
    <col min="5892" max="5893" width="9.28125" style="247" customWidth="1"/>
    <col min="5894" max="5894" width="12.28125" style="247" customWidth="1"/>
    <col min="5895" max="5895" width="9.28125" style="247" customWidth="1"/>
    <col min="5896" max="5896" width="12.140625" style="247" customWidth="1"/>
    <col min="5897" max="5897" width="13.00390625" style="247" customWidth="1"/>
    <col min="5898" max="5898" width="13.28125" style="247" customWidth="1"/>
    <col min="5899" max="6144" width="7.421875" style="247" customWidth="1"/>
    <col min="6145" max="6145" width="10.8515625" style="247" customWidth="1"/>
    <col min="6146" max="6146" width="72.28125" style="247" customWidth="1"/>
    <col min="6147" max="6147" width="5.8515625" style="247" customWidth="1"/>
    <col min="6148" max="6149" width="9.28125" style="247" customWidth="1"/>
    <col min="6150" max="6150" width="12.28125" style="247" customWidth="1"/>
    <col min="6151" max="6151" width="9.28125" style="247" customWidth="1"/>
    <col min="6152" max="6152" width="12.140625" style="247" customWidth="1"/>
    <col min="6153" max="6153" width="13.00390625" style="247" customWidth="1"/>
    <col min="6154" max="6154" width="13.28125" style="247" customWidth="1"/>
    <col min="6155" max="6400" width="7.421875" style="247" customWidth="1"/>
    <col min="6401" max="6401" width="10.8515625" style="247" customWidth="1"/>
    <col min="6402" max="6402" width="72.28125" style="247" customWidth="1"/>
    <col min="6403" max="6403" width="5.8515625" style="247" customWidth="1"/>
    <col min="6404" max="6405" width="9.28125" style="247" customWidth="1"/>
    <col min="6406" max="6406" width="12.28125" style="247" customWidth="1"/>
    <col min="6407" max="6407" width="9.28125" style="247" customWidth="1"/>
    <col min="6408" max="6408" width="12.140625" style="247" customWidth="1"/>
    <col min="6409" max="6409" width="13.00390625" style="247" customWidth="1"/>
    <col min="6410" max="6410" width="13.28125" style="247" customWidth="1"/>
    <col min="6411" max="6656" width="7.421875" style="247" customWidth="1"/>
    <col min="6657" max="6657" width="10.8515625" style="247" customWidth="1"/>
    <col min="6658" max="6658" width="72.28125" style="247" customWidth="1"/>
    <col min="6659" max="6659" width="5.8515625" style="247" customWidth="1"/>
    <col min="6660" max="6661" width="9.28125" style="247" customWidth="1"/>
    <col min="6662" max="6662" width="12.28125" style="247" customWidth="1"/>
    <col min="6663" max="6663" width="9.28125" style="247" customWidth="1"/>
    <col min="6664" max="6664" width="12.140625" style="247" customWidth="1"/>
    <col min="6665" max="6665" width="13.00390625" style="247" customWidth="1"/>
    <col min="6666" max="6666" width="13.28125" style="247" customWidth="1"/>
    <col min="6667" max="6912" width="7.421875" style="247" customWidth="1"/>
    <col min="6913" max="6913" width="10.8515625" style="247" customWidth="1"/>
    <col min="6914" max="6914" width="72.28125" style="247" customWidth="1"/>
    <col min="6915" max="6915" width="5.8515625" style="247" customWidth="1"/>
    <col min="6916" max="6917" width="9.28125" style="247" customWidth="1"/>
    <col min="6918" max="6918" width="12.28125" style="247" customWidth="1"/>
    <col min="6919" max="6919" width="9.28125" style="247" customWidth="1"/>
    <col min="6920" max="6920" width="12.140625" style="247" customWidth="1"/>
    <col min="6921" max="6921" width="13.00390625" style="247" customWidth="1"/>
    <col min="6922" max="6922" width="13.28125" style="247" customWidth="1"/>
    <col min="6923" max="7168" width="7.421875" style="247" customWidth="1"/>
    <col min="7169" max="7169" width="10.8515625" style="247" customWidth="1"/>
    <col min="7170" max="7170" width="72.28125" style="247" customWidth="1"/>
    <col min="7171" max="7171" width="5.8515625" style="247" customWidth="1"/>
    <col min="7172" max="7173" width="9.28125" style="247" customWidth="1"/>
    <col min="7174" max="7174" width="12.28125" style="247" customWidth="1"/>
    <col min="7175" max="7175" width="9.28125" style="247" customWidth="1"/>
    <col min="7176" max="7176" width="12.140625" style="247" customWidth="1"/>
    <col min="7177" max="7177" width="13.00390625" style="247" customWidth="1"/>
    <col min="7178" max="7178" width="13.28125" style="247" customWidth="1"/>
    <col min="7179" max="7424" width="7.421875" style="247" customWidth="1"/>
    <col min="7425" max="7425" width="10.8515625" style="247" customWidth="1"/>
    <col min="7426" max="7426" width="72.28125" style="247" customWidth="1"/>
    <col min="7427" max="7427" width="5.8515625" style="247" customWidth="1"/>
    <col min="7428" max="7429" width="9.28125" style="247" customWidth="1"/>
    <col min="7430" max="7430" width="12.28125" style="247" customWidth="1"/>
    <col min="7431" max="7431" width="9.28125" style="247" customWidth="1"/>
    <col min="7432" max="7432" width="12.140625" style="247" customWidth="1"/>
    <col min="7433" max="7433" width="13.00390625" style="247" customWidth="1"/>
    <col min="7434" max="7434" width="13.28125" style="247" customWidth="1"/>
    <col min="7435" max="7680" width="7.421875" style="247" customWidth="1"/>
    <col min="7681" max="7681" width="10.8515625" style="247" customWidth="1"/>
    <col min="7682" max="7682" width="72.28125" style="247" customWidth="1"/>
    <col min="7683" max="7683" width="5.8515625" style="247" customWidth="1"/>
    <col min="7684" max="7685" width="9.28125" style="247" customWidth="1"/>
    <col min="7686" max="7686" width="12.28125" style="247" customWidth="1"/>
    <col min="7687" max="7687" width="9.28125" style="247" customWidth="1"/>
    <col min="7688" max="7688" width="12.140625" style="247" customWidth="1"/>
    <col min="7689" max="7689" width="13.00390625" style="247" customWidth="1"/>
    <col min="7690" max="7690" width="13.28125" style="247" customWidth="1"/>
    <col min="7691" max="7936" width="7.421875" style="247" customWidth="1"/>
    <col min="7937" max="7937" width="10.8515625" style="247" customWidth="1"/>
    <col min="7938" max="7938" width="72.28125" style="247" customWidth="1"/>
    <col min="7939" max="7939" width="5.8515625" style="247" customWidth="1"/>
    <col min="7940" max="7941" width="9.28125" style="247" customWidth="1"/>
    <col min="7942" max="7942" width="12.28125" style="247" customWidth="1"/>
    <col min="7943" max="7943" width="9.28125" style="247" customWidth="1"/>
    <col min="7944" max="7944" width="12.140625" style="247" customWidth="1"/>
    <col min="7945" max="7945" width="13.00390625" style="247" customWidth="1"/>
    <col min="7946" max="7946" width="13.28125" style="247" customWidth="1"/>
    <col min="7947" max="8192" width="7.421875" style="247" customWidth="1"/>
    <col min="8193" max="8193" width="10.8515625" style="247" customWidth="1"/>
    <col min="8194" max="8194" width="72.28125" style="247" customWidth="1"/>
    <col min="8195" max="8195" width="5.8515625" style="247" customWidth="1"/>
    <col min="8196" max="8197" width="9.28125" style="247" customWidth="1"/>
    <col min="8198" max="8198" width="12.28125" style="247" customWidth="1"/>
    <col min="8199" max="8199" width="9.28125" style="247" customWidth="1"/>
    <col min="8200" max="8200" width="12.140625" style="247" customWidth="1"/>
    <col min="8201" max="8201" width="13.00390625" style="247" customWidth="1"/>
    <col min="8202" max="8202" width="13.28125" style="247" customWidth="1"/>
    <col min="8203" max="8448" width="7.421875" style="247" customWidth="1"/>
    <col min="8449" max="8449" width="10.8515625" style="247" customWidth="1"/>
    <col min="8450" max="8450" width="72.28125" style="247" customWidth="1"/>
    <col min="8451" max="8451" width="5.8515625" style="247" customWidth="1"/>
    <col min="8452" max="8453" width="9.28125" style="247" customWidth="1"/>
    <col min="8454" max="8454" width="12.28125" style="247" customWidth="1"/>
    <col min="8455" max="8455" width="9.28125" style="247" customWidth="1"/>
    <col min="8456" max="8456" width="12.140625" style="247" customWidth="1"/>
    <col min="8457" max="8457" width="13.00390625" style="247" customWidth="1"/>
    <col min="8458" max="8458" width="13.28125" style="247" customWidth="1"/>
    <col min="8459" max="8704" width="7.421875" style="247" customWidth="1"/>
    <col min="8705" max="8705" width="10.8515625" style="247" customWidth="1"/>
    <col min="8706" max="8706" width="72.28125" style="247" customWidth="1"/>
    <col min="8707" max="8707" width="5.8515625" style="247" customWidth="1"/>
    <col min="8708" max="8709" width="9.28125" style="247" customWidth="1"/>
    <col min="8710" max="8710" width="12.28125" style="247" customWidth="1"/>
    <col min="8711" max="8711" width="9.28125" style="247" customWidth="1"/>
    <col min="8712" max="8712" width="12.140625" style="247" customWidth="1"/>
    <col min="8713" max="8713" width="13.00390625" style="247" customWidth="1"/>
    <col min="8714" max="8714" width="13.28125" style="247" customWidth="1"/>
    <col min="8715" max="8960" width="7.421875" style="247" customWidth="1"/>
    <col min="8961" max="8961" width="10.8515625" style="247" customWidth="1"/>
    <col min="8962" max="8962" width="72.28125" style="247" customWidth="1"/>
    <col min="8963" max="8963" width="5.8515625" style="247" customWidth="1"/>
    <col min="8964" max="8965" width="9.28125" style="247" customWidth="1"/>
    <col min="8966" max="8966" width="12.28125" style="247" customWidth="1"/>
    <col min="8967" max="8967" width="9.28125" style="247" customWidth="1"/>
    <col min="8968" max="8968" width="12.140625" style="247" customWidth="1"/>
    <col min="8969" max="8969" width="13.00390625" style="247" customWidth="1"/>
    <col min="8970" max="8970" width="13.28125" style="247" customWidth="1"/>
    <col min="8971" max="9216" width="7.421875" style="247" customWidth="1"/>
    <col min="9217" max="9217" width="10.8515625" style="247" customWidth="1"/>
    <col min="9218" max="9218" width="72.28125" style="247" customWidth="1"/>
    <col min="9219" max="9219" width="5.8515625" style="247" customWidth="1"/>
    <col min="9220" max="9221" width="9.28125" style="247" customWidth="1"/>
    <col min="9222" max="9222" width="12.28125" style="247" customWidth="1"/>
    <col min="9223" max="9223" width="9.28125" style="247" customWidth="1"/>
    <col min="9224" max="9224" width="12.140625" style="247" customWidth="1"/>
    <col min="9225" max="9225" width="13.00390625" style="247" customWidth="1"/>
    <col min="9226" max="9226" width="13.28125" style="247" customWidth="1"/>
    <col min="9227" max="9472" width="7.421875" style="247" customWidth="1"/>
    <col min="9473" max="9473" width="10.8515625" style="247" customWidth="1"/>
    <col min="9474" max="9474" width="72.28125" style="247" customWidth="1"/>
    <col min="9475" max="9475" width="5.8515625" style="247" customWidth="1"/>
    <col min="9476" max="9477" width="9.28125" style="247" customWidth="1"/>
    <col min="9478" max="9478" width="12.28125" style="247" customWidth="1"/>
    <col min="9479" max="9479" width="9.28125" style="247" customWidth="1"/>
    <col min="9480" max="9480" width="12.140625" style="247" customWidth="1"/>
    <col min="9481" max="9481" width="13.00390625" style="247" customWidth="1"/>
    <col min="9482" max="9482" width="13.28125" style="247" customWidth="1"/>
    <col min="9483" max="9728" width="7.421875" style="247" customWidth="1"/>
    <col min="9729" max="9729" width="10.8515625" style="247" customWidth="1"/>
    <col min="9730" max="9730" width="72.28125" style="247" customWidth="1"/>
    <col min="9731" max="9731" width="5.8515625" style="247" customWidth="1"/>
    <col min="9732" max="9733" width="9.28125" style="247" customWidth="1"/>
    <col min="9734" max="9734" width="12.28125" style="247" customWidth="1"/>
    <col min="9735" max="9735" width="9.28125" style="247" customWidth="1"/>
    <col min="9736" max="9736" width="12.140625" style="247" customWidth="1"/>
    <col min="9737" max="9737" width="13.00390625" style="247" customWidth="1"/>
    <col min="9738" max="9738" width="13.28125" style="247" customWidth="1"/>
    <col min="9739" max="9984" width="7.421875" style="247" customWidth="1"/>
    <col min="9985" max="9985" width="10.8515625" style="247" customWidth="1"/>
    <col min="9986" max="9986" width="72.28125" style="247" customWidth="1"/>
    <col min="9987" max="9987" width="5.8515625" style="247" customWidth="1"/>
    <col min="9988" max="9989" width="9.28125" style="247" customWidth="1"/>
    <col min="9990" max="9990" width="12.28125" style="247" customWidth="1"/>
    <col min="9991" max="9991" width="9.28125" style="247" customWidth="1"/>
    <col min="9992" max="9992" width="12.140625" style="247" customWidth="1"/>
    <col min="9993" max="9993" width="13.00390625" style="247" customWidth="1"/>
    <col min="9994" max="9994" width="13.28125" style="247" customWidth="1"/>
    <col min="9995" max="10240" width="7.421875" style="247" customWidth="1"/>
    <col min="10241" max="10241" width="10.8515625" style="247" customWidth="1"/>
    <col min="10242" max="10242" width="72.28125" style="247" customWidth="1"/>
    <col min="10243" max="10243" width="5.8515625" style="247" customWidth="1"/>
    <col min="10244" max="10245" width="9.28125" style="247" customWidth="1"/>
    <col min="10246" max="10246" width="12.28125" style="247" customWidth="1"/>
    <col min="10247" max="10247" width="9.28125" style="247" customWidth="1"/>
    <col min="10248" max="10248" width="12.140625" style="247" customWidth="1"/>
    <col min="10249" max="10249" width="13.00390625" style="247" customWidth="1"/>
    <col min="10250" max="10250" width="13.28125" style="247" customWidth="1"/>
    <col min="10251" max="10496" width="7.421875" style="247" customWidth="1"/>
    <col min="10497" max="10497" width="10.8515625" style="247" customWidth="1"/>
    <col min="10498" max="10498" width="72.28125" style="247" customWidth="1"/>
    <col min="10499" max="10499" width="5.8515625" style="247" customWidth="1"/>
    <col min="10500" max="10501" width="9.28125" style="247" customWidth="1"/>
    <col min="10502" max="10502" width="12.28125" style="247" customWidth="1"/>
    <col min="10503" max="10503" width="9.28125" style="247" customWidth="1"/>
    <col min="10504" max="10504" width="12.140625" style="247" customWidth="1"/>
    <col min="10505" max="10505" width="13.00390625" style="247" customWidth="1"/>
    <col min="10506" max="10506" width="13.28125" style="247" customWidth="1"/>
    <col min="10507" max="10752" width="7.421875" style="247" customWidth="1"/>
    <col min="10753" max="10753" width="10.8515625" style="247" customWidth="1"/>
    <col min="10754" max="10754" width="72.28125" style="247" customWidth="1"/>
    <col min="10755" max="10755" width="5.8515625" style="247" customWidth="1"/>
    <col min="10756" max="10757" width="9.28125" style="247" customWidth="1"/>
    <col min="10758" max="10758" width="12.28125" style="247" customWidth="1"/>
    <col min="10759" max="10759" width="9.28125" style="247" customWidth="1"/>
    <col min="10760" max="10760" width="12.140625" style="247" customWidth="1"/>
    <col min="10761" max="10761" width="13.00390625" style="247" customWidth="1"/>
    <col min="10762" max="10762" width="13.28125" style="247" customWidth="1"/>
    <col min="10763" max="11008" width="7.421875" style="247" customWidth="1"/>
    <col min="11009" max="11009" width="10.8515625" style="247" customWidth="1"/>
    <col min="11010" max="11010" width="72.28125" style="247" customWidth="1"/>
    <col min="11011" max="11011" width="5.8515625" style="247" customWidth="1"/>
    <col min="11012" max="11013" width="9.28125" style="247" customWidth="1"/>
    <col min="11014" max="11014" width="12.28125" style="247" customWidth="1"/>
    <col min="11015" max="11015" width="9.28125" style="247" customWidth="1"/>
    <col min="11016" max="11016" width="12.140625" style="247" customWidth="1"/>
    <col min="11017" max="11017" width="13.00390625" style="247" customWidth="1"/>
    <col min="11018" max="11018" width="13.28125" style="247" customWidth="1"/>
    <col min="11019" max="11264" width="7.421875" style="247" customWidth="1"/>
    <col min="11265" max="11265" width="10.8515625" style="247" customWidth="1"/>
    <col min="11266" max="11266" width="72.28125" style="247" customWidth="1"/>
    <col min="11267" max="11267" width="5.8515625" style="247" customWidth="1"/>
    <col min="11268" max="11269" width="9.28125" style="247" customWidth="1"/>
    <col min="11270" max="11270" width="12.28125" style="247" customWidth="1"/>
    <col min="11271" max="11271" width="9.28125" style="247" customWidth="1"/>
    <col min="11272" max="11272" width="12.140625" style="247" customWidth="1"/>
    <col min="11273" max="11273" width="13.00390625" style="247" customWidth="1"/>
    <col min="11274" max="11274" width="13.28125" style="247" customWidth="1"/>
    <col min="11275" max="11520" width="7.421875" style="247" customWidth="1"/>
    <col min="11521" max="11521" width="10.8515625" style="247" customWidth="1"/>
    <col min="11522" max="11522" width="72.28125" style="247" customWidth="1"/>
    <col min="11523" max="11523" width="5.8515625" style="247" customWidth="1"/>
    <col min="11524" max="11525" width="9.28125" style="247" customWidth="1"/>
    <col min="11526" max="11526" width="12.28125" style="247" customWidth="1"/>
    <col min="11527" max="11527" width="9.28125" style="247" customWidth="1"/>
    <col min="11528" max="11528" width="12.140625" style="247" customWidth="1"/>
    <col min="11529" max="11529" width="13.00390625" style="247" customWidth="1"/>
    <col min="11530" max="11530" width="13.28125" style="247" customWidth="1"/>
    <col min="11531" max="11776" width="7.421875" style="247" customWidth="1"/>
    <col min="11777" max="11777" width="10.8515625" style="247" customWidth="1"/>
    <col min="11778" max="11778" width="72.28125" style="247" customWidth="1"/>
    <col min="11779" max="11779" width="5.8515625" style="247" customWidth="1"/>
    <col min="11780" max="11781" width="9.28125" style="247" customWidth="1"/>
    <col min="11782" max="11782" width="12.28125" style="247" customWidth="1"/>
    <col min="11783" max="11783" width="9.28125" style="247" customWidth="1"/>
    <col min="11784" max="11784" width="12.140625" style="247" customWidth="1"/>
    <col min="11785" max="11785" width="13.00390625" style="247" customWidth="1"/>
    <col min="11786" max="11786" width="13.28125" style="247" customWidth="1"/>
    <col min="11787" max="12032" width="7.421875" style="247" customWidth="1"/>
    <col min="12033" max="12033" width="10.8515625" style="247" customWidth="1"/>
    <col min="12034" max="12034" width="72.28125" style="247" customWidth="1"/>
    <col min="12035" max="12035" width="5.8515625" style="247" customWidth="1"/>
    <col min="12036" max="12037" width="9.28125" style="247" customWidth="1"/>
    <col min="12038" max="12038" width="12.28125" style="247" customWidth="1"/>
    <col min="12039" max="12039" width="9.28125" style="247" customWidth="1"/>
    <col min="12040" max="12040" width="12.140625" style="247" customWidth="1"/>
    <col min="12041" max="12041" width="13.00390625" style="247" customWidth="1"/>
    <col min="12042" max="12042" width="13.28125" style="247" customWidth="1"/>
    <col min="12043" max="12288" width="7.421875" style="247" customWidth="1"/>
    <col min="12289" max="12289" width="10.8515625" style="247" customWidth="1"/>
    <col min="12290" max="12290" width="72.28125" style="247" customWidth="1"/>
    <col min="12291" max="12291" width="5.8515625" style="247" customWidth="1"/>
    <col min="12292" max="12293" width="9.28125" style="247" customWidth="1"/>
    <col min="12294" max="12294" width="12.28125" style="247" customWidth="1"/>
    <col min="12295" max="12295" width="9.28125" style="247" customWidth="1"/>
    <col min="12296" max="12296" width="12.140625" style="247" customWidth="1"/>
    <col min="12297" max="12297" width="13.00390625" style="247" customWidth="1"/>
    <col min="12298" max="12298" width="13.28125" style="247" customWidth="1"/>
    <col min="12299" max="12544" width="7.421875" style="247" customWidth="1"/>
    <col min="12545" max="12545" width="10.8515625" style="247" customWidth="1"/>
    <col min="12546" max="12546" width="72.28125" style="247" customWidth="1"/>
    <col min="12547" max="12547" width="5.8515625" style="247" customWidth="1"/>
    <col min="12548" max="12549" width="9.28125" style="247" customWidth="1"/>
    <col min="12550" max="12550" width="12.28125" style="247" customWidth="1"/>
    <col min="12551" max="12551" width="9.28125" style="247" customWidth="1"/>
    <col min="12552" max="12552" width="12.140625" style="247" customWidth="1"/>
    <col min="12553" max="12553" width="13.00390625" style="247" customWidth="1"/>
    <col min="12554" max="12554" width="13.28125" style="247" customWidth="1"/>
    <col min="12555" max="12800" width="7.421875" style="247" customWidth="1"/>
    <col min="12801" max="12801" width="10.8515625" style="247" customWidth="1"/>
    <col min="12802" max="12802" width="72.28125" style="247" customWidth="1"/>
    <col min="12803" max="12803" width="5.8515625" style="247" customWidth="1"/>
    <col min="12804" max="12805" width="9.28125" style="247" customWidth="1"/>
    <col min="12806" max="12806" width="12.28125" style="247" customWidth="1"/>
    <col min="12807" max="12807" width="9.28125" style="247" customWidth="1"/>
    <col min="12808" max="12808" width="12.140625" style="247" customWidth="1"/>
    <col min="12809" max="12809" width="13.00390625" style="247" customWidth="1"/>
    <col min="12810" max="12810" width="13.28125" style="247" customWidth="1"/>
    <col min="12811" max="13056" width="7.421875" style="247" customWidth="1"/>
    <col min="13057" max="13057" width="10.8515625" style="247" customWidth="1"/>
    <col min="13058" max="13058" width="72.28125" style="247" customWidth="1"/>
    <col min="13059" max="13059" width="5.8515625" style="247" customWidth="1"/>
    <col min="13060" max="13061" width="9.28125" style="247" customWidth="1"/>
    <col min="13062" max="13062" width="12.28125" style="247" customWidth="1"/>
    <col min="13063" max="13063" width="9.28125" style="247" customWidth="1"/>
    <col min="13064" max="13064" width="12.140625" style="247" customWidth="1"/>
    <col min="13065" max="13065" width="13.00390625" style="247" customWidth="1"/>
    <col min="13066" max="13066" width="13.28125" style="247" customWidth="1"/>
    <col min="13067" max="13312" width="7.421875" style="247" customWidth="1"/>
    <col min="13313" max="13313" width="10.8515625" style="247" customWidth="1"/>
    <col min="13314" max="13314" width="72.28125" style="247" customWidth="1"/>
    <col min="13315" max="13315" width="5.8515625" style="247" customWidth="1"/>
    <col min="13316" max="13317" width="9.28125" style="247" customWidth="1"/>
    <col min="13318" max="13318" width="12.28125" style="247" customWidth="1"/>
    <col min="13319" max="13319" width="9.28125" style="247" customWidth="1"/>
    <col min="13320" max="13320" width="12.140625" style="247" customWidth="1"/>
    <col min="13321" max="13321" width="13.00390625" style="247" customWidth="1"/>
    <col min="13322" max="13322" width="13.28125" style="247" customWidth="1"/>
    <col min="13323" max="13568" width="7.421875" style="247" customWidth="1"/>
    <col min="13569" max="13569" width="10.8515625" style="247" customWidth="1"/>
    <col min="13570" max="13570" width="72.28125" style="247" customWidth="1"/>
    <col min="13571" max="13571" width="5.8515625" style="247" customWidth="1"/>
    <col min="13572" max="13573" width="9.28125" style="247" customWidth="1"/>
    <col min="13574" max="13574" width="12.28125" style="247" customWidth="1"/>
    <col min="13575" max="13575" width="9.28125" style="247" customWidth="1"/>
    <col min="13576" max="13576" width="12.140625" style="247" customWidth="1"/>
    <col min="13577" max="13577" width="13.00390625" style="247" customWidth="1"/>
    <col min="13578" max="13578" width="13.28125" style="247" customWidth="1"/>
    <col min="13579" max="13824" width="7.421875" style="247" customWidth="1"/>
    <col min="13825" max="13825" width="10.8515625" style="247" customWidth="1"/>
    <col min="13826" max="13826" width="72.28125" style="247" customWidth="1"/>
    <col min="13827" max="13827" width="5.8515625" style="247" customWidth="1"/>
    <col min="13828" max="13829" width="9.28125" style="247" customWidth="1"/>
    <col min="13830" max="13830" width="12.28125" style="247" customWidth="1"/>
    <col min="13831" max="13831" width="9.28125" style="247" customWidth="1"/>
    <col min="13832" max="13832" width="12.140625" style="247" customWidth="1"/>
    <col min="13833" max="13833" width="13.00390625" style="247" customWidth="1"/>
    <col min="13834" max="13834" width="13.28125" style="247" customWidth="1"/>
    <col min="13835" max="14080" width="7.421875" style="247" customWidth="1"/>
    <col min="14081" max="14081" width="10.8515625" style="247" customWidth="1"/>
    <col min="14082" max="14082" width="72.28125" style="247" customWidth="1"/>
    <col min="14083" max="14083" width="5.8515625" style="247" customWidth="1"/>
    <col min="14084" max="14085" width="9.28125" style="247" customWidth="1"/>
    <col min="14086" max="14086" width="12.28125" style="247" customWidth="1"/>
    <col min="14087" max="14087" width="9.28125" style="247" customWidth="1"/>
    <col min="14088" max="14088" width="12.140625" style="247" customWidth="1"/>
    <col min="14089" max="14089" width="13.00390625" style="247" customWidth="1"/>
    <col min="14090" max="14090" width="13.28125" style="247" customWidth="1"/>
    <col min="14091" max="14336" width="7.421875" style="247" customWidth="1"/>
    <col min="14337" max="14337" width="10.8515625" style="247" customWidth="1"/>
    <col min="14338" max="14338" width="72.28125" style="247" customWidth="1"/>
    <col min="14339" max="14339" width="5.8515625" style="247" customWidth="1"/>
    <col min="14340" max="14341" width="9.28125" style="247" customWidth="1"/>
    <col min="14342" max="14342" width="12.28125" style="247" customWidth="1"/>
    <col min="14343" max="14343" width="9.28125" style="247" customWidth="1"/>
    <col min="14344" max="14344" width="12.140625" style="247" customWidth="1"/>
    <col min="14345" max="14345" width="13.00390625" style="247" customWidth="1"/>
    <col min="14346" max="14346" width="13.28125" style="247" customWidth="1"/>
    <col min="14347" max="14592" width="7.421875" style="247" customWidth="1"/>
    <col min="14593" max="14593" width="10.8515625" style="247" customWidth="1"/>
    <col min="14594" max="14594" width="72.28125" style="247" customWidth="1"/>
    <col min="14595" max="14595" width="5.8515625" style="247" customWidth="1"/>
    <col min="14596" max="14597" width="9.28125" style="247" customWidth="1"/>
    <col min="14598" max="14598" width="12.28125" style="247" customWidth="1"/>
    <col min="14599" max="14599" width="9.28125" style="247" customWidth="1"/>
    <col min="14600" max="14600" width="12.140625" style="247" customWidth="1"/>
    <col min="14601" max="14601" width="13.00390625" style="247" customWidth="1"/>
    <col min="14602" max="14602" width="13.28125" style="247" customWidth="1"/>
    <col min="14603" max="14848" width="7.421875" style="247" customWidth="1"/>
    <col min="14849" max="14849" width="10.8515625" style="247" customWidth="1"/>
    <col min="14850" max="14850" width="72.28125" style="247" customWidth="1"/>
    <col min="14851" max="14851" width="5.8515625" style="247" customWidth="1"/>
    <col min="14852" max="14853" width="9.28125" style="247" customWidth="1"/>
    <col min="14854" max="14854" width="12.28125" style="247" customWidth="1"/>
    <col min="14855" max="14855" width="9.28125" style="247" customWidth="1"/>
    <col min="14856" max="14856" width="12.140625" style="247" customWidth="1"/>
    <col min="14857" max="14857" width="13.00390625" style="247" customWidth="1"/>
    <col min="14858" max="14858" width="13.28125" style="247" customWidth="1"/>
    <col min="14859" max="15104" width="7.421875" style="247" customWidth="1"/>
    <col min="15105" max="15105" width="10.8515625" style="247" customWidth="1"/>
    <col min="15106" max="15106" width="72.28125" style="247" customWidth="1"/>
    <col min="15107" max="15107" width="5.8515625" style="247" customWidth="1"/>
    <col min="15108" max="15109" width="9.28125" style="247" customWidth="1"/>
    <col min="15110" max="15110" width="12.28125" style="247" customWidth="1"/>
    <col min="15111" max="15111" width="9.28125" style="247" customWidth="1"/>
    <col min="15112" max="15112" width="12.140625" style="247" customWidth="1"/>
    <col min="15113" max="15113" width="13.00390625" style="247" customWidth="1"/>
    <col min="15114" max="15114" width="13.28125" style="247" customWidth="1"/>
    <col min="15115" max="15360" width="7.421875" style="247" customWidth="1"/>
    <col min="15361" max="15361" width="10.8515625" style="247" customWidth="1"/>
    <col min="15362" max="15362" width="72.28125" style="247" customWidth="1"/>
    <col min="15363" max="15363" width="5.8515625" style="247" customWidth="1"/>
    <col min="15364" max="15365" width="9.28125" style="247" customWidth="1"/>
    <col min="15366" max="15366" width="12.28125" style="247" customWidth="1"/>
    <col min="15367" max="15367" width="9.28125" style="247" customWidth="1"/>
    <col min="15368" max="15368" width="12.140625" style="247" customWidth="1"/>
    <col min="15369" max="15369" width="13.00390625" style="247" customWidth="1"/>
    <col min="15370" max="15370" width="13.28125" style="247" customWidth="1"/>
    <col min="15371" max="15616" width="7.421875" style="247" customWidth="1"/>
    <col min="15617" max="15617" width="10.8515625" style="247" customWidth="1"/>
    <col min="15618" max="15618" width="72.28125" style="247" customWidth="1"/>
    <col min="15619" max="15619" width="5.8515625" style="247" customWidth="1"/>
    <col min="15620" max="15621" width="9.28125" style="247" customWidth="1"/>
    <col min="15622" max="15622" width="12.28125" style="247" customWidth="1"/>
    <col min="15623" max="15623" width="9.28125" style="247" customWidth="1"/>
    <col min="15624" max="15624" width="12.140625" style="247" customWidth="1"/>
    <col min="15625" max="15625" width="13.00390625" style="247" customWidth="1"/>
    <col min="15626" max="15626" width="13.28125" style="247" customWidth="1"/>
    <col min="15627" max="15872" width="7.421875" style="247" customWidth="1"/>
    <col min="15873" max="15873" width="10.8515625" style="247" customWidth="1"/>
    <col min="15874" max="15874" width="72.28125" style="247" customWidth="1"/>
    <col min="15875" max="15875" width="5.8515625" style="247" customWidth="1"/>
    <col min="15876" max="15877" width="9.28125" style="247" customWidth="1"/>
    <col min="15878" max="15878" width="12.28125" style="247" customWidth="1"/>
    <col min="15879" max="15879" width="9.28125" style="247" customWidth="1"/>
    <col min="15880" max="15880" width="12.140625" style="247" customWidth="1"/>
    <col min="15881" max="15881" width="13.00390625" style="247" customWidth="1"/>
    <col min="15882" max="15882" width="13.28125" style="247" customWidth="1"/>
    <col min="15883" max="16128" width="7.421875" style="247" customWidth="1"/>
    <col min="16129" max="16129" width="10.8515625" style="247" customWidth="1"/>
    <col min="16130" max="16130" width="72.28125" style="247" customWidth="1"/>
    <col min="16131" max="16131" width="5.8515625" style="247" customWidth="1"/>
    <col min="16132" max="16133" width="9.28125" style="247" customWidth="1"/>
    <col min="16134" max="16134" width="12.28125" style="247" customWidth="1"/>
    <col min="16135" max="16135" width="9.28125" style="247" customWidth="1"/>
    <col min="16136" max="16136" width="12.140625" style="247" customWidth="1"/>
    <col min="16137" max="16137" width="13.00390625" style="247" customWidth="1"/>
    <col min="16138" max="16138" width="13.28125" style="247" customWidth="1"/>
    <col min="16139" max="16384" width="7.421875" style="247" customWidth="1"/>
  </cols>
  <sheetData>
    <row r="1" spans="1:10" ht="12">
      <c r="A1" s="246"/>
      <c r="B1" s="247" t="s">
        <v>1752</v>
      </c>
      <c r="C1" s="248"/>
      <c r="E1" s="249"/>
      <c r="F1" s="249"/>
      <c r="G1" s="250"/>
      <c r="H1" s="251"/>
      <c r="J1" s="247" t="s">
        <v>1753</v>
      </c>
    </row>
    <row r="2" spans="1:10" ht="12">
      <c r="A2" s="252"/>
      <c r="B2" s="253"/>
      <c r="C2" s="254"/>
      <c r="D2" s="253"/>
      <c r="E2" s="334" t="s">
        <v>1754</v>
      </c>
      <c r="F2" s="334"/>
      <c r="G2" s="334" t="s">
        <v>1755</v>
      </c>
      <c r="H2" s="334"/>
      <c r="I2" s="334"/>
      <c r="J2" s="254" t="s">
        <v>1756</v>
      </c>
    </row>
    <row r="3" spans="1:10" ht="12">
      <c r="A3" s="252" t="s">
        <v>1742</v>
      </c>
      <c r="B3" s="253" t="s">
        <v>1757</v>
      </c>
      <c r="C3" s="254" t="s">
        <v>1758</v>
      </c>
      <c r="D3" s="254" t="s">
        <v>124</v>
      </c>
      <c r="E3" s="255" t="s">
        <v>1759</v>
      </c>
      <c r="F3" s="255" t="s">
        <v>1760</v>
      </c>
      <c r="G3" s="254" t="s">
        <v>1761</v>
      </c>
      <c r="H3" s="255" t="s">
        <v>1759</v>
      </c>
      <c r="I3" s="255" t="s">
        <v>1762</v>
      </c>
      <c r="J3" s="256" t="s">
        <v>1763</v>
      </c>
    </row>
    <row r="4" spans="1:10" ht="12">
      <c r="A4" s="257"/>
      <c r="B4" s="258"/>
      <c r="C4" s="259"/>
      <c r="D4" s="259"/>
      <c r="E4" s="260"/>
      <c r="F4" s="261" t="s">
        <v>1753</v>
      </c>
      <c r="G4" s="250"/>
      <c r="H4" s="251"/>
      <c r="J4" s="247" t="s">
        <v>1753</v>
      </c>
    </row>
    <row r="5" spans="1:10" ht="12">
      <c r="A5" s="246" t="s">
        <v>1764</v>
      </c>
      <c r="B5" s="247" t="s">
        <v>1765</v>
      </c>
      <c r="C5" s="248" t="s">
        <v>274</v>
      </c>
      <c r="D5" s="247">
        <v>130</v>
      </c>
      <c r="E5" s="260"/>
      <c r="F5" s="249">
        <f>E5*D5</f>
        <v>0</v>
      </c>
      <c r="G5" s="262">
        <f>D5</f>
        <v>130</v>
      </c>
      <c r="H5" s="250"/>
      <c r="I5" s="247">
        <f>H5*G5</f>
        <v>0</v>
      </c>
      <c r="J5" s="249">
        <f>I5+F5</f>
        <v>0</v>
      </c>
    </row>
    <row r="6" spans="1:10" ht="12">
      <c r="A6" s="246" t="s">
        <v>1766</v>
      </c>
      <c r="B6" s="247" t="s">
        <v>1767</v>
      </c>
      <c r="C6" s="248" t="s">
        <v>274</v>
      </c>
      <c r="D6" s="247">
        <v>10</v>
      </c>
      <c r="E6" s="260"/>
      <c r="F6" s="249">
        <f>E6*D6</f>
        <v>0</v>
      </c>
      <c r="G6" s="262">
        <f>D6</f>
        <v>10</v>
      </c>
      <c r="H6" s="250"/>
      <c r="I6" s="247">
        <f>H6*G6</f>
        <v>0</v>
      </c>
      <c r="J6" s="249">
        <f>I6+F6</f>
        <v>0</v>
      </c>
    </row>
    <row r="7" spans="1:10" ht="12">
      <c r="A7" s="246" t="s">
        <v>1768</v>
      </c>
      <c r="B7" s="247" t="s">
        <v>1769</v>
      </c>
      <c r="C7" s="248" t="s">
        <v>274</v>
      </c>
      <c r="D7" s="247">
        <v>150</v>
      </c>
      <c r="E7" s="260"/>
      <c r="F7" s="249">
        <f>E7*D7</f>
        <v>0</v>
      </c>
      <c r="G7" s="262">
        <v>0</v>
      </c>
      <c r="H7" s="250"/>
      <c r="I7" s="247">
        <f>H7*G7</f>
        <v>0</v>
      </c>
      <c r="J7" s="249">
        <f>I7+F7</f>
        <v>0</v>
      </c>
    </row>
    <row r="8" spans="1:10" ht="13.5">
      <c r="A8" s="246" t="s">
        <v>1770</v>
      </c>
      <c r="B8" s="247" t="s">
        <v>1771</v>
      </c>
      <c r="C8" s="248" t="s">
        <v>274</v>
      </c>
      <c r="D8" s="247">
        <v>150</v>
      </c>
      <c r="E8" s="260"/>
      <c r="F8" s="249">
        <f>E8*D8</f>
        <v>0</v>
      </c>
      <c r="G8" s="262">
        <f>D8</f>
        <v>150</v>
      </c>
      <c r="H8" s="250"/>
      <c r="I8" s="247">
        <f>H8*G8</f>
        <v>0</v>
      </c>
      <c r="J8" s="249">
        <f>I8+F8</f>
        <v>0</v>
      </c>
    </row>
    <row r="9" spans="1:10" ht="13.5">
      <c r="A9" s="246" t="s">
        <v>1772</v>
      </c>
      <c r="B9" s="247" t="s">
        <v>1773</v>
      </c>
      <c r="C9" s="248" t="s">
        <v>907</v>
      </c>
      <c r="D9" s="247">
        <v>8</v>
      </c>
      <c r="E9" s="260"/>
      <c r="F9" s="249">
        <f>E9*D9</f>
        <v>0</v>
      </c>
      <c r="G9" s="262">
        <v>0</v>
      </c>
      <c r="H9" s="250"/>
      <c r="I9" s="247">
        <f>H9*G9</f>
        <v>0</v>
      </c>
      <c r="J9" s="249">
        <f>I9+F9</f>
        <v>0</v>
      </c>
    </row>
    <row r="10" spans="1:10" ht="12">
      <c r="A10" s="246" t="s">
        <v>1774</v>
      </c>
      <c r="B10" s="247" t="s">
        <v>1775</v>
      </c>
      <c r="C10" s="248" t="s">
        <v>907</v>
      </c>
      <c r="D10" s="247">
        <v>4</v>
      </c>
      <c r="E10" s="260"/>
      <c r="F10" s="249">
        <f aca="true" t="shared" si="0" ref="F10:F19">E10*D10</f>
        <v>0</v>
      </c>
      <c r="G10" s="262">
        <f>D10</f>
        <v>4</v>
      </c>
      <c r="H10" s="250"/>
      <c r="I10" s="247">
        <f aca="true" t="shared" si="1" ref="I10:I19">H10*G10</f>
        <v>0</v>
      </c>
      <c r="J10" s="249">
        <f aca="true" t="shared" si="2" ref="J10:J19">I10+F10</f>
        <v>0</v>
      </c>
    </row>
    <row r="11" spans="1:10" ht="12">
      <c r="A11" s="246" t="s">
        <v>1776</v>
      </c>
      <c r="B11" s="247" t="s">
        <v>1777</v>
      </c>
      <c r="C11" s="248" t="s">
        <v>907</v>
      </c>
      <c r="D11" s="247">
        <v>4</v>
      </c>
      <c r="E11" s="260"/>
      <c r="F11" s="249">
        <f>E11*D11</f>
        <v>0</v>
      </c>
      <c r="G11" s="262">
        <v>0</v>
      </c>
      <c r="H11" s="250"/>
      <c r="I11" s="247">
        <f>H11*G11</f>
        <v>0</v>
      </c>
      <c r="J11" s="249">
        <f>I11+F11</f>
        <v>0</v>
      </c>
    </row>
    <row r="12" spans="1:10" ht="12">
      <c r="A12" s="246"/>
      <c r="B12" s="247" t="s">
        <v>1778</v>
      </c>
      <c r="C12" s="248" t="s">
        <v>907</v>
      </c>
      <c r="D12" s="247">
        <v>0</v>
      </c>
      <c r="E12" s="260"/>
      <c r="F12" s="249">
        <f>E12*D12</f>
        <v>0</v>
      </c>
      <c r="G12" s="262">
        <v>4</v>
      </c>
      <c r="H12" s="250"/>
      <c r="I12" s="247">
        <f>H12*G12</f>
        <v>0</v>
      </c>
      <c r="J12" s="249">
        <f>I12</f>
        <v>0</v>
      </c>
    </row>
    <row r="13" spans="1:10" ht="12">
      <c r="A13" s="246"/>
      <c r="B13" s="247" t="s">
        <v>1779</v>
      </c>
      <c r="C13" s="248" t="s">
        <v>907</v>
      </c>
      <c r="D13" s="247">
        <v>0</v>
      </c>
      <c r="E13" s="260"/>
      <c r="F13" s="249">
        <f>E13*D13</f>
        <v>0</v>
      </c>
      <c r="G13" s="262">
        <v>4</v>
      </c>
      <c r="H13" s="250"/>
      <c r="I13" s="247">
        <f t="shared" si="1"/>
        <v>0</v>
      </c>
      <c r="J13" s="249">
        <f>I13</f>
        <v>0</v>
      </c>
    </row>
    <row r="14" spans="1:10" ht="12">
      <c r="A14" s="246" t="s">
        <v>1780</v>
      </c>
      <c r="B14" s="247" t="s">
        <v>1781</v>
      </c>
      <c r="C14" s="248" t="s">
        <v>907</v>
      </c>
      <c r="D14" s="247">
        <v>4</v>
      </c>
      <c r="E14" s="260"/>
      <c r="F14" s="249">
        <f t="shared" si="0"/>
        <v>0</v>
      </c>
      <c r="G14" s="262">
        <f>D14</f>
        <v>4</v>
      </c>
      <c r="H14" s="250"/>
      <c r="I14" s="247">
        <f t="shared" si="1"/>
        <v>0</v>
      </c>
      <c r="J14" s="249">
        <f t="shared" si="2"/>
        <v>0</v>
      </c>
    </row>
    <row r="15" spans="1:10" ht="12">
      <c r="A15" s="246" t="s">
        <v>1782</v>
      </c>
      <c r="B15" s="247" t="s">
        <v>1783</v>
      </c>
      <c r="C15" s="248" t="s">
        <v>907</v>
      </c>
      <c r="D15" s="247">
        <v>4</v>
      </c>
      <c r="E15" s="260"/>
      <c r="F15" s="249">
        <f t="shared" si="0"/>
        <v>0</v>
      </c>
      <c r="G15" s="262">
        <v>0</v>
      </c>
      <c r="H15" s="250"/>
      <c r="I15" s="247">
        <f t="shared" si="1"/>
        <v>0</v>
      </c>
      <c r="J15" s="249">
        <f t="shared" si="2"/>
        <v>0</v>
      </c>
    </row>
    <row r="16" spans="1:10" ht="13.5">
      <c r="A16" s="246" t="s">
        <v>1784</v>
      </c>
      <c r="B16" s="247" t="s">
        <v>1785</v>
      </c>
      <c r="C16" s="248" t="s">
        <v>274</v>
      </c>
      <c r="D16" s="247">
        <v>40</v>
      </c>
      <c r="E16" s="260"/>
      <c r="F16" s="249">
        <f t="shared" si="0"/>
        <v>0</v>
      </c>
      <c r="G16" s="262">
        <f>D16</f>
        <v>40</v>
      </c>
      <c r="H16" s="250"/>
      <c r="I16" s="247">
        <f t="shared" si="1"/>
        <v>0</v>
      </c>
      <c r="J16" s="249">
        <f t="shared" si="2"/>
        <v>0</v>
      </c>
    </row>
    <row r="17" spans="1:10" ht="12">
      <c r="A17" s="246" t="s">
        <v>1786</v>
      </c>
      <c r="B17" s="247" t="s">
        <v>1787</v>
      </c>
      <c r="C17" s="248" t="s">
        <v>274</v>
      </c>
      <c r="D17" s="247">
        <v>8</v>
      </c>
      <c r="E17" s="260"/>
      <c r="F17" s="249">
        <f t="shared" si="0"/>
        <v>0</v>
      </c>
      <c r="G17" s="262">
        <f>0.95*D17</f>
        <v>7.6</v>
      </c>
      <c r="H17" s="250"/>
      <c r="I17" s="247">
        <f t="shared" si="1"/>
        <v>0</v>
      </c>
      <c r="J17" s="249">
        <f t="shared" si="2"/>
        <v>0</v>
      </c>
    </row>
    <row r="18" spans="1:10" ht="12">
      <c r="A18" s="246" t="s">
        <v>1788</v>
      </c>
      <c r="B18" s="247" t="s">
        <v>1789</v>
      </c>
      <c r="C18" s="248" t="s">
        <v>274</v>
      </c>
      <c r="D18" s="247">
        <v>125</v>
      </c>
      <c r="E18" s="260"/>
      <c r="F18" s="249">
        <f t="shared" si="0"/>
        <v>0</v>
      </c>
      <c r="G18" s="262">
        <f>0.62*D18</f>
        <v>77.5</v>
      </c>
      <c r="H18" s="250"/>
      <c r="I18" s="247">
        <f t="shared" si="1"/>
        <v>0</v>
      </c>
      <c r="J18" s="249">
        <f t="shared" si="2"/>
        <v>0</v>
      </c>
    </row>
    <row r="19" spans="1:10" ht="12">
      <c r="A19" s="246" t="s">
        <v>1790</v>
      </c>
      <c r="B19" s="247" t="s">
        <v>1791</v>
      </c>
      <c r="C19" s="248" t="s">
        <v>907</v>
      </c>
      <c r="D19" s="247">
        <v>8</v>
      </c>
      <c r="E19" s="260"/>
      <c r="F19" s="249">
        <f t="shared" si="0"/>
        <v>0</v>
      </c>
      <c r="G19" s="262">
        <v>2</v>
      </c>
      <c r="H19" s="250"/>
      <c r="I19" s="247">
        <f t="shared" si="1"/>
        <v>0</v>
      </c>
      <c r="J19" s="249">
        <f t="shared" si="2"/>
        <v>0</v>
      </c>
    </row>
    <row r="20" spans="1:10" ht="12">
      <c r="A20" s="246"/>
      <c r="B20" s="247" t="s">
        <v>1792</v>
      </c>
      <c r="C20" s="248" t="s">
        <v>907</v>
      </c>
      <c r="D20" s="247">
        <v>1</v>
      </c>
      <c r="E20" s="260"/>
      <c r="F20" s="249">
        <f>E20*D20</f>
        <v>0</v>
      </c>
      <c r="G20" s="262">
        <v>0</v>
      </c>
      <c r="H20" s="250"/>
      <c r="J20" s="249">
        <f>I20+F20</f>
        <v>0</v>
      </c>
    </row>
    <row r="21" spans="1:10" ht="12">
      <c r="A21" s="246"/>
      <c r="B21" s="247" t="s">
        <v>1793</v>
      </c>
      <c r="C21" s="248" t="s">
        <v>907</v>
      </c>
      <c r="D21" s="247">
        <v>2</v>
      </c>
      <c r="E21" s="260"/>
      <c r="F21" s="249">
        <f>E21*D21</f>
        <v>0</v>
      </c>
      <c r="G21" s="262">
        <v>0</v>
      </c>
      <c r="H21" s="250"/>
      <c r="J21" s="249">
        <f>I21+F21</f>
        <v>0</v>
      </c>
    </row>
    <row r="22" spans="1:10" ht="12.75" thickBot="1">
      <c r="A22" s="263"/>
      <c r="E22" s="249"/>
      <c r="F22" s="264"/>
      <c r="G22" s="265"/>
      <c r="H22" s="266"/>
      <c r="I22" s="267"/>
      <c r="J22" s="267" t="s">
        <v>1753</v>
      </c>
    </row>
    <row r="23" spans="1:10" ht="12">
      <c r="A23" s="268"/>
      <c r="B23" s="269" t="s">
        <v>1743</v>
      </c>
      <c r="C23" s="269"/>
      <c r="D23" s="269"/>
      <c r="E23" s="270"/>
      <c r="F23" s="271">
        <f>SUM(F5:F21)</f>
        <v>0</v>
      </c>
      <c r="G23" s="250"/>
      <c r="H23" s="251"/>
      <c r="I23" s="271">
        <f>SUM(I5:I21)</f>
        <v>0</v>
      </c>
      <c r="J23" s="271">
        <f>SUM(J5:J21)</f>
        <v>0</v>
      </c>
    </row>
    <row r="24" spans="1:10" ht="12">
      <c r="A24" s="263"/>
      <c r="B24" s="247" t="s">
        <v>1794</v>
      </c>
      <c r="C24" s="248" t="s">
        <v>1651</v>
      </c>
      <c r="D24" s="272"/>
      <c r="E24" s="249"/>
      <c r="F24" s="249"/>
      <c r="G24" s="250"/>
      <c r="H24" s="251"/>
      <c r="I24" s="249">
        <f>D24/100*I23</f>
        <v>0</v>
      </c>
      <c r="J24" s="247" t="s">
        <v>1753</v>
      </c>
    </row>
    <row r="25" spans="1:10" ht="12">
      <c r="A25" s="246"/>
      <c r="B25" s="247" t="s">
        <v>1795</v>
      </c>
      <c r="C25" s="248"/>
      <c r="E25" s="249"/>
      <c r="F25" s="249"/>
      <c r="G25" s="250"/>
      <c r="H25" s="251"/>
      <c r="I25" s="250">
        <f>I23+I24</f>
        <v>0</v>
      </c>
      <c r="J25" s="247" t="s">
        <v>1753</v>
      </c>
    </row>
    <row r="26" spans="1:10" ht="12">
      <c r="A26" s="246"/>
      <c r="B26" s="247" t="s">
        <v>1796</v>
      </c>
      <c r="C26" s="248"/>
      <c r="E26" s="249"/>
      <c r="F26" s="249"/>
      <c r="G26" s="250"/>
      <c r="H26" s="251"/>
      <c r="J26" s="250">
        <f>I25+F23</f>
        <v>0</v>
      </c>
    </row>
    <row r="27" spans="1:10" ht="12">
      <c r="A27" s="246"/>
      <c r="B27" s="247" t="s">
        <v>1797</v>
      </c>
      <c r="C27" s="248" t="s">
        <v>1651</v>
      </c>
      <c r="E27" s="249"/>
      <c r="F27" s="249"/>
      <c r="G27" s="250"/>
      <c r="H27" s="251"/>
      <c r="J27" s="250">
        <f>D27/100*J26</f>
        <v>0</v>
      </c>
    </row>
    <row r="28" spans="1:10" ht="12">
      <c r="A28" s="246"/>
      <c r="B28" s="247" t="s">
        <v>1798</v>
      </c>
      <c r="C28" s="248" t="s">
        <v>141</v>
      </c>
      <c r="D28" s="247">
        <v>1</v>
      </c>
      <c r="E28" s="249"/>
      <c r="F28" s="249"/>
      <c r="G28" s="250"/>
      <c r="H28" s="251"/>
      <c r="J28" s="250">
        <f>D28*E28</f>
        <v>0</v>
      </c>
    </row>
    <row r="29" spans="1:10" ht="12.75" thickBot="1">
      <c r="A29" s="246"/>
      <c r="B29" s="247" t="s">
        <v>1799</v>
      </c>
      <c r="C29" s="248" t="s">
        <v>141</v>
      </c>
      <c r="D29" s="247">
        <v>1</v>
      </c>
      <c r="E29" s="249"/>
      <c r="F29" s="249"/>
      <c r="G29" s="250"/>
      <c r="H29" s="251"/>
      <c r="J29" s="250">
        <f>D29*E29</f>
        <v>0</v>
      </c>
    </row>
    <row r="30" spans="1:10" ht="12.75" thickBot="1">
      <c r="A30" s="273"/>
      <c r="B30" s="274" t="s">
        <v>1800</v>
      </c>
      <c r="C30" s="275"/>
      <c r="D30" s="274"/>
      <c r="E30" s="276"/>
      <c r="F30" s="276"/>
      <c r="G30" s="277"/>
      <c r="H30" s="278"/>
      <c r="I30" s="274"/>
      <c r="J30" s="277">
        <f>J26+J27+J28+J29</f>
        <v>0</v>
      </c>
    </row>
  </sheetData>
  <mergeCells count="2">
    <mergeCell ref="E2:F2"/>
    <mergeCell ref="G2:I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&amp;CELEKTROMONTÁŽE - II.etepa&amp;RVO   Potoční ulice - Břilice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kros\Karel</dc:creator>
  <cp:keywords/>
  <dc:description/>
  <cp:lastModifiedBy>intel4790K</cp:lastModifiedBy>
  <dcterms:created xsi:type="dcterms:W3CDTF">2019-07-15T08:35:57Z</dcterms:created>
  <dcterms:modified xsi:type="dcterms:W3CDTF">2019-07-24T05:20:46Z</dcterms:modified>
  <cp:category/>
  <cp:version/>
  <cp:contentType/>
  <cp:contentStatus/>
</cp:coreProperties>
</file>