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IRMA\LK PROJEKT\PROJEKTY\2020\31 - 2020 - Bertiny Lázně Třeboň\_PD\"/>
    </mc:Choice>
  </mc:AlternateContent>
  <xr:revisionPtr revIDLastSave="0" documentId="8_{18C58DD8-0C0B-477C-9F09-5697CEB071CB}" xr6:coauthVersionLast="45" xr6:coauthVersionMax="45" xr10:uidLastSave="{00000000-0000-0000-0000-000000000000}"/>
  <bookViews>
    <workbookView xWindow="-120" yWindow="-120" windowWidth="51840" windowHeight="212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 01 0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01 01 Pol'!$A$1:$X$67</definedName>
    <definedName name="_xlnm.Print_Area" localSheetId="1">Stavba!$A$1:$J$56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5" i="1" l="1"/>
  <c r="I54" i="1"/>
  <c r="I53" i="1"/>
  <c r="I52" i="1"/>
  <c r="I51" i="1"/>
  <c r="I50" i="1"/>
  <c r="G42" i="1"/>
  <c r="F42" i="1"/>
  <c r="I42" i="1" s="1"/>
  <c r="G41" i="1"/>
  <c r="I41" i="1" s="1"/>
  <c r="F41" i="1"/>
  <c r="G39" i="1"/>
  <c r="F39" i="1"/>
  <c r="I39" i="1" s="1"/>
  <c r="I43" i="1" s="1"/>
  <c r="J42" i="1" s="1"/>
  <c r="G66" i="12"/>
  <c r="BA64" i="12"/>
  <c r="BA62" i="12"/>
  <c r="BA60" i="12"/>
  <c r="BA15" i="12"/>
  <c r="BA12" i="12"/>
  <c r="BA10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1" i="12"/>
  <c r="I11" i="12"/>
  <c r="K11" i="12"/>
  <c r="M11" i="12"/>
  <c r="O11" i="12"/>
  <c r="Q11" i="12"/>
  <c r="V11" i="12"/>
  <c r="G14" i="12"/>
  <c r="I14" i="12"/>
  <c r="K14" i="12"/>
  <c r="M14" i="12"/>
  <c r="O14" i="12"/>
  <c r="Q14" i="12"/>
  <c r="V14" i="12"/>
  <c r="G17" i="12"/>
  <c r="M17" i="12" s="1"/>
  <c r="I17" i="12"/>
  <c r="K17" i="12"/>
  <c r="O17" i="12"/>
  <c r="O8" i="12" s="1"/>
  <c r="Q17" i="12"/>
  <c r="V17" i="12"/>
  <c r="G20" i="12"/>
  <c r="M20" i="12" s="1"/>
  <c r="I20" i="12"/>
  <c r="K20" i="12"/>
  <c r="O20" i="12"/>
  <c r="Q20" i="12"/>
  <c r="V20" i="12"/>
  <c r="G24" i="12"/>
  <c r="I24" i="12"/>
  <c r="K24" i="12"/>
  <c r="M24" i="12"/>
  <c r="O24" i="12"/>
  <c r="Q24" i="12"/>
  <c r="V24" i="12"/>
  <c r="G28" i="12"/>
  <c r="M28" i="12" s="1"/>
  <c r="M27" i="12" s="1"/>
  <c r="I28" i="12"/>
  <c r="I27" i="12" s="1"/>
  <c r="K28" i="12"/>
  <c r="K27" i="12" s="1"/>
  <c r="O28" i="12"/>
  <c r="O27" i="12" s="1"/>
  <c r="Q28" i="12"/>
  <c r="Q27" i="12" s="1"/>
  <c r="V28" i="12"/>
  <c r="V27" i="12" s="1"/>
  <c r="G30" i="12"/>
  <c r="I30" i="12"/>
  <c r="K30" i="12"/>
  <c r="M30" i="12"/>
  <c r="O30" i="12"/>
  <c r="Q30" i="12"/>
  <c r="V30" i="12"/>
  <c r="G32" i="12"/>
  <c r="I32" i="12"/>
  <c r="K32" i="12"/>
  <c r="M32" i="12"/>
  <c r="O32" i="12"/>
  <c r="Q32" i="12"/>
  <c r="V32" i="12"/>
  <c r="G38" i="12"/>
  <c r="I38" i="12"/>
  <c r="K38" i="12"/>
  <c r="M38" i="12"/>
  <c r="O38" i="12"/>
  <c r="Q38" i="12"/>
  <c r="V38" i="12"/>
  <c r="G40" i="12"/>
  <c r="O40" i="12"/>
  <c r="G41" i="12"/>
  <c r="M41" i="12" s="1"/>
  <c r="M40" i="12" s="1"/>
  <c r="I41" i="12"/>
  <c r="I40" i="12" s="1"/>
  <c r="K41" i="12"/>
  <c r="K40" i="12" s="1"/>
  <c r="O41" i="12"/>
  <c r="Q41" i="12"/>
  <c r="Q40" i="12" s="1"/>
  <c r="V41" i="12"/>
  <c r="V40" i="12" s="1"/>
  <c r="K44" i="12"/>
  <c r="V44" i="12"/>
  <c r="G45" i="12"/>
  <c r="G44" i="12" s="1"/>
  <c r="I45" i="12"/>
  <c r="I44" i="12" s="1"/>
  <c r="K45" i="12"/>
  <c r="M45" i="12"/>
  <c r="O45" i="12"/>
  <c r="O44" i="12" s="1"/>
  <c r="Q45" i="12"/>
  <c r="Q44" i="12" s="1"/>
  <c r="V45" i="12"/>
  <c r="G47" i="12"/>
  <c r="M47" i="12" s="1"/>
  <c r="I47" i="12"/>
  <c r="K47" i="12"/>
  <c r="O47" i="12"/>
  <c r="Q47" i="12"/>
  <c r="V47" i="12"/>
  <c r="I49" i="12"/>
  <c r="Q49" i="12"/>
  <c r="G50" i="12"/>
  <c r="G49" i="12" s="1"/>
  <c r="I50" i="12"/>
  <c r="K50" i="12"/>
  <c r="K49" i="12" s="1"/>
  <c r="M50" i="12"/>
  <c r="O50" i="12"/>
  <c r="O49" i="12" s="1"/>
  <c r="Q50" i="12"/>
  <c r="V50" i="12"/>
  <c r="V49" i="12" s="1"/>
  <c r="G52" i="12"/>
  <c r="I52" i="12"/>
  <c r="K52" i="12"/>
  <c r="M52" i="12"/>
  <c r="O52" i="12"/>
  <c r="Q52" i="12"/>
  <c r="V52" i="12"/>
  <c r="G54" i="12"/>
  <c r="M54" i="12" s="1"/>
  <c r="I54" i="12"/>
  <c r="K54" i="12"/>
  <c r="O54" i="12"/>
  <c r="Q54" i="12"/>
  <c r="V54" i="12"/>
  <c r="G57" i="12"/>
  <c r="M57" i="12" s="1"/>
  <c r="I57" i="12"/>
  <c r="K57" i="12"/>
  <c r="K56" i="12" s="1"/>
  <c r="O57" i="12"/>
  <c r="Q57" i="12"/>
  <c r="V57" i="12"/>
  <c r="V56" i="12" s="1"/>
  <c r="G59" i="12"/>
  <c r="I59" i="12"/>
  <c r="K59" i="12"/>
  <c r="M59" i="12"/>
  <c r="O59" i="12"/>
  <c r="Q59" i="12"/>
  <c r="V59" i="12"/>
  <c r="G61" i="12"/>
  <c r="G56" i="12" s="1"/>
  <c r="I61" i="12"/>
  <c r="K61" i="12"/>
  <c r="O61" i="12"/>
  <c r="O56" i="12" s="1"/>
  <c r="Q61" i="12"/>
  <c r="V61" i="12"/>
  <c r="G63" i="12"/>
  <c r="M63" i="12" s="1"/>
  <c r="I63" i="12"/>
  <c r="I56" i="12" s="1"/>
  <c r="K63" i="12"/>
  <c r="O63" i="12"/>
  <c r="Q63" i="12"/>
  <c r="Q56" i="12" s="1"/>
  <c r="V63" i="12"/>
  <c r="AE66" i="12"/>
  <c r="I20" i="1"/>
  <c r="I19" i="1"/>
  <c r="I18" i="1"/>
  <c r="I17" i="1"/>
  <c r="I16" i="1"/>
  <c r="I56" i="1"/>
  <c r="J54" i="1" s="1"/>
  <c r="F43" i="1"/>
  <c r="G23" i="1" s="1"/>
  <c r="G43" i="1"/>
  <c r="G25" i="1" s="1"/>
  <c r="H43" i="1"/>
  <c r="J53" i="1" l="1"/>
  <c r="J51" i="1"/>
  <c r="J55" i="1"/>
  <c r="J50" i="1"/>
  <c r="J52" i="1"/>
  <c r="A27" i="1"/>
  <c r="A28" i="1" s="1"/>
  <c r="G28" i="1" s="1"/>
  <c r="G27" i="1" s="1"/>
  <c r="G29" i="1" s="1"/>
  <c r="M8" i="12"/>
  <c r="M44" i="12"/>
  <c r="M49" i="12"/>
  <c r="AF66" i="12"/>
  <c r="G27" i="12"/>
  <c r="G8" i="12"/>
  <c r="M61" i="12"/>
  <c r="M56" i="12" s="1"/>
  <c r="J41" i="1"/>
  <c r="J39" i="1"/>
  <c r="J43" i="1" s="1"/>
  <c r="I21" i="1"/>
  <c r="J28" i="1"/>
  <c r="J26" i="1"/>
  <c r="G38" i="1"/>
  <c r="F38" i="1"/>
  <c r="J23" i="1"/>
  <c r="J24" i="1"/>
  <c r="J25" i="1"/>
  <c r="J27" i="1"/>
  <c r="E24" i="1"/>
  <c r="G24" i="1"/>
  <c r="E26" i="1"/>
  <c r="G26" i="1"/>
  <c r="J5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S6" authorId="0" shapeId="0" xr:uid="{B02DE9B5-134A-4AD4-A0B3-74DF9B23CD85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B2DCBBEE-69B9-488C-AC3C-890C34FF7854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<sst xmlns="http://schemas.openxmlformats.org/spreadsheetml/2006/main" count="384" uniqueCount="199">
  <si>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</si>
  <si>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</si>
  <si>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</si>
  <si>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</si>
  <si>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</si>
  <si>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</si>
  <si>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</si>
  <si>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</si>
  <si>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</si>
  <si>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</si>
  <si>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</si>
  <si>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</si>
  <si>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</si>
  <si>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</si>
  <si>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</si>
  <si>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</si>
  <si>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</si>
  <si>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</si>
  <si>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</si>
  <si>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</si>
  <si>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</si>
  <si>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</si>
  <si>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</si>
  <si>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</si>
  <si>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</si>
  <si>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</si>
  <si>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</si>
  <si>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</si>
  <si>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</si>
  <si>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</si>
  <si>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</si>
  <si>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</si>
  <si>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</si>
  <si>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</si>
  <si>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</si>
  <si>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</si>
  <si>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</si>
  <si>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</si>
  <si>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</si>
  <si>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</si>
  <si>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</si>
  <si>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</si>
  <si>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</si>
  <si>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01</t>
  </si>
  <si>
    <t>Úprava manipulační plochy na p.č. 586/26 v k.ú. Třeboň</t>
  </si>
  <si>
    <t>SO 01</t>
  </si>
  <si>
    <t>Objekt:</t>
  </si>
  <si>
    <t>Rozpočet:</t>
  </si>
  <si>
    <t>31/2020</t>
  </si>
  <si>
    <t>Slatinné lázně Třeboň s.r.o.</t>
  </si>
  <si>
    <t>Lázeňská 1001</t>
  </si>
  <si>
    <t>Třeboň-Třeboň II</t>
  </si>
  <si>
    <t>37901</t>
  </si>
  <si>
    <t>25179896</t>
  </si>
  <si>
    <t>CZ25179896</t>
  </si>
  <si>
    <t>Stavba</t>
  </si>
  <si>
    <t>Stavební objekt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</si>
  <si>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</si>
  <si>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</si>
  <si>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</si>
  <si>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</si>
  <si>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</si>
  <si>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</si>
  <si>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</si>
  <si>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</si>
  <si>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5</t>
  </si>
  <si>
    <t>Komunikace</t>
  </si>
  <si>
    <t>762</t>
  </si>
  <si>
    <t>Konstrukce tesařské</t>
  </si>
  <si>
    <t>767</t>
  </si>
  <si>
    <t>Konstrukce zámečnické</t>
  </si>
  <si>
    <t>ON</t>
  </si>
  <si>
    <t>VN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</si>
  <si>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</si>
  <si>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</si>
  <si>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</si>
  <si>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</si>
  <si>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</si>
  <si>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</si>
  <si>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</si>
  <si>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</si>
  <si>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</si>
  <si>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</si>
  <si>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</si>
  <si>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</si>
  <si>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</si>
  <si>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</si>
  <si>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</si>
  <si>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</si>
  <si>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</si>
  <si>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</si>
  <si>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</si>
  <si>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</si>
  <si>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</si>
  <si>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</si>
  <si>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</si>
  <si>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</si>
  <si>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</si>
  <si>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</si>
  <si>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</si>
  <si>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</si>
  <si>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112101101R00</t>
  </si>
  <si>
    <t>Kácení stromů listnatých_x000D_
 o průměru kmene přes 100 do 300 mm</t>
  </si>
  <si>
    <t>kus</t>
  </si>
  <si>
    <t>800-1</t>
  </si>
  <si>
    <t>RTS 20/ I</t>
  </si>
  <si>
    <t>Práce</t>
  </si>
  <si>
    <t>POL1_</t>
  </si>
  <si>
    <t>s odřezáním kmene a odvětvením, včetně případného odklizení kmene a větví na oddělené hromady na vzdálenost do 50 m nebo s naložením na dopravní prostředek,</t>
  </si>
  <si>
    <t>SPI</t>
  </si>
  <si>
    <t>113202111R00</t>
  </si>
  <si>
    <t>Vytrhání obrub z krajníků nebo obrubníků stojatých</t>
  </si>
  <si>
    <t>m</t>
  </si>
  <si>
    <t>822-1</t>
  </si>
  <si>
    <t>s vybouráním lože, s přemístěním hmot na skládku na vzdálenost do 3 m nebo naložením na dopravní prostředek</t>
  </si>
  <si>
    <t>5,35</t>
  </si>
  <si>
    <t>VV</t>
  </si>
  <si>
    <t>121101101R00</t>
  </si>
  <si>
    <t>Sejmutí ornice s přemístěním na vzdálenost do 50 m</t>
  </si>
  <si>
    <t>m3</t>
  </si>
  <si>
    <t>nebo lesní půdy, s vodorovným přemístěním na hromady v místě upotřebení nebo na dočasné či trvalé skládky se složením</t>
  </si>
  <si>
    <t>0,2*671</t>
  </si>
  <si>
    <t>122201101R00</t>
  </si>
  <si>
    <t>Odkopávky a  prokopávky nezapažené v hornině 3_x000D_
 do 100 m3</t>
  </si>
  <si>
    <t>s přehozením výkopku na vzdálenost do 3 m nebo s naložením na dopravní prostředek,</t>
  </si>
  <si>
    <t>0,27*671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</si>
  <si>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</si>
  <si>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</si>
  <si>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</si>
  <si>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Odkaz na mn. položky pořadí 3 : 134,20000</t>
  </si>
  <si>
    <t>Odkaz na mn. položky pořadí 4 : 181,17000</t>
  </si>
  <si>
    <t>181101102R00</t>
  </si>
  <si>
    <t>Úprava pláně v zářezech v hornině 1 až 4, se zhutněním</t>
  </si>
  <si>
    <t>m2</t>
  </si>
  <si>
    <t>vyrovnáním výškových rozdílů, ploch vodorovných a ploch do sklonu 1 : 5.</t>
  </si>
  <si>
    <t>671</t>
  </si>
  <si>
    <t>271531111R00</t>
  </si>
  <si>
    <t>Polštáře zhutněné pod základy kamenivo hrubé, drcené, frakce 16 - 63 mm</t>
  </si>
  <si>
    <t>800-2</t>
  </si>
  <si>
    <t>0,3*671</t>
  </si>
  <si>
    <t>271571111R00</t>
  </si>
  <si>
    <t xml:space="preserve">Polštáře zhutněné pod základy štěrkopísek tříděný,  </t>
  </si>
  <si>
    <t>0,15*671</t>
  </si>
  <si>
    <t>998222011R00</t>
  </si>
  <si>
    <t>Přesun hmot pozemních komunikací, kryt z kameniva jakékoliv délky objektu</t>
  </si>
  <si>
    <t>t</t>
  </si>
  <si>
    <t>vodorovně do 200 m</t>
  </si>
  <si>
    <t>Odkaz na hmot. položky pořadí 7 : 434,80800</t>
  </si>
  <si>
    <t>Odkaz na hmot. položky pořadí 8 : 211,36500</t>
  </si>
  <si>
    <t>Odkaz na hmot. položky pořadí 10 : 0,33550</t>
  </si>
  <si>
    <t>Odkaz na hmot. položky pořadí 11 : 54,32416</t>
  </si>
  <si>
    <t>289970111R01</t>
  </si>
  <si>
    <t>Vrstva geotextilie Geofiltex 200g/m2</t>
  </si>
  <si>
    <t>Vlastní</t>
  </si>
  <si>
    <t>564922104R00</t>
  </si>
  <si>
    <t xml:space="preserve">Mlatový kryt z mechanicky zpevněného kameniva (MZK) frakce 0-4 mm tloušťka po zhutnění 40 mm,  </t>
  </si>
  <si>
    <t>s rozprostřením a zhutněním</t>
  </si>
  <si>
    <t>998762202R00</t>
  </si>
  <si>
    <t>Přesun hmot pro konstrukce tesařské v objektech výšky do 12 m</t>
  </si>
  <si>
    <t>800-762</t>
  </si>
  <si>
    <t>50 m vodorovně</t>
  </si>
  <si>
    <t>R00001</t>
  </si>
  <si>
    <t>D+M kulatiny impregnované průměr 180mm, včetně kotvení</t>
  </si>
  <si>
    <t>bm</t>
  </si>
  <si>
    <t>Indiv</t>
  </si>
  <si>
    <t>122</t>
  </si>
  <si>
    <t>767914830R00</t>
  </si>
  <si>
    <t>Demontáž oplocení demontáž rámového oplocení, výšky do 2,0 m</t>
  </si>
  <si>
    <t>800-767</t>
  </si>
  <si>
    <t>9,9+7</t>
  </si>
  <si>
    <t>998767201R00</t>
  </si>
  <si>
    <t>Přesun hmot pro kovové stavební doplňk. konstrukce v objektech výšky do 6 m</t>
  </si>
  <si>
    <t>76792OA0</t>
  </si>
  <si>
    <t>OPLOCENÍ Z DRÁTĚNÉHO PLETIVA POTAŽENÉHO PLASTEM</t>
  </si>
  <si>
    <t>M2</t>
  </si>
  <si>
    <t>Agregovaná položka</t>
  </si>
  <si>
    <t>POL2_</t>
  </si>
  <si>
    <t>9,1+7,25+6,15+27,1+25</t>
  </si>
  <si>
    <t>005121 R</t>
  </si>
  <si>
    <t>Zařízení staveniště</t>
  </si>
  <si>
    <t>Soubor</t>
  </si>
  <si>
    <t>VRN</t>
  </si>
  <si>
    <t>POL99_2</t>
  </si>
  <si>
    <t>Veškeré náklady spojené s vybudováním, provozem a odstraněním zařízení staveniště.</t>
  </si>
  <si>
    <t>POP</t>
  </si>
  <si>
    <t>005122 R</t>
  </si>
  <si>
    <t>Provozní vlivy</t>
  </si>
  <si>
    <t>POL99_1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</si>
  <si>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</si>
  <si>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005261030R</t>
  </si>
  <si>
    <t xml:space="preserve">Finanční rezerva </t>
  </si>
  <si>
    <t>POL99_8</t>
  </si>
  <si>
    <t>Finanční rezerva požadovaná objednatelem jako součást smluvní ceny. Způsob jejího stanovení, čerpání a vykazování definuje objednatel.</t>
  </si>
  <si>
    <t>005241020R.1</t>
  </si>
  <si>
    <t>Geodetické práce a dokumentace skutečného provedení, vytýčení stavby, vytýčení inženýrských staveb</t>
  </si>
  <si>
    <t>Kalkul</t>
  </si>
  <si>
    <t>Náklady na provedení skutečného zaměření stavby v rozsahu nezbytném pro zápis změny do katastru nemovitostí.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</si>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</sst>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0" fontId="17" fillId="0" borderId="18" xfId="0" applyNumberFormat="1" applyFont="1" applyBorder="1" applyAlignment="1">
      <alignment vertical="top" wrapText="1"/>
    </xf>
    <xf numFmtId="0" fontId="19" fillId="0" borderId="18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XEmPtX5zSPzJtEard29cEDa0U2mgrQw4CgkzwsO38eA3HkISSzeLMxfQl5UH9WkxLv6U00Luin4dLSDUKb7lPw==" saltValue="V3BAS9yRcRC3H/wajbV6u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9"/>
  <sheetViews>
    <sheetView showGridLines="0" tabSelected="1" topLeftCell="B1" zoomScaleNormal="100" zoomScaleSheetLayoutView="75" workbookViewId="0">
      <selection activeCell="N15" sqref="N15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22</v>
      </c>
      <c r="C2" s="112"/>
      <c r="D2" s="113" t="s">
        <v>48</v>
      </c>
      <c r="E2" s="114" t="s">
        <v>44</v>
      </c>
      <c r="F2" s="115"/>
      <c r="G2" s="115"/>
      <c r="H2" s="115"/>
      <c r="I2" s="115"/>
      <c r="J2" s="116"/>
      <c r="O2" s="1"/>
    </row>
    <row r="3" spans="1:15" ht="27" customHeight="1" x14ac:dyDescent="0.2">
      <c r="A3" s="2"/>
      <c r="B3" s="117" t="s">
        <v>46</v>
      </c>
      <c r="C3" s="112"/>
      <c r="D3" s="118" t="s">
        <v>45</v>
      </c>
      <c r="E3" s="119" t="s">
        <v>44</v>
      </c>
      <c r="F3" s="120"/>
      <c r="G3" s="120"/>
      <c r="H3" s="120"/>
      <c r="I3" s="120"/>
      <c r="J3" s="121"/>
    </row>
    <row r="4" spans="1:15" ht="23.25" customHeight="1" x14ac:dyDescent="0.2">
      <c r="A4" s="108">
        <v>2804</v>
      </c>
      <c r="B4" s="122" t="s">
        <v>47</v>
      </c>
      <c r="C4" s="123"/>
      <c r="D4" s="124" t="s">
        <v>43</v>
      </c>
      <c r="E4" s="125" t="s">
        <v>44</v>
      </c>
      <c r="F4" s="126"/>
      <c r="G4" s="126"/>
      <c r="H4" s="126"/>
      <c r="I4" s="126"/>
      <c r="J4" s="127"/>
    </row>
    <row r="5" spans="1:15" ht="24" customHeight="1" x14ac:dyDescent="0.2">
      <c r="A5" s="2"/>
      <c r="B5" s="31" t="s">
        <v>42</v>
      </c>
      <c r="D5" s="128" t="s">
        <v>49</v>
      </c>
      <c r="E5" s="91"/>
      <c r="F5" s="91"/>
      <c r="G5" s="91"/>
      <c r="H5" s="18" t="s">
        <v>40</v>
      </c>
      <c r="I5" s="130" t="s">
        <v>53</v>
      </c>
      <c r="J5" s="8"/>
    </row>
    <row r="6" spans="1:15" ht="15.75" customHeight="1" x14ac:dyDescent="0.2">
      <c r="A6" s="2"/>
      <c r="B6" s="28"/>
      <c r="C6" s="55"/>
      <c r="D6" s="110" t="s">
        <v>50</v>
      </c>
      <c r="E6" s="92"/>
      <c r="F6" s="92"/>
      <c r="G6" s="92"/>
      <c r="H6" s="18" t="s">
        <v>34</v>
      </c>
      <c r="I6" s="130" t="s">
        <v>54</v>
      </c>
      <c r="J6" s="8"/>
    </row>
    <row r="7" spans="1:15" ht="15.75" customHeight="1" x14ac:dyDescent="0.2">
      <c r="A7" s="2"/>
      <c r="B7" s="29"/>
      <c r="C7" s="56"/>
      <c r="D7" s="109" t="s">
        <v>52</v>
      </c>
      <c r="E7" s="129" t="s">
        <v>51</v>
      </c>
      <c r="F7" s="93"/>
      <c r="G7" s="93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31"/>
      <c r="E11" s="131"/>
      <c r="F11" s="131"/>
      <c r="G11" s="131"/>
      <c r="H11" s="18" t="s">
        <v>40</v>
      </c>
      <c r="I11" s="136"/>
      <c r="J11" s="8"/>
    </row>
    <row r="12" spans="1:15" ht="15.75" customHeight="1" x14ac:dyDescent="0.2">
      <c r="A12" s="2"/>
      <c r="B12" s="28"/>
      <c r="C12" s="55"/>
      <c r="D12" s="132"/>
      <c r="E12" s="132"/>
      <c r="F12" s="132"/>
      <c r="G12" s="132"/>
      <c r="H12" s="18" t="s">
        <v>34</v>
      </c>
      <c r="I12" s="136"/>
      <c r="J12" s="8"/>
    </row>
    <row r="13" spans="1:15" ht="15.75" customHeight="1" x14ac:dyDescent="0.2">
      <c r="A13" s="2"/>
      <c r="B13" s="29"/>
      <c r="C13" s="56"/>
      <c r="D13" s="135"/>
      <c r="E13" s="133"/>
      <c r="F13" s="134"/>
      <c r="G13" s="134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6"/>
      <c r="F15" s="86"/>
      <c r="G15" s="87"/>
      <c r="H15" s="87"/>
      <c r="I15" s="87" t="s">
        <v>29</v>
      </c>
      <c r="J15" s="88"/>
    </row>
    <row r="16" spans="1:15" ht="23.25" customHeight="1" x14ac:dyDescent="0.2">
      <c r="A16" s="201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SUMIF(F50:F55,A16,I50:I55)+SUMIF(F50:F55,"PSU",I50:I55)</f>
        <v>0</v>
      </c>
      <c r="J16" s="85"/>
    </row>
    <row r="17" spans="1:10" ht="23.25" customHeight="1" x14ac:dyDescent="0.2">
      <c r="A17" s="201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SUMIF(F50:F55,A17,I50:I55)</f>
        <v>0</v>
      </c>
      <c r="J17" s="85"/>
    </row>
    <row r="18" spans="1:10" ht="23.25" customHeight="1" x14ac:dyDescent="0.2">
      <c r="A18" s="201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SUMIF(F50:F55,A18,I50:I55)</f>
        <v>0</v>
      </c>
      <c r="J18" s="85"/>
    </row>
    <row r="19" spans="1:10" ht="23.25" customHeight="1" x14ac:dyDescent="0.2">
      <c r="A19" s="201" t="s">
        <v>72</v>
      </c>
      <c r="B19" s="38" t="s">
        <v>27</v>
      </c>
      <c r="C19" s="62"/>
      <c r="D19" s="63"/>
      <c r="E19" s="83"/>
      <c r="F19" s="84"/>
      <c r="G19" s="83"/>
      <c r="H19" s="84"/>
      <c r="I19" s="83">
        <f>SUMIF(F50:F55,A19,I50:I55)</f>
        <v>0</v>
      </c>
      <c r="J19" s="85"/>
    </row>
    <row r="20" spans="1:10" ht="23.25" customHeight="1" x14ac:dyDescent="0.2">
      <c r="A20" s="201" t="s">
        <v>71</v>
      </c>
      <c r="B20" s="38" t="s">
        <v>28</v>
      </c>
      <c r="C20" s="62"/>
      <c r="D20" s="63"/>
      <c r="E20" s="83"/>
      <c r="F20" s="84"/>
      <c r="G20" s="83"/>
      <c r="H20" s="84"/>
      <c r="I20" s="83">
        <f>SUMIF(F50:F55,A20,I50:I55)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89"/>
      <c r="F21" s="90"/>
      <c r="G21" s="89"/>
      <c r="H21" s="90"/>
      <c r="I21" s="89">
        <f>SUM(I16:J20)</f>
        <v>0</v>
      </c>
      <c r="J21" s="99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97">
        <f>ZakladDPHSniVypocet</f>
        <v>0</v>
      </c>
      <c r="H23" s="98"/>
      <c r="I23" s="98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95">
        <f>I23*E23/100</f>
        <v>0</v>
      </c>
      <c r="H24" s="96"/>
      <c r="I24" s="96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97">
        <f>ZakladDPHZaklVypocet</f>
        <v>0</v>
      </c>
      <c r="H25" s="98"/>
      <c r="I25" s="98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71" t="s">
        <v>23</v>
      </c>
      <c r="C28" s="172"/>
      <c r="D28" s="172"/>
      <c r="E28" s="173"/>
      <c r="F28" s="174"/>
      <c r="G28" s="175">
        <f>IF(A28&gt;50, ROUNDUP(A27, 0), ROUNDDOWN(A27, 0))</f>
        <v>0</v>
      </c>
      <c r="H28" s="175"/>
      <c r="I28" s="175"/>
      <c r="J28" s="176" t="str">
        <f t="shared" si="0"/>
        <v>CZK</v>
      </c>
    </row>
    <row r="29" spans="1:10" ht="27.75" hidden="1" customHeight="1" thickBot="1" x14ac:dyDescent="0.25">
      <c r="A29" s="2"/>
      <c r="B29" s="171" t="s">
        <v>35</v>
      </c>
      <c r="C29" s="177"/>
      <c r="D29" s="177"/>
      <c r="E29" s="177"/>
      <c r="F29" s="178"/>
      <c r="G29" s="179">
        <f>ZakladDPHSni+DPHSni+ZakladDPHZakl+DPHZakl+Zaokrouhleni</f>
        <v>0</v>
      </c>
      <c r="H29" s="179"/>
      <c r="I29" s="179"/>
      <c r="J29" s="180" t="s">
        <v>58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0"/>
      <c r="E34" s="101"/>
      <c r="G34" s="102"/>
      <c r="H34" s="103"/>
      <c r="I34" s="103"/>
      <c r="J34" s="25"/>
    </row>
    <row r="35" spans="1:10" ht="12.75" customHeight="1" x14ac:dyDescent="0.2">
      <c r="A35" s="2"/>
      <c r="B35" s="2"/>
      <c r="D35" s="94" t="s">
        <v>2</v>
      </c>
      <c r="E35" s="9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40" t="s">
        <v>16</v>
      </c>
      <c r="C37" s="141"/>
      <c r="D37" s="141"/>
      <c r="E37" s="141"/>
      <c r="F37" s="142"/>
      <c r="G37" s="142"/>
      <c r="H37" s="142"/>
      <c r="I37" s="142"/>
      <c r="J37" s="143"/>
    </row>
    <row r="38" spans="1:10" ht="25.5" hidden="1" customHeight="1" x14ac:dyDescent="0.2">
      <c r="A38" s="139" t="s">
        <v>37</v>
      </c>
      <c r="B38" s="144" t="s">
        <v>17</v>
      </c>
      <c r="C38" s="145" t="s">
        <v>5</v>
      </c>
      <c r="D38" s="145"/>
      <c r="E38" s="145"/>
      <c r="F38" s="146" t="str">
        <f>B23</f>
        <v>Základ pro sníženou DPH</v>
      </c>
      <c r="G38" s="146" t="str">
        <f>B25</f>
        <v>Základ pro základní DPH</v>
      </c>
      <c r="H38" s="147" t="s">
        <v>18</v>
      </c>
      <c r="I38" s="148" t="s">
        <v>1</v>
      </c>
      <c r="J38" s="149" t="s">
        <v>0</v>
      </c>
    </row>
    <row r="39" spans="1:10" ht="25.5" hidden="1" customHeight="1" x14ac:dyDescent="0.2">
      <c r="A39" s="139">
        <v>1</v>
      </c>
      <c r="B39" s="150" t="s">
        <v>55</v>
      </c>
      <c r="C39" s="151"/>
      <c r="D39" s="151"/>
      <c r="E39" s="151"/>
      <c r="F39" s="152">
        <f>'SO 01 01 Pol'!AE66</f>
        <v>0</v>
      </c>
      <c r="G39" s="153">
        <f>'SO 01 01 Pol'!AF66</f>
        <v>0</v>
      </c>
      <c r="H39" s="154"/>
      <c r="I39" s="155">
        <f>F39+G39+H39</f>
        <v>0</v>
      </c>
      <c r="J39" s="156" t="str">
        <f>IF(CenaCelkemVypocet=0,"",I39/CenaCelkemVypocet*100)</f>
        <v/>
      </c>
    </row>
    <row r="40" spans="1:10" ht="25.5" hidden="1" customHeight="1" x14ac:dyDescent="0.2">
      <c r="A40" s="139">
        <v>2</v>
      </c>
      <c r="B40" s="157"/>
      <c r="C40" s="158" t="s">
        <v>56</v>
      </c>
      <c r="D40" s="158"/>
      <c r="E40" s="158"/>
      <c r="F40" s="159"/>
      <c r="G40" s="160"/>
      <c r="H40" s="160"/>
      <c r="I40" s="161"/>
      <c r="J40" s="162"/>
    </row>
    <row r="41" spans="1:10" ht="25.5" hidden="1" customHeight="1" x14ac:dyDescent="0.2">
      <c r="A41" s="139">
        <v>2</v>
      </c>
      <c r="B41" s="157" t="s">
        <v>45</v>
      </c>
      <c r="C41" s="158" t="s">
        <v>44</v>
      </c>
      <c r="D41" s="158"/>
      <c r="E41" s="158"/>
      <c r="F41" s="159">
        <f>'SO 01 01 Pol'!AE66</f>
        <v>0</v>
      </c>
      <c r="G41" s="160">
        <f>'SO 01 01 Pol'!AF66</f>
        <v>0</v>
      </c>
      <c r="H41" s="160"/>
      <c r="I41" s="161">
        <f>F41+G41+H41</f>
        <v>0</v>
      </c>
      <c r="J41" s="162" t="str">
        <f>IF(CenaCelkemVypocet=0,"",I41/CenaCelkemVypocet*100)</f>
        <v/>
      </c>
    </row>
    <row r="42" spans="1:10" ht="25.5" hidden="1" customHeight="1" x14ac:dyDescent="0.2">
      <c r="A42" s="139">
        <v>3</v>
      </c>
      <c r="B42" s="163" t="s">
        <v>43</v>
      </c>
      <c r="C42" s="151" t="s">
        <v>44</v>
      </c>
      <c r="D42" s="151"/>
      <c r="E42" s="151"/>
      <c r="F42" s="164">
        <f>'SO 01 01 Pol'!AE66</f>
        <v>0</v>
      </c>
      <c r="G42" s="154">
        <f>'SO 01 01 Pol'!AF66</f>
        <v>0</v>
      </c>
      <c r="H42" s="154"/>
      <c r="I42" s="155">
        <f>F42+G42+H42</f>
        <v>0</v>
      </c>
      <c r="J42" s="156" t="str">
        <f>IF(CenaCelkemVypocet=0,"",I42/CenaCelkemVypocet*100)</f>
        <v/>
      </c>
    </row>
    <row r="43" spans="1:10" ht="25.5" hidden="1" customHeight="1" x14ac:dyDescent="0.2">
      <c r="A43" s="139"/>
      <c r="B43" s="165" t="s">
        <v>57</v>
      </c>
      <c r="C43" s="166"/>
      <c r="D43" s="166"/>
      <c r="E43" s="166"/>
      <c r="F43" s="167">
        <f>SUMIF(A39:A42,"=1",F39:F42)</f>
        <v>0</v>
      </c>
      <c r="G43" s="168">
        <f>SUMIF(A39:A42,"=1",G39:G42)</f>
        <v>0</v>
      </c>
      <c r="H43" s="168">
        <f>SUMIF(A39:A42,"=1",H39:H42)</f>
        <v>0</v>
      </c>
      <c r="I43" s="169">
        <f>SUMIF(A39:A42,"=1",I39:I42)</f>
        <v>0</v>
      </c>
      <c r="J43" s="170">
        <f>SUMIF(A39:A42,"=1",J39:J42)</f>
        <v>0</v>
      </c>
    </row>
    <row r="47" spans="1:10" ht="15.75" x14ac:dyDescent="0.25">
      <c r="B47" s="181" t="s">
        <v>59</v>
      </c>
    </row>
    <row r="49" spans="1:10" ht="25.5" customHeight="1" x14ac:dyDescent="0.2">
      <c r="A49" s="183"/>
      <c r="B49" s="186" t="s">
        <v>17</v>
      </c>
      <c r="C49" s="186" t="s">
        <v>5</v>
      </c>
      <c r="D49" s="187"/>
      <c r="E49" s="187"/>
      <c r="F49" s="188" t="s">
        <v>60</v>
      </c>
      <c r="G49" s="188"/>
      <c r="H49" s="188"/>
      <c r="I49" s="188" t="s">
        <v>29</v>
      </c>
      <c r="J49" s="188" t="s">
        <v>0</v>
      </c>
    </row>
    <row r="50" spans="1:10" ht="36.75" customHeight="1" x14ac:dyDescent="0.2">
      <c r="A50" s="184"/>
      <c r="B50" s="189" t="s">
        <v>61</v>
      </c>
      <c r="C50" s="190" t="s">
        <v>62</v>
      </c>
      <c r="D50" s="191"/>
      <c r="E50" s="191"/>
      <c r="F50" s="197" t="s">
        <v>24</v>
      </c>
      <c r="G50" s="198"/>
      <c r="H50" s="198"/>
      <c r="I50" s="198">
        <f>'SO 01 01 Pol'!G8</f>
        <v>0</v>
      </c>
      <c r="J50" s="195" t="str">
        <f>IF(I56=0,"",I50/I56*100)</f>
        <v/>
      </c>
    </row>
    <row r="51" spans="1:10" ht="36.75" customHeight="1" x14ac:dyDescent="0.2">
      <c r="A51" s="184"/>
      <c r="B51" s="189" t="s">
        <v>63</v>
      </c>
      <c r="C51" s="190" t="s">
        <v>64</v>
      </c>
      <c r="D51" s="191"/>
      <c r="E51" s="191"/>
      <c r="F51" s="197" t="s">
        <v>24</v>
      </c>
      <c r="G51" s="198"/>
      <c r="H51" s="198"/>
      <c r="I51" s="198">
        <f>'SO 01 01 Pol'!G27</f>
        <v>0</v>
      </c>
      <c r="J51" s="195" t="str">
        <f>IF(I56=0,"",I51/I56*100)</f>
        <v/>
      </c>
    </row>
    <row r="52" spans="1:10" ht="36.75" customHeight="1" x14ac:dyDescent="0.2">
      <c r="A52" s="184"/>
      <c r="B52" s="189" t="s">
        <v>65</v>
      </c>
      <c r="C52" s="190" t="s">
        <v>66</v>
      </c>
      <c r="D52" s="191"/>
      <c r="E52" s="191"/>
      <c r="F52" s="197" t="s">
        <v>24</v>
      </c>
      <c r="G52" s="198"/>
      <c r="H52" s="198"/>
      <c r="I52" s="198">
        <f>'SO 01 01 Pol'!G40</f>
        <v>0</v>
      </c>
      <c r="J52" s="195" t="str">
        <f>IF(I56=0,"",I52/I56*100)</f>
        <v/>
      </c>
    </row>
    <row r="53" spans="1:10" ht="36.75" customHeight="1" x14ac:dyDescent="0.2">
      <c r="A53" s="184"/>
      <c r="B53" s="189" t="s">
        <v>67</v>
      </c>
      <c r="C53" s="190" t="s">
        <v>68</v>
      </c>
      <c r="D53" s="191"/>
      <c r="E53" s="191"/>
      <c r="F53" s="197" t="s">
        <v>25</v>
      </c>
      <c r="G53" s="198"/>
      <c r="H53" s="198"/>
      <c r="I53" s="198">
        <f>'SO 01 01 Pol'!G44</f>
        <v>0</v>
      </c>
      <c r="J53" s="195" t="str">
        <f>IF(I56=0,"",I53/I56*100)</f>
        <v/>
      </c>
    </row>
    <row r="54" spans="1:10" ht="36.75" customHeight="1" x14ac:dyDescent="0.2">
      <c r="A54" s="184"/>
      <c r="B54" s="189" t="s">
        <v>69</v>
      </c>
      <c r="C54" s="190" t="s">
        <v>70</v>
      </c>
      <c r="D54" s="191"/>
      <c r="E54" s="191"/>
      <c r="F54" s="197" t="s">
        <v>25</v>
      </c>
      <c r="G54" s="198"/>
      <c r="H54" s="198"/>
      <c r="I54" s="198">
        <f>'SO 01 01 Pol'!G49</f>
        <v>0</v>
      </c>
      <c r="J54" s="195" t="str">
        <f>IF(I56=0,"",I54/I56*100)</f>
        <v/>
      </c>
    </row>
    <row r="55" spans="1:10" ht="36.75" customHeight="1" x14ac:dyDescent="0.2">
      <c r="A55" s="184"/>
      <c r="B55" s="189" t="s">
        <v>71</v>
      </c>
      <c r="C55" s="190" t="s">
        <v>28</v>
      </c>
      <c r="D55" s="191"/>
      <c r="E55" s="191"/>
      <c r="F55" s="197" t="s">
        <v>71</v>
      </c>
      <c r="G55" s="198"/>
      <c r="H55" s="198"/>
      <c r="I55" s="198">
        <f>'SO 01 01 Pol'!G56</f>
        <v>0</v>
      </c>
      <c r="J55" s="195" t="str">
        <f>IF(I56=0,"",I55/I56*100)</f>
        <v/>
      </c>
    </row>
    <row r="56" spans="1:10" ht="25.5" customHeight="1" x14ac:dyDescent="0.2">
      <c r="A56" s="185"/>
      <c r="B56" s="192" t="s">
        <v>1</v>
      </c>
      <c r="C56" s="193"/>
      <c r="D56" s="194"/>
      <c r="E56" s="194"/>
      <c r="F56" s="199"/>
      <c r="G56" s="200"/>
      <c r="H56" s="200"/>
      <c r="I56" s="200">
        <f>SUM(I50:I55)</f>
        <v>0</v>
      </c>
      <c r="J56" s="196">
        <f>SUM(J50:J55)</f>
        <v>0</v>
      </c>
    </row>
    <row r="57" spans="1:10" x14ac:dyDescent="0.2">
      <c r="F57" s="137"/>
      <c r="G57" s="137"/>
      <c r="H57" s="137"/>
      <c r="I57" s="137"/>
      <c r="J57" s="138"/>
    </row>
    <row r="58" spans="1:10" x14ac:dyDescent="0.2">
      <c r="F58" s="137"/>
      <c r="G58" s="137"/>
      <c r="H58" s="137"/>
      <c r="I58" s="137"/>
      <c r="J58" s="138"/>
    </row>
    <row r="59" spans="1:10" x14ac:dyDescent="0.2">
      <c r="F59" s="137"/>
      <c r="G59" s="137"/>
      <c r="H59" s="137"/>
      <c r="I59" s="137"/>
      <c r="J59" s="138"/>
    </row>
  </sheetData>
  <sheetProtection algorithmName="SHA-512" hashValue="lV8I1+kO/xeMtB5MXOPLsMFboEzEPBn6IVpyjTjMJOLCtmYSj023tkMbl1B/6YlG8o6G/ETI15HFozl+j4ipRg==" saltValue="cQM5bZnkngN9u6i842tDR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2">
    <mergeCell ref="C55:E55"/>
    <mergeCell ref="C50:E50"/>
    <mergeCell ref="C51:E51"/>
    <mergeCell ref="C52:E52"/>
    <mergeCell ref="C53:E53"/>
    <mergeCell ref="C54:E54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4" t="s">
        <v>6</v>
      </c>
      <c r="B1" s="104"/>
      <c r="C1" s="105"/>
      <c r="D1" s="104"/>
      <c r="E1" s="104"/>
      <c r="F1" s="104"/>
      <c r="G1" s="104"/>
    </row>
    <row r="2" spans="1:7" ht="24.95" customHeight="1" x14ac:dyDescent="0.2">
      <c r="A2" s="50" t="s">
        <v>7</v>
      </c>
      <c r="B2" s="49"/>
      <c r="C2" s="106"/>
      <c r="D2" s="106"/>
      <c r="E2" s="106"/>
      <c r="F2" s="106"/>
      <c r="G2" s="107"/>
    </row>
    <row r="3" spans="1:7" ht="24.95" customHeight="1" x14ac:dyDescent="0.2">
      <c r="A3" s="50" t="s">
        <v>8</v>
      </c>
      <c r="B3" s="49"/>
      <c r="C3" s="106"/>
      <c r="D3" s="106"/>
      <c r="E3" s="106"/>
      <c r="F3" s="106"/>
      <c r="G3" s="107"/>
    </row>
    <row r="4" spans="1:7" ht="24.95" customHeight="1" x14ac:dyDescent="0.2">
      <c r="A4" s="50" t="s">
        <v>9</v>
      </c>
      <c r="B4" s="49"/>
      <c r="C4" s="106"/>
      <c r="D4" s="106"/>
      <c r="E4" s="106"/>
      <c r="F4" s="106"/>
      <c r="G4" s="107"/>
    </row>
    <row r="5" spans="1:7" x14ac:dyDescent="0.2">
      <c r="B5" s="4"/>
      <c r="C5" s="5"/>
      <c r="D5" s="6"/>
    </row>
  </sheetData>
  <sheetProtection algorithmName="SHA-512" hashValue="9DDMEKusV1WIpImNAnpWyJo5W/VXLJUY5wy0oZVBPRRCefazPB+TefjE5NHm8WSSNio5tERfyJ739JoAQDmEsQ==" saltValue="mYXNhU4lQpsOF2SH6+IPgQ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7EE7C-4FD0-4CE1-BB5C-E4F0F579222F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82" customWidth="1"/>
    <col min="3" max="3" width="63.28515625" style="18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02" t="s">
        <v>73</v>
      </c>
      <c r="B1" s="202"/>
      <c r="C1" s="202"/>
      <c r="D1" s="202"/>
      <c r="E1" s="202"/>
      <c r="F1" s="202"/>
      <c r="G1" s="202"/>
      <c r="AG1" t="s">
        <v>74</v>
      </c>
    </row>
    <row r="2" spans="1:60" ht="24.95" customHeight="1" x14ac:dyDescent="0.2">
      <c r="A2" s="203" t="s">
        <v>7</v>
      </c>
      <c r="B2" s="49" t="s">
        <v>48</v>
      </c>
      <c r="C2" s="206" t="s">
        <v>44</v>
      </c>
      <c r="D2" s="204"/>
      <c r="E2" s="204"/>
      <c r="F2" s="204"/>
      <c r="G2" s="205"/>
      <c r="AG2" t="s">
        <v>75</v>
      </c>
    </row>
    <row r="3" spans="1:60" ht="24.95" customHeight="1" x14ac:dyDescent="0.2">
      <c r="A3" s="203" t="s">
        <v>8</v>
      </c>
      <c r="B3" s="49" t="s">
        <v>45</v>
      </c>
      <c r="C3" s="206" t="s">
        <v>44</v>
      </c>
      <c r="D3" s="204"/>
      <c r="E3" s="204"/>
      <c r="F3" s="204"/>
      <c r="G3" s="205"/>
      <c r="AC3" s="182" t="s">
        <v>75</v>
      </c>
      <c r="AG3" t="s">
        <v>76</v>
      </c>
    </row>
    <row r="4" spans="1:60" ht="24.95" customHeight="1" x14ac:dyDescent="0.2">
      <c r="A4" s="207" t="s">
        <v>9</v>
      </c>
      <c r="B4" s="208" t="s">
        <v>43</v>
      </c>
      <c r="C4" s="209" t="s">
        <v>44</v>
      </c>
      <c r="D4" s="210"/>
      <c r="E4" s="210"/>
      <c r="F4" s="210"/>
      <c r="G4" s="211"/>
      <c r="AG4" t="s">
        <v>77</v>
      </c>
    </row>
    <row r="5" spans="1:60" x14ac:dyDescent="0.2">
      <c r="D5" s="10"/>
    </row>
    <row r="6" spans="1:60" ht="38.25" x14ac:dyDescent="0.2">
      <c r="A6" s="213" t="s">
        <v>78</v>
      </c>
      <c r="B6" s="215" t="s">
        <v>79</v>
      </c>
      <c r="C6" s="215" t="s">
        <v>80</v>
      </c>
      <c r="D6" s="214" t="s">
        <v>81</v>
      </c>
      <c r="E6" s="213" t="s">
        <v>82</v>
      </c>
      <c r="F6" s="212" t="s">
        <v>83</v>
      </c>
      <c r="G6" s="213" t="s">
        <v>29</v>
      </c>
      <c r="H6" s="216" t="s">
        <v>30</v>
      </c>
      <c r="I6" s="216" t="s">
        <v>84</v>
      </c>
      <c r="J6" s="216" t="s">
        <v>31</v>
      </c>
      <c r="K6" s="216" t="s">
        <v>85</v>
      </c>
      <c r="L6" s="216" t="s">
        <v>86</v>
      </c>
      <c r="M6" s="216" t="s">
        <v>87</v>
      </c>
      <c r="N6" s="216" t="s">
        <v>88</v>
      </c>
      <c r="O6" s="216" t="s">
        <v>89</v>
      </c>
      <c r="P6" s="216" t="s">
        <v>90</v>
      </c>
      <c r="Q6" s="216" t="s">
        <v>91</v>
      </c>
      <c r="R6" s="216" t="s">
        <v>92</v>
      </c>
      <c r="S6" s="216" t="s">
        <v>93</v>
      </c>
      <c r="T6" s="216" t="s">
        <v>94</v>
      </c>
      <c r="U6" s="216" t="s">
        <v>95</v>
      </c>
      <c r="V6" s="216" t="s">
        <v>96</v>
      </c>
      <c r="W6" s="216" t="s">
        <v>97</v>
      </c>
      <c r="X6" s="216" t="s">
        <v>98</v>
      </c>
    </row>
    <row r="7" spans="1:60" hidden="1" x14ac:dyDescent="0.2">
      <c r="A7" s="3"/>
      <c r="B7" s="4"/>
      <c r="C7" s="4"/>
      <c r="D7" s="6"/>
      <c r="E7" s="218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</row>
    <row r="8" spans="1:60" x14ac:dyDescent="0.2">
      <c r="A8" s="230" t="s">
        <v>99</v>
      </c>
      <c r="B8" s="231" t="s">
        <v>61</v>
      </c>
      <c r="C8" s="247" t="s">
        <v>62</v>
      </c>
      <c r="D8" s="232"/>
      <c r="E8" s="233"/>
      <c r="F8" s="234"/>
      <c r="G8" s="234">
        <f>SUMIF(AG9:AG26,"&lt;&gt;NOR",G9:G26)</f>
        <v>0</v>
      </c>
      <c r="H8" s="234"/>
      <c r="I8" s="234">
        <f>SUM(I9:I26)</f>
        <v>0</v>
      </c>
      <c r="J8" s="234"/>
      <c r="K8" s="234">
        <f>SUM(K9:K26)</f>
        <v>0</v>
      </c>
      <c r="L8" s="234"/>
      <c r="M8" s="234">
        <f>SUM(M9:M26)</f>
        <v>0</v>
      </c>
      <c r="N8" s="234"/>
      <c r="O8" s="234">
        <f>SUM(O9:O26)</f>
        <v>0</v>
      </c>
      <c r="P8" s="234"/>
      <c r="Q8" s="234">
        <f>SUM(Q9:Q26)</f>
        <v>1.44</v>
      </c>
      <c r="R8" s="234"/>
      <c r="S8" s="234"/>
      <c r="T8" s="235"/>
      <c r="U8" s="229"/>
      <c r="V8" s="229">
        <f>SUM(V9:V26)</f>
        <v>96.39</v>
      </c>
      <c r="W8" s="229"/>
      <c r="X8" s="229"/>
      <c r="AG8" t="s">
        <v>100</v>
      </c>
    </row>
    <row r="9" spans="1:60" ht="22.5" outlineLevel="1" x14ac:dyDescent="0.2">
      <c r="A9" s="236">
        <v>1</v>
      </c>
      <c r="B9" s="237" t="s">
        <v>101</v>
      </c>
      <c r="C9" s="248" t="s">
        <v>102</v>
      </c>
      <c r="D9" s="238" t="s">
        <v>103</v>
      </c>
      <c r="E9" s="239">
        <v>1</v>
      </c>
      <c r="F9" s="240"/>
      <c r="G9" s="241">
        <f>ROUND(E9*F9,2)</f>
        <v>0</v>
      </c>
      <c r="H9" s="240"/>
      <c r="I9" s="241">
        <f>ROUND(E9*H9,2)</f>
        <v>0</v>
      </c>
      <c r="J9" s="240"/>
      <c r="K9" s="241">
        <f>ROUND(E9*J9,2)</f>
        <v>0</v>
      </c>
      <c r="L9" s="241">
        <v>21</v>
      </c>
      <c r="M9" s="241">
        <f>G9*(1+L9/100)</f>
        <v>0</v>
      </c>
      <c r="N9" s="241">
        <v>0</v>
      </c>
      <c r="O9" s="241">
        <f>ROUND(E9*N9,2)</f>
        <v>0</v>
      </c>
      <c r="P9" s="241">
        <v>0</v>
      </c>
      <c r="Q9" s="241">
        <f>ROUND(E9*P9,2)</f>
        <v>0</v>
      </c>
      <c r="R9" s="241" t="s">
        <v>104</v>
      </c>
      <c r="S9" s="241" t="s">
        <v>105</v>
      </c>
      <c r="T9" s="242" t="s">
        <v>105</v>
      </c>
      <c r="U9" s="226">
        <v>0.49</v>
      </c>
      <c r="V9" s="226">
        <f>ROUND(E9*U9,2)</f>
        <v>0.49</v>
      </c>
      <c r="W9" s="226"/>
      <c r="X9" s="226" t="s">
        <v>106</v>
      </c>
      <c r="Y9" s="217"/>
      <c r="Z9" s="217"/>
      <c r="AA9" s="217"/>
      <c r="AB9" s="217"/>
      <c r="AC9" s="217"/>
      <c r="AD9" s="217"/>
      <c r="AE9" s="217"/>
      <c r="AF9" s="217"/>
      <c r="AG9" s="217" t="s">
        <v>107</v>
      </c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</row>
    <row r="10" spans="1:60" ht="22.5" outlineLevel="1" x14ac:dyDescent="0.2">
      <c r="A10" s="224"/>
      <c r="B10" s="225"/>
      <c r="C10" s="249" t="s">
        <v>108</v>
      </c>
      <c r="D10" s="244"/>
      <c r="E10" s="244"/>
      <c r="F10" s="244"/>
      <c r="G10" s="244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17"/>
      <c r="Z10" s="217"/>
      <c r="AA10" s="217"/>
      <c r="AB10" s="217"/>
      <c r="AC10" s="217"/>
      <c r="AD10" s="217"/>
      <c r="AE10" s="217"/>
      <c r="AF10" s="217"/>
      <c r="AG10" s="217" t="s">
        <v>109</v>
      </c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43" t="str">
        <f>C10</f>
        <v>s odřezáním kmene a odvětvením, včetně případného odklizení kmene a větví na oddělené hromady na vzdálenost do 50 m nebo s naložením na dopravní prostředek,</v>
      </c>
      <c r="BB10" s="217"/>
      <c r="BC10" s="217"/>
      <c r="BD10" s="217"/>
      <c r="BE10" s="217"/>
      <c r="BF10" s="217"/>
      <c r="BG10" s="217"/>
      <c r="BH10" s="217"/>
    </row>
    <row r="11" spans="1:60" outlineLevel="1" x14ac:dyDescent="0.2">
      <c r="A11" s="236">
        <v>2</v>
      </c>
      <c r="B11" s="237" t="s">
        <v>110</v>
      </c>
      <c r="C11" s="248" t="s">
        <v>111</v>
      </c>
      <c r="D11" s="238" t="s">
        <v>112</v>
      </c>
      <c r="E11" s="239">
        <v>5.35</v>
      </c>
      <c r="F11" s="240"/>
      <c r="G11" s="241">
        <f>ROUND(E11*F11,2)</f>
        <v>0</v>
      </c>
      <c r="H11" s="240"/>
      <c r="I11" s="241">
        <f>ROUND(E11*H11,2)</f>
        <v>0</v>
      </c>
      <c r="J11" s="240"/>
      <c r="K11" s="241">
        <f>ROUND(E11*J11,2)</f>
        <v>0</v>
      </c>
      <c r="L11" s="241">
        <v>21</v>
      </c>
      <c r="M11" s="241">
        <f>G11*(1+L11/100)</f>
        <v>0</v>
      </c>
      <c r="N11" s="241">
        <v>0</v>
      </c>
      <c r="O11" s="241">
        <f>ROUND(E11*N11,2)</f>
        <v>0</v>
      </c>
      <c r="P11" s="241">
        <v>0.27</v>
      </c>
      <c r="Q11" s="241">
        <f>ROUND(E11*P11,2)</f>
        <v>1.44</v>
      </c>
      <c r="R11" s="241" t="s">
        <v>113</v>
      </c>
      <c r="S11" s="241" t="s">
        <v>105</v>
      </c>
      <c r="T11" s="242" t="s">
        <v>105</v>
      </c>
      <c r="U11" s="226">
        <v>0.123</v>
      </c>
      <c r="V11" s="226">
        <f>ROUND(E11*U11,2)</f>
        <v>0.66</v>
      </c>
      <c r="W11" s="226"/>
      <c r="X11" s="226" t="s">
        <v>106</v>
      </c>
      <c r="Y11" s="217"/>
      <c r="Z11" s="217"/>
      <c r="AA11" s="217"/>
      <c r="AB11" s="217"/>
      <c r="AC11" s="217"/>
      <c r="AD11" s="217"/>
      <c r="AE11" s="217"/>
      <c r="AF11" s="217"/>
      <c r="AG11" s="217" t="s">
        <v>107</v>
      </c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</row>
    <row r="12" spans="1:60" outlineLevel="1" x14ac:dyDescent="0.2">
      <c r="A12" s="224"/>
      <c r="B12" s="225"/>
      <c r="C12" s="249" t="s">
        <v>114</v>
      </c>
      <c r="D12" s="244"/>
      <c r="E12" s="244"/>
      <c r="F12" s="244"/>
      <c r="G12" s="244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17"/>
      <c r="Z12" s="217"/>
      <c r="AA12" s="217"/>
      <c r="AB12" s="217"/>
      <c r="AC12" s="217"/>
      <c r="AD12" s="217"/>
      <c r="AE12" s="217"/>
      <c r="AF12" s="217"/>
      <c r="AG12" s="217" t="s">
        <v>109</v>
      </c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43" t="str">
        <f>C12</f>
        <v>s vybouráním lože, s přemístěním hmot na skládku na vzdálenost do 3 m nebo naložením na dopravní prostředek</v>
      </c>
      <c r="BB12" s="217"/>
      <c r="BC12" s="217"/>
      <c r="BD12" s="217"/>
      <c r="BE12" s="217"/>
      <c r="BF12" s="217"/>
      <c r="BG12" s="217"/>
      <c r="BH12" s="217"/>
    </row>
    <row r="13" spans="1:60" outlineLevel="1" x14ac:dyDescent="0.2">
      <c r="A13" s="224"/>
      <c r="B13" s="225"/>
      <c r="C13" s="250" t="s">
        <v>115</v>
      </c>
      <c r="D13" s="227"/>
      <c r="E13" s="228">
        <v>5.35</v>
      </c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17"/>
      <c r="Z13" s="217"/>
      <c r="AA13" s="217"/>
      <c r="AB13" s="217"/>
      <c r="AC13" s="217"/>
      <c r="AD13" s="217"/>
      <c r="AE13" s="217"/>
      <c r="AF13" s="217"/>
      <c r="AG13" s="217" t="s">
        <v>116</v>
      </c>
      <c r="AH13" s="217">
        <v>0</v>
      </c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</row>
    <row r="14" spans="1:60" outlineLevel="1" x14ac:dyDescent="0.2">
      <c r="A14" s="236">
        <v>3</v>
      </c>
      <c r="B14" s="237" t="s">
        <v>117</v>
      </c>
      <c r="C14" s="248" t="s">
        <v>118</v>
      </c>
      <c r="D14" s="238" t="s">
        <v>119</v>
      </c>
      <c r="E14" s="239">
        <v>134.19999999999999</v>
      </c>
      <c r="F14" s="240"/>
      <c r="G14" s="241">
        <f>ROUND(E14*F14,2)</f>
        <v>0</v>
      </c>
      <c r="H14" s="240"/>
      <c r="I14" s="241">
        <f>ROUND(E14*H14,2)</f>
        <v>0</v>
      </c>
      <c r="J14" s="240"/>
      <c r="K14" s="241">
        <f>ROUND(E14*J14,2)</f>
        <v>0</v>
      </c>
      <c r="L14" s="241">
        <v>21</v>
      </c>
      <c r="M14" s="241">
        <f>G14*(1+L14/100)</f>
        <v>0</v>
      </c>
      <c r="N14" s="241">
        <v>0</v>
      </c>
      <c r="O14" s="241">
        <f>ROUND(E14*N14,2)</f>
        <v>0</v>
      </c>
      <c r="P14" s="241">
        <v>0</v>
      </c>
      <c r="Q14" s="241">
        <f>ROUND(E14*P14,2)</f>
        <v>0</v>
      </c>
      <c r="R14" s="241" t="s">
        <v>104</v>
      </c>
      <c r="S14" s="241" t="s">
        <v>105</v>
      </c>
      <c r="T14" s="242" t="s">
        <v>105</v>
      </c>
      <c r="U14" s="226">
        <v>9.7000000000000003E-2</v>
      </c>
      <c r="V14" s="226">
        <f>ROUND(E14*U14,2)</f>
        <v>13.02</v>
      </c>
      <c r="W14" s="226"/>
      <c r="X14" s="226" t="s">
        <v>106</v>
      </c>
      <c r="Y14" s="217"/>
      <c r="Z14" s="217"/>
      <c r="AA14" s="217"/>
      <c r="AB14" s="217"/>
      <c r="AC14" s="217"/>
      <c r="AD14" s="217"/>
      <c r="AE14" s="217"/>
      <c r="AF14" s="217"/>
      <c r="AG14" s="217" t="s">
        <v>107</v>
      </c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</row>
    <row r="15" spans="1:60" outlineLevel="1" x14ac:dyDescent="0.2">
      <c r="A15" s="224"/>
      <c r="B15" s="225"/>
      <c r="C15" s="249" t="s">
        <v>120</v>
      </c>
      <c r="D15" s="244"/>
      <c r="E15" s="244"/>
      <c r="F15" s="244"/>
      <c r="G15" s="244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17"/>
      <c r="Z15" s="217"/>
      <c r="AA15" s="217"/>
      <c r="AB15" s="217"/>
      <c r="AC15" s="217"/>
      <c r="AD15" s="217"/>
      <c r="AE15" s="217"/>
      <c r="AF15" s="217"/>
      <c r="AG15" s="217" t="s">
        <v>109</v>
      </c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43" t="str">
        <f>C15</f>
        <v>nebo lesní půdy, s vodorovným přemístěním na hromady v místě upotřebení nebo na dočasné či trvalé skládky se složením</v>
      </c>
      <c r="BB15" s="217"/>
      <c r="BC15" s="217"/>
      <c r="BD15" s="217"/>
      <c r="BE15" s="217"/>
      <c r="BF15" s="217"/>
      <c r="BG15" s="217"/>
      <c r="BH15" s="217"/>
    </row>
    <row r="16" spans="1:60" outlineLevel="1" x14ac:dyDescent="0.2">
      <c r="A16" s="224"/>
      <c r="B16" s="225"/>
      <c r="C16" s="250" t="s">
        <v>121</v>
      </c>
      <c r="D16" s="227"/>
      <c r="E16" s="228">
        <v>134.19999999999999</v>
      </c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17"/>
      <c r="Z16" s="217"/>
      <c r="AA16" s="217"/>
      <c r="AB16" s="217"/>
      <c r="AC16" s="217"/>
      <c r="AD16" s="217"/>
      <c r="AE16" s="217"/>
      <c r="AF16" s="217"/>
      <c r="AG16" s="217" t="s">
        <v>116</v>
      </c>
      <c r="AH16" s="217">
        <v>0</v>
      </c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</row>
    <row r="17" spans="1:60" ht="22.5" outlineLevel="1" x14ac:dyDescent="0.2">
      <c r="A17" s="236">
        <v>4</v>
      </c>
      <c r="B17" s="237" t="s">
        <v>122</v>
      </c>
      <c r="C17" s="248" t="s">
        <v>123</v>
      </c>
      <c r="D17" s="238" t="s">
        <v>119</v>
      </c>
      <c r="E17" s="239">
        <v>181.17</v>
      </c>
      <c r="F17" s="240"/>
      <c r="G17" s="241">
        <f>ROUND(E17*F17,2)</f>
        <v>0</v>
      </c>
      <c r="H17" s="240"/>
      <c r="I17" s="241">
        <f>ROUND(E17*H17,2)</f>
        <v>0</v>
      </c>
      <c r="J17" s="240"/>
      <c r="K17" s="241">
        <f>ROUND(E17*J17,2)</f>
        <v>0</v>
      </c>
      <c r="L17" s="241">
        <v>21</v>
      </c>
      <c r="M17" s="241">
        <f>G17*(1+L17/100)</f>
        <v>0</v>
      </c>
      <c r="N17" s="241">
        <v>0</v>
      </c>
      <c r="O17" s="241">
        <f>ROUND(E17*N17,2)</f>
        <v>0</v>
      </c>
      <c r="P17" s="241">
        <v>0</v>
      </c>
      <c r="Q17" s="241">
        <f>ROUND(E17*P17,2)</f>
        <v>0</v>
      </c>
      <c r="R17" s="241" t="s">
        <v>104</v>
      </c>
      <c r="S17" s="241" t="s">
        <v>105</v>
      </c>
      <c r="T17" s="242" t="s">
        <v>105</v>
      </c>
      <c r="U17" s="226">
        <v>0.36799999999999999</v>
      </c>
      <c r="V17" s="226">
        <f>ROUND(E17*U17,2)</f>
        <v>66.67</v>
      </c>
      <c r="W17" s="226"/>
      <c r="X17" s="226" t="s">
        <v>106</v>
      </c>
      <c r="Y17" s="217"/>
      <c r="Z17" s="217"/>
      <c r="AA17" s="217"/>
      <c r="AB17" s="217"/>
      <c r="AC17" s="217"/>
      <c r="AD17" s="217"/>
      <c r="AE17" s="217"/>
      <c r="AF17" s="217"/>
      <c r="AG17" s="217" t="s">
        <v>107</v>
      </c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</row>
    <row r="18" spans="1:60" outlineLevel="1" x14ac:dyDescent="0.2">
      <c r="A18" s="224"/>
      <c r="B18" s="225"/>
      <c r="C18" s="249" t="s">
        <v>124</v>
      </c>
      <c r="D18" s="244"/>
      <c r="E18" s="244"/>
      <c r="F18" s="244"/>
      <c r="G18" s="244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17"/>
      <c r="Z18" s="217"/>
      <c r="AA18" s="217"/>
      <c r="AB18" s="217"/>
      <c r="AC18" s="217"/>
      <c r="AD18" s="217"/>
      <c r="AE18" s="217"/>
      <c r="AF18" s="217"/>
      <c r="AG18" s="217" t="s">
        <v>109</v>
      </c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</row>
    <row r="19" spans="1:60" outlineLevel="1" x14ac:dyDescent="0.2">
      <c r="A19" s="224"/>
      <c r="B19" s="225"/>
      <c r="C19" s="250" t="s">
        <v>125</v>
      </c>
      <c r="D19" s="227"/>
      <c r="E19" s="228">
        <v>181.17</v>
      </c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17"/>
      <c r="Z19" s="217"/>
      <c r="AA19" s="217"/>
      <c r="AB19" s="217"/>
      <c r="AC19" s="217"/>
      <c r="AD19" s="217"/>
      <c r="AE19" s="217"/>
      <c r="AF19" s="217"/>
      <c r="AG19" s="217" t="s">
        <v>116</v>
      </c>
      <c r="AH19" s="217">
        <v>0</v>
      </c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</row>
    <row r="20" spans="1:60" ht="22.5" outlineLevel="1" x14ac:dyDescent="0.2">
      <c r="A20" s="236">
        <v>5</v>
      </c>
      <c r="B20" s="237" t="s">
        <v>126</v>
      </c>
      <c r="C20" s="248" t="s">
        <v>127</v>
      </c>
      <c r="D20" s="238" t="s">
        <v>119</v>
      </c>
      <c r="E20" s="239">
        <v>315.37</v>
      </c>
      <c r="F20" s="240"/>
      <c r="G20" s="241">
        <f>ROUND(E20*F20,2)</f>
        <v>0</v>
      </c>
      <c r="H20" s="240"/>
      <c r="I20" s="241">
        <f>ROUND(E20*H20,2)</f>
        <v>0</v>
      </c>
      <c r="J20" s="240"/>
      <c r="K20" s="241">
        <f>ROUND(E20*J20,2)</f>
        <v>0</v>
      </c>
      <c r="L20" s="241">
        <v>21</v>
      </c>
      <c r="M20" s="241">
        <f>G20*(1+L20/100)</f>
        <v>0</v>
      </c>
      <c r="N20" s="241">
        <v>0</v>
      </c>
      <c r="O20" s="241">
        <f>ROUND(E20*N20,2)</f>
        <v>0</v>
      </c>
      <c r="P20" s="241">
        <v>0</v>
      </c>
      <c r="Q20" s="241">
        <f>ROUND(E20*P20,2)</f>
        <v>0</v>
      </c>
      <c r="R20" s="241" t="s">
        <v>104</v>
      </c>
      <c r="S20" s="241" t="s">
        <v>105</v>
      </c>
      <c r="T20" s="242" t="s">
        <v>105</v>
      </c>
      <c r="U20" s="226">
        <v>1.0999999999999999E-2</v>
      </c>
      <c r="V20" s="226">
        <f>ROUND(E20*U20,2)</f>
        <v>3.47</v>
      </c>
      <c r="W20" s="226"/>
      <c r="X20" s="226" t="s">
        <v>106</v>
      </c>
      <c r="Y20" s="217"/>
      <c r="Z20" s="217"/>
      <c r="AA20" s="217"/>
      <c r="AB20" s="217"/>
      <c r="AC20" s="217"/>
      <c r="AD20" s="217"/>
      <c r="AE20" s="217"/>
      <c r="AF20" s="217"/>
      <c r="AG20" s="217" t="s">
        <v>107</v>
      </c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</row>
    <row r="21" spans="1:60" outlineLevel="1" x14ac:dyDescent="0.2">
      <c r="A21" s="224"/>
      <c r="B21" s="225"/>
      <c r="C21" s="249" t="s">
        <v>128</v>
      </c>
      <c r="D21" s="244"/>
      <c r="E21" s="244"/>
      <c r="F21" s="244"/>
      <c r="G21" s="244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17"/>
      <c r="Z21" s="217"/>
      <c r="AA21" s="217"/>
      <c r="AB21" s="217"/>
      <c r="AC21" s="217"/>
      <c r="AD21" s="217"/>
      <c r="AE21" s="217"/>
      <c r="AF21" s="217"/>
      <c r="AG21" s="217" t="s">
        <v>109</v>
      </c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</row>
    <row r="22" spans="1:60" outlineLevel="1" x14ac:dyDescent="0.2">
      <c r="A22" s="224"/>
      <c r="B22" s="225"/>
      <c r="C22" s="250" t="s">
        <v>129</v>
      </c>
      <c r="D22" s="227"/>
      <c r="E22" s="228">
        <v>134.19999999999999</v>
      </c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17"/>
      <c r="Z22" s="217"/>
      <c r="AA22" s="217"/>
      <c r="AB22" s="217"/>
      <c r="AC22" s="217"/>
      <c r="AD22" s="217"/>
      <c r="AE22" s="217"/>
      <c r="AF22" s="217"/>
      <c r="AG22" s="217" t="s">
        <v>116</v>
      </c>
      <c r="AH22" s="217">
        <v>5</v>
      </c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</row>
    <row r="23" spans="1:60" outlineLevel="1" x14ac:dyDescent="0.2">
      <c r="A23" s="224"/>
      <c r="B23" s="225"/>
      <c r="C23" s="250" t="s">
        <v>130</v>
      </c>
      <c r="D23" s="227"/>
      <c r="E23" s="228">
        <v>181.17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17"/>
      <c r="Z23" s="217"/>
      <c r="AA23" s="217"/>
      <c r="AB23" s="217"/>
      <c r="AC23" s="217"/>
      <c r="AD23" s="217"/>
      <c r="AE23" s="217"/>
      <c r="AF23" s="217"/>
      <c r="AG23" s="217" t="s">
        <v>116</v>
      </c>
      <c r="AH23" s="217">
        <v>5</v>
      </c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</row>
    <row r="24" spans="1:60" outlineLevel="1" x14ac:dyDescent="0.2">
      <c r="A24" s="236">
        <v>6</v>
      </c>
      <c r="B24" s="237" t="s">
        <v>131</v>
      </c>
      <c r="C24" s="248" t="s">
        <v>132</v>
      </c>
      <c r="D24" s="238" t="s">
        <v>133</v>
      </c>
      <c r="E24" s="239">
        <v>671</v>
      </c>
      <c r="F24" s="240"/>
      <c r="G24" s="241">
        <f>ROUND(E24*F24,2)</f>
        <v>0</v>
      </c>
      <c r="H24" s="240"/>
      <c r="I24" s="241">
        <f>ROUND(E24*H24,2)</f>
        <v>0</v>
      </c>
      <c r="J24" s="240"/>
      <c r="K24" s="241">
        <f>ROUND(E24*J24,2)</f>
        <v>0</v>
      </c>
      <c r="L24" s="241">
        <v>21</v>
      </c>
      <c r="M24" s="241">
        <f>G24*(1+L24/100)</f>
        <v>0</v>
      </c>
      <c r="N24" s="241">
        <v>0</v>
      </c>
      <c r="O24" s="241">
        <f>ROUND(E24*N24,2)</f>
        <v>0</v>
      </c>
      <c r="P24" s="241">
        <v>0</v>
      </c>
      <c r="Q24" s="241">
        <f>ROUND(E24*P24,2)</f>
        <v>0</v>
      </c>
      <c r="R24" s="241" t="s">
        <v>104</v>
      </c>
      <c r="S24" s="241" t="s">
        <v>105</v>
      </c>
      <c r="T24" s="242" t="s">
        <v>105</v>
      </c>
      <c r="U24" s="226">
        <v>1.7999999999999999E-2</v>
      </c>
      <c r="V24" s="226">
        <f>ROUND(E24*U24,2)</f>
        <v>12.08</v>
      </c>
      <c r="W24" s="226"/>
      <c r="X24" s="226" t="s">
        <v>106</v>
      </c>
      <c r="Y24" s="217"/>
      <c r="Z24" s="217"/>
      <c r="AA24" s="217"/>
      <c r="AB24" s="217"/>
      <c r="AC24" s="217"/>
      <c r="AD24" s="217"/>
      <c r="AE24" s="217"/>
      <c r="AF24" s="217"/>
      <c r="AG24" s="217" t="s">
        <v>107</v>
      </c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</row>
    <row r="25" spans="1:60" outlineLevel="1" x14ac:dyDescent="0.2">
      <c r="A25" s="224"/>
      <c r="B25" s="225"/>
      <c r="C25" s="249" t="s">
        <v>134</v>
      </c>
      <c r="D25" s="244"/>
      <c r="E25" s="244"/>
      <c r="F25" s="244"/>
      <c r="G25" s="244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17"/>
      <c r="Z25" s="217"/>
      <c r="AA25" s="217"/>
      <c r="AB25" s="217"/>
      <c r="AC25" s="217"/>
      <c r="AD25" s="217"/>
      <c r="AE25" s="217"/>
      <c r="AF25" s="217"/>
      <c r="AG25" s="217" t="s">
        <v>109</v>
      </c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</row>
    <row r="26" spans="1:60" outlineLevel="1" x14ac:dyDescent="0.2">
      <c r="A26" s="224"/>
      <c r="B26" s="225"/>
      <c r="C26" s="250" t="s">
        <v>135</v>
      </c>
      <c r="D26" s="227"/>
      <c r="E26" s="228">
        <v>671</v>
      </c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17"/>
      <c r="Z26" s="217"/>
      <c r="AA26" s="217"/>
      <c r="AB26" s="217"/>
      <c r="AC26" s="217"/>
      <c r="AD26" s="217"/>
      <c r="AE26" s="217"/>
      <c r="AF26" s="217"/>
      <c r="AG26" s="217" t="s">
        <v>116</v>
      </c>
      <c r="AH26" s="217">
        <v>0</v>
      </c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</row>
    <row r="27" spans="1:60" x14ac:dyDescent="0.2">
      <c r="A27" s="230" t="s">
        <v>99</v>
      </c>
      <c r="B27" s="231" t="s">
        <v>63</v>
      </c>
      <c r="C27" s="247" t="s">
        <v>64</v>
      </c>
      <c r="D27" s="232"/>
      <c r="E27" s="233"/>
      <c r="F27" s="234"/>
      <c r="G27" s="234">
        <f>SUMIF(AG28:AG39,"&lt;&gt;NOR",G28:G39)</f>
        <v>0</v>
      </c>
      <c r="H27" s="234"/>
      <c r="I27" s="234">
        <f>SUM(I28:I39)</f>
        <v>0</v>
      </c>
      <c r="J27" s="234"/>
      <c r="K27" s="234">
        <f>SUM(K28:K39)</f>
        <v>0</v>
      </c>
      <c r="L27" s="234"/>
      <c r="M27" s="234">
        <f>SUM(M28:M39)</f>
        <v>0</v>
      </c>
      <c r="N27" s="234"/>
      <c r="O27" s="234">
        <f>SUM(O28:O39)</f>
        <v>646.5200000000001</v>
      </c>
      <c r="P27" s="234"/>
      <c r="Q27" s="234">
        <f>SUM(Q28:Q39)</f>
        <v>0</v>
      </c>
      <c r="R27" s="234"/>
      <c r="S27" s="234"/>
      <c r="T27" s="235"/>
      <c r="U27" s="229"/>
      <c r="V27" s="229">
        <f>SUM(V28:V39)</f>
        <v>392.62999999999994</v>
      </c>
      <c r="W27" s="229"/>
      <c r="X27" s="229"/>
      <c r="AG27" t="s">
        <v>100</v>
      </c>
    </row>
    <row r="28" spans="1:60" outlineLevel="1" x14ac:dyDescent="0.2">
      <c r="A28" s="236">
        <v>7</v>
      </c>
      <c r="B28" s="237" t="s">
        <v>136</v>
      </c>
      <c r="C28" s="248" t="s">
        <v>137</v>
      </c>
      <c r="D28" s="238" t="s">
        <v>119</v>
      </c>
      <c r="E28" s="239">
        <v>201.3</v>
      </c>
      <c r="F28" s="240"/>
      <c r="G28" s="241">
        <f>ROUND(E28*F28,2)</f>
        <v>0</v>
      </c>
      <c r="H28" s="240"/>
      <c r="I28" s="241">
        <f>ROUND(E28*H28,2)</f>
        <v>0</v>
      </c>
      <c r="J28" s="240"/>
      <c r="K28" s="241">
        <f>ROUND(E28*J28,2)</f>
        <v>0</v>
      </c>
      <c r="L28" s="241">
        <v>21</v>
      </c>
      <c r="M28" s="241">
        <f>G28*(1+L28/100)</f>
        <v>0</v>
      </c>
      <c r="N28" s="241">
        <v>2.16</v>
      </c>
      <c r="O28" s="241">
        <f>ROUND(E28*N28,2)</f>
        <v>434.81</v>
      </c>
      <c r="P28" s="241">
        <v>0</v>
      </c>
      <c r="Q28" s="241">
        <f>ROUND(E28*P28,2)</f>
        <v>0</v>
      </c>
      <c r="R28" s="241" t="s">
        <v>138</v>
      </c>
      <c r="S28" s="241" t="s">
        <v>105</v>
      </c>
      <c r="T28" s="242" t="s">
        <v>105</v>
      </c>
      <c r="U28" s="226">
        <v>1.085</v>
      </c>
      <c r="V28" s="226">
        <f>ROUND(E28*U28,2)</f>
        <v>218.41</v>
      </c>
      <c r="W28" s="226"/>
      <c r="X28" s="226" t="s">
        <v>106</v>
      </c>
      <c r="Y28" s="217"/>
      <c r="Z28" s="217"/>
      <c r="AA28" s="217"/>
      <c r="AB28" s="217"/>
      <c r="AC28" s="217"/>
      <c r="AD28" s="217"/>
      <c r="AE28" s="217"/>
      <c r="AF28" s="217"/>
      <c r="AG28" s="217" t="s">
        <v>107</v>
      </c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</row>
    <row r="29" spans="1:60" outlineLevel="1" x14ac:dyDescent="0.2">
      <c r="A29" s="224"/>
      <c r="B29" s="225"/>
      <c r="C29" s="250" t="s">
        <v>139</v>
      </c>
      <c r="D29" s="227"/>
      <c r="E29" s="228">
        <v>201.3</v>
      </c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17"/>
      <c r="Z29" s="217"/>
      <c r="AA29" s="217"/>
      <c r="AB29" s="217"/>
      <c r="AC29" s="217"/>
      <c r="AD29" s="217"/>
      <c r="AE29" s="217"/>
      <c r="AF29" s="217"/>
      <c r="AG29" s="217" t="s">
        <v>116</v>
      </c>
      <c r="AH29" s="217">
        <v>0</v>
      </c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</row>
    <row r="30" spans="1:60" outlineLevel="1" x14ac:dyDescent="0.2">
      <c r="A30" s="236">
        <v>8</v>
      </c>
      <c r="B30" s="237" t="s">
        <v>140</v>
      </c>
      <c r="C30" s="248" t="s">
        <v>141</v>
      </c>
      <c r="D30" s="238" t="s">
        <v>119</v>
      </c>
      <c r="E30" s="239">
        <v>100.65</v>
      </c>
      <c r="F30" s="240"/>
      <c r="G30" s="241">
        <f>ROUND(E30*F30,2)</f>
        <v>0</v>
      </c>
      <c r="H30" s="240"/>
      <c r="I30" s="241">
        <f>ROUND(E30*H30,2)</f>
        <v>0</v>
      </c>
      <c r="J30" s="240"/>
      <c r="K30" s="241">
        <f>ROUND(E30*J30,2)</f>
        <v>0</v>
      </c>
      <c r="L30" s="241">
        <v>21</v>
      </c>
      <c r="M30" s="241">
        <f>G30*(1+L30/100)</f>
        <v>0</v>
      </c>
      <c r="N30" s="241">
        <v>2.1</v>
      </c>
      <c r="O30" s="241">
        <f>ROUND(E30*N30,2)</f>
        <v>211.37</v>
      </c>
      <c r="P30" s="241">
        <v>0</v>
      </c>
      <c r="Q30" s="241">
        <f>ROUND(E30*P30,2)</f>
        <v>0</v>
      </c>
      <c r="R30" s="241" t="s">
        <v>138</v>
      </c>
      <c r="S30" s="241" t="s">
        <v>105</v>
      </c>
      <c r="T30" s="242" t="s">
        <v>105</v>
      </c>
      <c r="U30" s="226">
        <v>0.96499999999999997</v>
      </c>
      <c r="V30" s="226">
        <f>ROUND(E30*U30,2)</f>
        <v>97.13</v>
      </c>
      <c r="W30" s="226"/>
      <c r="X30" s="226" t="s">
        <v>106</v>
      </c>
      <c r="Y30" s="217"/>
      <c r="Z30" s="217"/>
      <c r="AA30" s="217"/>
      <c r="AB30" s="217"/>
      <c r="AC30" s="217"/>
      <c r="AD30" s="217"/>
      <c r="AE30" s="217"/>
      <c r="AF30" s="217"/>
      <c r="AG30" s="217" t="s">
        <v>107</v>
      </c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</row>
    <row r="31" spans="1:60" outlineLevel="1" x14ac:dyDescent="0.2">
      <c r="A31" s="224"/>
      <c r="B31" s="225"/>
      <c r="C31" s="250" t="s">
        <v>142</v>
      </c>
      <c r="D31" s="227"/>
      <c r="E31" s="228">
        <v>100.65</v>
      </c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17"/>
      <c r="Z31" s="217"/>
      <c r="AA31" s="217"/>
      <c r="AB31" s="217"/>
      <c r="AC31" s="217"/>
      <c r="AD31" s="217"/>
      <c r="AE31" s="217"/>
      <c r="AF31" s="217"/>
      <c r="AG31" s="217" t="s">
        <v>116</v>
      </c>
      <c r="AH31" s="217">
        <v>0</v>
      </c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</row>
    <row r="32" spans="1:60" outlineLevel="1" x14ac:dyDescent="0.2">
      <c r="A32" s="236">
        <v>9</v>
      </c>
      <c r="B32" s="237" t="s">
        <v>143</v>
      </c>
      <c r="C32" s="248" t="s">
        <v>144</v>
      </c>
      <c r="D32" s="238" t="s">
        <v>145</v>
      </c>
      <c r="E32" s="239">
        <v>700.83266000000003</v>
      </c>
      <c r="F32" s="240"/>
      <c r="G32" s="241">
        <f>ROUND(E32*F32,2)</f>
        <v>0</v>
      </c>
      <c r="H32" s="240"/>
      <c r="I32" s="241">
        <f>ROUND(E32*H32,2)</f>
        <v>0</v>
      </c>
      <c r="J32" s="240"/>
      <c r="K32" s="241">
        <f>ROUND(E32*J32,2)</f>
        <v>0</v>
      </c>
      <c r="L32" s="241">
        <v>21</v>
      </c>
      <c r="M32" s="241">
        <f>G32*(1+L32/100)</f>
        <v>0</v>
      </c>
      <c r="N32" s="241">
        <v>0</v>
      </c>
      <c r="O32" s="241">
        <f>ROUND(E32*N32,2)</f>
        <v>0</v>
      </c>
      <c r="P32" s="241">
        <v>0</v>
      </c>
      <c r="Q32" s="241">
        <f>ROUND(E32*P32,2)</f>
        <v>0</v>
      </c>
      <c r="R32" s="241" t="s">
        <v>113</v>
      </c>
      <c r="S32" s="241" t="s">
        <v>105</v>
      </c>
      <c r="T32" s="242" t="s">
        <v>105</v>
      </c>
      <c r="U32" s="226">
        <v>0.02</v>
      </c>
      <c r="V32" s="226">
        <f>ROUND(E32*U32,2)</f>
        <v>14.02</v>
      </c>
      <c r="W32" s="226"/>
      <c r="X32" s="226" t="s">
        <v>106</v>
      </c>
      <c r="Y32" s="217"/>
      <c r="Z32" s="217"/>
      <c r="AA32" s="217"/>
      <c r="AB32" s="217"/>
      <c r="AC32" s="217"/>
      <c r="AD32" s="217"/>
      <c r="AE32" s="217"/>
      <c r="AF32" s="217"/>
      <c r="AG32" s="217" t="s">
        <v>107</v>
      </c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</row>
    <row r="33" spans="1:60" outlineLevel="1" x14ac:dyDescent="0.2">
      <c r="A33" s="224"/>
      <c r="B33" s="225"/>
      <c r="C33" s="249" t="s">
        <v>146</v>
      </c>
      <c r="D33" s="244"/>
      <c r="E33" s="244"/>
      <c r="F33" s="244"/>
      <c r="G33" s="244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17"/>
      <c r="Z33" s="217"/>
      <c r="AA33" s="217"/>
      <c r="AB33" s="217"/>
      <c r="AC33" s="217"/>
      <c r="AD33" s="217"/>
      <c r="AE33" s="217"/>
      <c r="AF33" s="217"/>
      <c r="AG33" s="217" t="s">
        <v>109</v>
      </c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</row>
    <row r="34" spans="1:60" outlineLevel="1" x14ac:dyDescent="0.2">
      <c r="A34" s="224"/>
      <c r="B34" s="225"/>
      <c r="C34" s="250" t="s">
        <v>147</v>
      </c>
      <c r="D34" s="227"/>
      <c r="E34" s="228">
        <v>434.80799999999999</v>
      </c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17"/>
      <c r="Z34" s="217"/>
      <c r="AA34" s="217"/>
      <c r="AB34" s="217"/>
      <c r="AC34" s="217"/>
      <c r="AD34" s="217"/>
      <c r="AE34" s="217"/>
      <c r="AF34" s="217"/>
      <c r="AG34" s="217" t="s">
        <v>116</v>
      </c>
      <c r="AH34" s="217">
        <v>6</v>
      </c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</row>
    <row r="35" spans="1:60" outlineLevel="1" x14ac:dyDescent="0.2">
      <c r="A35" s="224"/>
      <c r="B35" s="225"/>
      <c r="C35" s="250" t="s">
        <v>148</v>
      </c>
      <c r="D35" s="227"/>
      <c r="E35" s="228">
        <v>211.36500000000001</v>
      </c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17"/>
      <c r="Z35" s="217"/>
      <c r="AA35" s="217"/>
      <c r="AB35" s="217"/>
      <c r="AC35" s="217"/>
      <c r="AD35" s="217"/>
      <c r="AE35" s="217"/>
      <c r="AF35" s="217"/>
      <c r="AG35" s="217" t="s">
        <v>116</v>
      </c>
      <c r="AH35" s="217">
        <v>6</v>
      </c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</row>
    <row r="36" spans="1:60" outlineLevel="1" x14ac:dyDescent="0.2">
      <c r="A36" s="224"/>
      <c r="B36" s="225"/>
      <c r="C36" s="250" t="s">
        <v>149</v>
      </c>
      <c r="D36" s="227"/>
      <c r="E36" s="228">
        <v>0.33550000000000002</v>
      </c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17"/>
      <c r="Z36" s="217"/>
      <c r="AA36" s="217"/>
      <c r="AB36" s="217"/>
      <c r="AC36" s="217"/>
      <c r="AD36" s="217"/>
      <c r="AE36" s="217"/>
      <c r="AF36" s="217"/>
      <c r="AG36" s="217" t="s">
        <v>116</v>
      </c>
      <c r="AH36" s="217">
        <v>6</v>
      </c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</row>
    <row r="37" spans="1:60" outlineLevel="1" x14ac:dyDescent="0.2">
      <c r="A37" s="224"/>
      <c r="B37" s="225"/>
      <c r="C37" s="250" t="s">
        <v>150</v>
      </c>
      <c r="D37" s="227"/>
      <c r="E37" s="228">
        <v>54.324159999999999</v>
      </c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17"/>
      <c r="Z37" s="217"/>
      <c r="AA37" s="217"/>
      <c r="AB37" s="217"/>
      <c r="AC37" s="217"/>
      <c r="AD37" s="217"/>
      <c r="AE37" s="217"/>
      <c r="AF37" s="217"/>
      <c r="AG37" s="217" t="s">
        <v>116</v>
      </c>
      <c r="AH37" s="217">
        <v>6</v>
      </c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</row>
    <row r="38" spans="1:60" outlineLevel="1" x14ac:dyDescent="0.2">
      <c r="A38" s="236">
        <v>10</v>
      </c>
      <c r="B38" s="237" t="s">
        <v>151</v>
      </c>
      <c r="C38" s="248" t="s">
        <v>152</v>
      </c>
      <c r="D38" s="238" t="s">
        <v>133</v>
      </c>
      <c r="E38" s="239">
        <v>671</v>
      </c>
      <c r="F38" s="240"/>
      <c r="G38" s="241">
        <f>ROUND(E38*F38,2)</f>
        <v>0</v>
      </c>
      <c r="H38" s="240"/>
      <c r="I38" s="241">
        <f>ROUND(E38*H38,2)</f>
        <v>0</v>
      </c>
      <c r="J38" s="240"/>
      <c r="K38" s="241">
        <f>ROUND(E38*J38,2)</f>
        <v>0</v>
      </c>
      <c r="L38" s="241">
        <v>21</v>
      </c>
      <c r="M38" s="241">
        <f>G38*(1+L38/100)</f>
        <v>0</v>
      </c>
      <c r="N38" s="241">
        <v>5.0000000000000001E-4</v>
      </c>
      <c r="O38" s="241">
        <f>ROUND(E38*N38,2)</f>
        <v>0.34</v>
      </c>
      <c r="P38" s="241">
        <v>0</v>
      </c>
      <c r="Q38" s="241">
        <f>ROUND(E38*P38,2)</f>
        <v>0</v>
      </c>
      <c r="R38" s="241"/>
      <c r="S38" s="241" t="s">
        <v>153</v>
      </c>
      <c r="T38" s="242" t="s">
        <v>105</v>
      </c>
      <c r="U38" s="226">
        <v>9.4E-2</v>
      </c>
      <c r="V38" s="226">
        <f>ROUND(E38*U38,2)</f>
        <v>63.07</v>
      </c>
      <c r="W38" s="226"/>
      <c r="X38" s="226" t="s">
        <v>106</v>
      </c>
      <c r="Y38" s="217"/>
      <c r="Z38" s="217"/>
      <c r="AA38" s="217"/>
      <c r="AB38" s="217"/>
      <c r="AC38" s="217"/>
      <c r="AD38" s="217"/>
      <c r="AE38" s="217"/>
      <c r="AF38" s="217"/>
      <c r="AG38" s="217" t="s">
        <v>107</v>
      </c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</row>
    <row r="39" spans="1:60" outlineLevel="1" x14ac:dyDescent="0.2">
      <c r="A39" s="224"/>
      <c r="B39" s="225"/>
      <c r="C39" s="250" t="s">
        <v>135</v>
      </c>
      <c r="D39" s="227"/>
      <c r="E39" s="228">
        <v>671</v>
      </c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17"/>
      <c r="Z39" s="217"/>
      <c r="AA39" s="217"/>
      <c r="AB39" s="217"/>
      <c r="AC39" s="217"/>
      <c r="AD39" s="217"/>
      <c r="AE39" s="217"/>
      <c r="AF39" s="217"/>
      <c r="AG39" s="217" t="s">
        <v>116</v>
      </c>
      <c r="AH39" s="217">
        <v>0</v>
      </c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</row>
    <row r="40" spans="1:60" x14ac:dyDescent="0.2">
      <c r="A40" s="230" t="s">
        <v>99</v>
      </c>
      <c r="B40" s="231" t="s">
        <v>65</v>
      </c>
      <c r="C40" s="247" t="s">
        <v>66</v>
      </c>
      <c r="D40" s="232"/>
      <c r="E40" s="233"/>
      <c r="F40" s="234"/>
      <c r="G40" s="234">
        <f>SUMIF(AG41:AG43,"&lt;&gt;NOR",G41:G43)</f>
        <v>0</v>
      </c>
      <c r="H40" s="234"/>
      <c r="I40" s="234">
        <f>SUM(I41:I43)</f>
        <v>0</v>
      </c>
      <c r="J40" s="234"/>
      <c r="K40" s="234">
        <f>SUM(K41:K43)</f>
        <v>0</v>
      </c>
      <c r="L40" s="234"/>
      <c r="M40" s="234">
        <f>SUM(M41:M43)</f>
        <v>0</v>
      </c>
      <c r="N40" s="234"/>
      <c r="O40" s="234">
        <f>SUM(O41:O43)</f>
        <v>54.32</v>
      </c>
      <c r="P40" s="234"/>
      <c r="Q40" s="234">
        <f>SUM(Q41:Q43)</f>
        <v>0</v>
      </c>
      <c r="R40" s="234"/>
      <c r="S40" s="234"/>
      <c r="T40" s="235"/>
      <c r="U40" s="229"/>
      <c r="V40" s="229">
        <f>SUM(V41:V43)</f>
        <v>15.43</v>
      </c>
      <c r="W40" s="229"/>
      <c r="X40" s="229"/>
      <c r="AG40" t="s">
        <v>100</v>
      </c>
    </row>
    <row r="41" spans="1:60" ht="22.5" outlineLevel="1" x14ac:dyDescent="0.2">
      <c r="A41" s="236">
        <v>11</v>
      </c>
      <c r="B41" s="237" t="s">
        <v>154</v>
      </c>
      <c r="C41" s="248" t="s">
        <v>155</v>
      </c>
      <c r="D41" s="238" t="s">
        <v>133</v>
      </c>
      <c r="E41" s="239">
        <v>671</v>
      </c>
      <c r="F41" s="240"/>
      <c r="G41" s="241">
        <f>ROUND(E41*F41,2)</f>
        <v>0</v>
      </c>
      <c r="H41" s="240"/>
      <c r="I41" s="241">
        <f>ROUND(E41*H41,2)</f>
        <v>0</v>
      </c>
      <c r="J41" s="240"/>
      <c r="K41" s="241">
        <f>ROUND(E41*J41,2)</f>
        <v>0</v>
      </c>
      <c r="L41" s="241">
        <v>21</v>
      </c>
      <c r="M41" s="241">
        <f>G41*(1+L41/100)</f>
        <v>0</v>
      </c>
      <c r="N41" s="241">
        <v>8.0960000000000004E-2</v>
      </c>
      <c r="O41" s="241">
        <f>ROUND(E41*N41,2)</f>
        <v>54.32</v>
      </c>
      <c r="P41" s="241">
        <v>0</v>
      </c>
      <c r="Q41" s="241">
        <f>ROUND(E41*P41,2)</f>
        <v>0</v>
      </c>
      <c r="R41" s="241" t="s">
        <v>113</v>
      </c>
      <c r="S41" s="241" t="s">
        <v>105</v>
      </c>
      <c r="T41" s="242" t="s">
        <v>105</v>
      </c>
      <c r="U41" s="226">
        <v>2.3E-2</v>
      </c>
      <c r="V41" s="226">
        <f>ROUND(E41*U41,2)</f>
        <v>15.43</v>
      </c>
      <c r="W41" s="226"/>
      <c r="X41" s="226" t="s">
        <v>106</v>
      </c>
      <c r="Y41" s="217"/>
      <c r="Z41" s="217"/>
      <c r="AA41" s="217"/>
      <c r="AB41" s="217"/>
      <c r="AC41" s="217"/>
      <c r="AD41" s="217"/>
      <c r="AE41" s="217"/>
      <c r="AF41" s="217"/>
      <c r="AG41" s="217" t="s">
        <v>107</v>
      </c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</row>
    <row r="42" spans="1:60" outlineLevel="1" x14ac:dyDescent="0.2">
      <c r="A42" s="224"/>
      <c r="B42" s="225"/>
      <c r="C42" s="249" t="s">
        <v>156</v>
      </c>
      <c r="D42" s="244"/>
      <c r="E42" s="244"/>
      <c r="F42" s="244"/>
      <c r="G42" s="244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17"/>
      <c r="Z42" s="217"/>
      <c r="AA42" s="217"/>
      <c r="AB42" s="217"/>
      <c r="AC42" s="217"/>
      <c r="AD42" s="217"/>
      <c r="AE42" s="217"/>
      <c r="AF42" s="217"/>
      <c r="AG42" s="217" t="s">
        <v>109</v>
      </c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</row>
    <row r="43" spans="1:60" outlineLevel="1" x14ac:dyDescent="0.2">
      <c r="A43" s="224"/>
      <c r="B43" s="225"/>
      <c r="C43" s="250" t="s">
        <v>135</v>
      </c>
      <c r="D43" s="227"/>
      <c r="E43" s="228">
        <v>671</v>
      </c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17"/>
      <c r="Z43" s="217"/>
      <c r="AA43" s="217"/>
      <c r="AB43" s="217"/>
      <c r="AC43" s="217"/>
      <c r="AD43" s="217"/>
      <c r="AE43" s="217"/>
      <c r="AF43" s="217"/>
      <c r="AG43" s="217" t="s">
        <v>116</v>
      </c>
      <c r="AH43" s="217">
        <v>0</v>
      </c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</row>
    <row r="44" spans="1:60" x14ac:dyDescent="0.2">
      <c r="A44" s="230" t="s">
        <v>99</v>
      </c>
      <c r="B44" s="231" t="s">
        <v>67</v>
      </c>
      <c r="C44" s="247" t="s">
        <v>68</v>
      </c>
      <c r="D44" s="232"/>
      <c r="E44" s="233"/>
      <c r="F44" s="234"/>
      <c r="G44" s="234">
        <f>SUMIF(AG45:AG48,"&lt;&gt;NOR",G45:G48)</f>
        <v>0</v>
      </c>
      <c r="H44" s="234"/>
      <c r="I44" s="234">
        <f>SUM(I45:I48)</f>
        <v>0</v>
      </c>
      <c r="J44" s="234"/>
      <c r="K44" s="234">
        <f>SUM(K45:K48)</f>
        <v>0</v>
      </c>
      <c r="L44" s="234"/>
      <c r="M44" s="234">
        <f>SUM(M45:M48)</f>
        <v>0</v>
      </c>
      <c r="N44" s="234"/>
      <c r="O44" s="234">
        <f>SUM(O45:O48)</f>
        <v>0</v>
      </c>
      <c r="P44" s="234"/>
      <c r="Q44" s="234">
        <f>SUM(Q45:Q48)</f>
        <v>0</v>
      </c>
      <c r="R44" s="234"/>
      <c r="S44" s="234"/>
      <c r="T44" s="235"/>
      <c r="U44" s="229"/>
      <c r="V44" s="229">
        <f>SUM(V45:V48)</f>
        <v>0</v>
      </c>
      <c r="W44" s="229"/>
      <c r="X44" s="229"/>
      <c r="AG44" t="s">
        <v>100</v>
      </c>
    </row>
    <row r="45" spans="1:60" outlineLevel="1" x14ac:dyDescent="0.2">
      <c r="A45" s="236">
        <v>12</v>
      </c>
      <c r="B45" s="237" t="s">
        <v>157</v>
      </c>
      <c r="C45" s="248" t="s">
        <v>158</v>
      </c>
      <c r="D45" s="238" t="s">
        <v>0</v>
      </c>
      <c r="E45" s="239">
        <v>521.91999999999996</v>
      </c>
      <c r="F45" s="240"/>
      <c r="G45" s="241">
        <f>ROUND(E45*F45,2)</f>
        <v>0</v>
      </c>
      <c r="H45" s="240"/>
      <c r="I45" s="241">
        <f>ROUND(E45*H45,2)</f>
        <v>0</v>
      </c>
      <c r="J45" s="240"/>
      <c r="K45" s="241">
        <f>ROUND(E45*J45,2)</f>
        <v>0</v>
      </c>
      <c r="L45" s="241">
        <v>21</v>
      </c>
      <c r="M45" s="241">
        <f>G45*(1+L45/100)</f>
        <v>0</v>
      </c>
      <c r="N45" s="241">
        <v>0</v>
      </c>
      <c r="O45" s="241">
        <f>ROUND(E45*N45,2)</f>
        <v>0</v>
      </c>
      <c r="P45" s="241">
        <v>0</v>
      </c>
      <c r="Q45" s="241">
        <f>ROUND(E45*P45,2)</f>
        <v>0</v>
      </c>
      <c r="R45" s="241" t="s">
        <v>159</v>
      </c>
      <c r="S45" s="241" t="s">
        <v>105</v>
      </c>
      <c r="T45" s="242" t="s">
        <v>105</v>
      </c>
      <c r="U45" s="226">
        <v>0</v>
      </c>
      <c r="V45" s="226">
        <f>ROUND(E45*U45,2)</f>
        <v>0</v>
      </c>
      <c r="W45" s="226"/>
      <c r="X45" s="226" t="s">
        <v>106</v>
      </c>
      <c r="Y45" s="217"/>
      <c r="Z45" s="217"/>
      <c r="AA45" s="217"/>
      <c r="AB45" s="217"/>
      <c r="AC45" s="217"/>
      <c r="AD45" s="217"/>
      <c r="AE45" s="217"/>
      <c r="AF45" s="217"/>
      <c r="AG45" s="217" t="s">
        <v>107</v>
      </c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</row>
    <row r="46" spans="1:60" outlineLevel="1" x14ac:dyDescent="0.2">
      <c r="A46" s="224"/>
      <c r="B46" s="225"/>
      <c r="C46" s="249" t="s">
        <v>160</v>
      </c>
      <c r="D46" s="244"/>
      <c r="E46" s="244"/>
      <c r="F46" s="244"/>
      <c r="G46" s="244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17"/>
      <c r="Z46" s="217"/>
      <c r="AA46" s="217"/>
      <c r="AB46" s="217"/>
      <c r="AC46" s="217"/>
      <c r="AD46" s="217"/>
      <c r="AE46" s="217"/>
      <c r="AF46" s="217"/>
      <c r="AG46" s="217" t="s">
        <v>109</v>
      </c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</row>
    <row r="47" spans="1:60" outlineLevel="1" x14ac:dyDescent="0.2">
      <c r="A47" s="236">
        <v>13</v>
      </c>
      <c r="B47" s="237" t="s">
        <v>161</v>
      </c>
      <c r="C47" s="248" t="s">
        <v>162</v>
      </c>
      <c r="D47" s="238" t="s">
        <v>163</v>
      </c>
      <c r="E47" s="239">
        <v>122</v>
      </c>
      <c r="F47" s="240"/>
      <c r="G47" s="241">
        <f>ROUND(E47*F47,2)</f>
        <v>0</v>
      </c>
      <c r="H47" s="240"/>
      <c r="I47" s="241">
        <f>ROUND(E47*H47,2)</f>
        <v>0</v>
      </c>
      <c r="J47" s="240"/>
      <c r="K47" s="241">
        <f>ROUND(E47*J47,2)</f>
        <v>0</v>
      </c>
      <c r="L47" s="241">
        <v>21</v>
      </c>
      <c r="M47" s="241">
        <f>G47*(1+L47/100)</f>
        <v>0</v>
      </c>
      <c r="N47" s="241">
        <v>0</v>
      </c>
      <c r="O47" s="241">
        <f>ROUND(E47*N47,2)</f>
        <v>0</v>
      </c>
      <c r="P47" s="241">
        <v>0</v>
      </c>
      <c r="Q47" s="241">
        <f>ROUND(E47*P47,2)</f>
        <v>0</v>
      </c>
      <c r="R47" s="241"/>
      <c r="S47" s="241" t="s">
        <v>153</v>
      </c>
      <c r="T47" s="242" t="s">
        <v>164</v>
      </c>
      <c r="U47" s="226">
        <v>0</v>
      </c>
      <c r="V47" s="226">
        <f>ROUND(E47*U47,2)</f>
        <v>0</v>
      </c>
      <c r="W47" s="226"/>
      <c r="X47" s="226" t="s">
        <v>106</v>
      </c>
      <c r="Y47" s="217"/>
      <c r="Z47" s="217"/>
      <c r="AA47" s="217"/>
      <c r="AB47" s="217"/>
      <c r="AC47" s="217"/>
      <c r="AD47" s="217"/>
      <c r="AE47" s="217"/>
      <c r="AF47" s="217"/>
      <c r="AG47" s="217" t="s">
        <v>107</v>
      </c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</row>
    <row r="48" spans="1:60" outlineLevel="1" x14ac:dyDescent="0.2">
      <c r="A48" s="224"/>
      <c r="B48" s="225"/>
      <c r="C48" s="250" t="s">
        <v>165</v>
      </c>
      <c r="D48" s="227"/>
      <c r="E48" s="228">
        <v>122</v>
      </c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17"/>
      <c r="Z48" s="217"/>
      <c r="AA48" s="217"/>
      <c r="AB48" s="217"/>
      <c r="AC48" s="217"/>
      <c r="AD48" s="217"/>
      <c r="AE48" s="217"/>
      <c r="AF48" s="217"/>
      <c r="AG48" s="217" t="s">
        <v>116</v>
      </c>
      <c r="AH48" s="217">
        <v>0</v>
      </c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</row>
    <row r="49" spans="1:60" x14ac:dyDescent="0.2">
      <c r="A49" s="230" t="s">
        <v>99</v>
      </c>
      <c r="B49" s="231" t="s">
        <v>69</v>
      </c>
      <c r="C49" s="247" t="s">
        <v>70</v>
      </c>
      <c r="D49" s="232"/>
      <c r="E49" s="233"/>
      <c r="F49" s="234"/>
      <c r="G49" s="234">
        <f>SUMIF(AG50:AG55,"&lt;&gt;NOR",G50:G55)</f>
        <v>0</v>
      </c>
      <c r="H49" s="234"/>
      <c r="I49" s="234">
        <f>SUM(I50:I55)</f>
        <v>0</v>
      </c>
      <c r="J49" s="234"/>
      <c r="K49" s="234">
        <f>SUM(K50:K55)</f>
        <v>0</v>
      </c>
      <c r="L49" s="234"/>
      <c r="M49" s="234">
        <f>SUM(M50:M55)</f>
        <v>0</v>
      </c>
      <c r="N49" s="234"/>
      <c r="O49" s="234">
        <f>SUM(O50:O55)</f>
        <v>2.27</v>
      </c>
      <c r="P49" s="234"/>
      <c r="Q49" s="234">
        <f>SUM(Q50:Q55)</f>
        <v>0.16</v>
      </c>
      <c r="R49" s="234"/>
      <c r="S49" s="234"/>
      <c r="T49" s="235"/>
      <c r="U49" s="229"/>
      <c r="V49" s="229">
        <f>SUM(V50:V55)</f>
        <v>40.730000000000004</v>
      </c>
      <c r="W49" s="229"/>
      <c r="X49" s="229"/>
      <c r="AG49" t="s">
        <v>100</v>
      </c>
    </row>
    <row r="50" spans="1:60" outlineLevel="1" x14ac:dyDescent="0.2">
      <c r="A50" s="236">
        <v>14</v>
      </c>
      <c r="B50" s="237" t="s">
        <v>166</v>
      </c>
      <c r="C50" s="248" t="s">
        <v>167</v>
      </c>
      <c r="D50" s="238" t="s">
        <v>112</v>
      </c>
      <c r="E50" s="239">
        <v>16.899999999999999</v>
      </c>
      <c r="F50" s="240"/>
      <c r="G50" s="241">
        <f>ROUND(E50*F50,2)</f>
        <v>0</v>
      </c>
      <c r="H50" s="240"/>
      <c r="I50" s="241">
        <f>ROUND(E50*H50,2)</f>
        <v>0</v>
      </c>
      <c r="J50" s="240"/>
      <c r="K50" s="241">
        <f>ROUND(E50*J50,2)</f>
        <v>0</v>
      </c>
      <c r="L50" s="241">
        <v>21</v>
      </c>
      <c r="M50" s="241">
        <f>G50*(1+L50/100)</f>
        <v>0</v>
      </c>
      <c r="N50" s="241">
        <v>0</v>
      </c>
      <c r="O50" s="241">
        <f>ROUND(E50*N50,2)</f>
        <v>0</v>
      </c>
      <c r="P50" s="241">
        <v>9.2499999999999995E-3</v>
      </c>
      <c r="Q50" s="241">
        <f>ROUND(E50*P50,2)</f>
        <v>0.16</v>
      </c>
      <c r="R50" s="241" t="s">
        <v>168</v>
      </c>
      <c r="S50" s="241" t="s">
        <v>105</v>
      </c>
      <c r="T50" s="242" t="s">
        <v>105</v>
      </c>
      <c r="U50" s="226">
        <v>0.28699999999999998</v>
      </c>
      <c r="V50" s="226">
        <f>ROUND(E50*U50,2)</f>
        <v>4.8499999999999996</v>
      </c>
      <c r="W50" s="226"/>
      <c r="X50" s="226" t="s">
        <v>106</v>
      </c>
      <c r="Y50" s="217"/>
      <c r="Z50" s="217"/>
      <c r="AA50" s="217"/>
      <c r="AB50" s="217"/>
      <c r="AC50" s="217"/>
      <c r="AD50" s="217"/>
      <c r="AE50" s="217"/>
      <c r="AF50" s="217"/>
      <c r="AG50" s="217" t="s">
        <v>107</v>
      </c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</row>
    <row r="51" spans="1:60" outlineLevel="1" x14ac:dyDescent="0.2">
      <c r="A51" s="224"/>
      <c r="B51" s="225"/>
      <c r="C51" s="250" t="s">
        <v>169</v>
      </c>
      <c r="D51" s="227"/>
      <c r="E51" s="228">
        <v>16.899999999999999</v>
      </c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17"/>
      <c r="Z51" s="217"/>
      <c r="AA51" s="217"/>
      <c r="AB51" s="217"/>
      <c r="AC51" s="217"/>
      <c r="AD51" s="217"/>
      <c r="AE51" s="217"/>
      <c r="AF51" s="217"/>
      <c r="AG51" s="217" t="s">
        <v>116</v>
      </c>
      <c r="AH51" s="217">
        <v>0</v>
      </c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</row>
    <row r="52" spans="1:60" outlineLevel="1" x14ac:dyDescent="0.2">
      <c r="A52" s="236">
        <v>15</v>
      </c>
      <c r="B52" s="237" t="s">
        <v>170</v>
      </c>
      <c r="C52" s="248" t="s">
        <v>171</v>
      </c>
      <c r="D52" s="238" t="s">
        <v>0</v>
      </c>
      <c r="E52" s="239">
        <v>756.7</v>
      </c>
      <c r="F52" s="240"/>
      <c r="G52" s="241">
        <f>ROUND(E52*F52,2)</f>
        <v>0</v>
      </c>
      <c r="H52" s="240"/>
      <c r="I52" s="241">
        <f>ROUND(E52*H52,2)</f>
        <v>0</v>
      </c>
      <c r="J52" s="240"/>
      <c r="K52" s="241">
        <f>ROUND(E52*J52,2)</f>
        <v>0</v>
      </c>
      <c r="L52" s="241">
        <v>21</v>
      </c>
      <c r="M52" s="241">
        <f>G52*(1+L52/100)</f>
        <v>0</v>
      </c>
      <c r="N52" s="241">
        <v>0</v>
      </c>
      <c r="O52" s="241">
        <f>ROUND(E52*N52,2)</f>
        <v>0</v>
      </c>
      <c r="P52" s="241">
        <v>0</v>
      </c>
      <c r="Q52" s="241">
        <f>ROUND(E52*P52,2)</f>
        <v>0</v>
      </c>
      <c r="R52" s="241" t="s">
        <v>168</v>
      </c>
      <c r="S52" s="241" t="s">
        <v>105</v>
      </c>
      <c r="T52" s="242" t="s">
        <v>105</v>
      </c>
      <c r="U52" s="226">
        <v>0</v>
      </c>
      <c r="V52" s="226">
        <f>ROUND(E52*U52,2)</f>
        <v>0</v>
      </c>
      <c r="W52" s="226"/>
      <c r="X52" s="226" t="s">
        <v>106</v>
      </c>
      <c r="Y52" s="217"/>
      <c r="Z52" s="217"/>
      <c r="AA52" s="217"/>
      <c r="AB52" s="217"/>
      <c r="AC52" s="217"/>
      <c r="AD52" s="217"/>
      <c r="AE52" s="217"/>
      <c r="AF52" s="217"/>
      <c r="AG52" s="217" t="s">
        <v>107</v>
      </c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</row>
    <row r="53" spans="1:60" outlineLevel="1" x14ac:dyDescent="0.2">
      <c r="A53" s="224"/>
      <c r="B53" s="225"/>
      <c r="C53" s="249" t="s">
        <v>160</v>
      </c>
      <c r="D53" s="244"/>
      <c r="E53" s="244"/>
      <c r="F53" s="244"/>
      <c r="G53" s="244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17"/>
      <c r="Z53" s="217"/>
      <c r="AA53" s="217"/>
      <c r="AB53" s="217"/>
      <c r="AC53" s="217"/>
      <c r="AD53" s="217"/>
      <c r="AE53" s="217"/>
      <c r="AF53" s="217"/>
      <c r="AG53" s="217" t="s">
        <v>109</v>
      </c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</row>
    <row r="54" spans="1:60" outlineLevel="1" x14ac:dyDescent="0.2">
      <c r="A54" s="236">
        <v>16</v>
      </c>
      <c r="B54" s="237" t="s">
        <v>172</v>
      </c>
      <c r="C54" s="248" t="s">
        <v>173</v>
      </c>
      <c r="D54" s="238" t="s">
        <v>174</v>
      </c>
      <c r="E54" s="239">
        <v>74.599999999999994</v>
      </c>
      <c r="F54" s="240"/>
      <c r="G54" s="241">
        <f>ROUND(E54*F54,2)</f>
        <v>0</v>
      </c>
      <c r="H54" s="240"/>
      <c r="I54" s="241">
        <f>ROUND(E54*H54,2)</f>
        <v>0</v>
      </c>
      <c r="J54" s="240"/>
      <c r="K54" s="241">
        <f>ROUND(E54*J54,2)</f>
        <v>0</v>
      </c>
      <c r="L54" s="241">
        <v>21</v>
      </c>
      <c r="M54" s="241">
        <f>G54*(1+L54/100)</f>
        <v>0</v>
      </c>
      <c r="N54" s="241">
        <v>3.039E-2</v>
      </c>
      <c r="O54" s="241">
        <f>ROUND(E54*N54,2)</f>
        <v>2.27</v>
      </c>
      <c r="P54" s="241">
        <v>0</v>
      </c>
      <c r="Q54" s="241">
        <f>ROUND(E54*P54,2)</f>
        <v>0</v>
      </c>
      <c r="R54" s="241"/>
      <c r="S54" s="241" t="s">
        <v>105</v>
      </c>
      <c r="T54" s="242" t="s">
        <v>164</v>
      </c>
      <c r="U54" s="226">
        <v>0.48098000000000002</v>
      </c>
      <c r="V54" s="226">
        <f>ROUND(E54*U54,2)</f>
        <v>35.880000000000003</v>
      </c>
      <c r="W54" s="226"/>
      <c r="X54" s="226" t="s">
        <v>175</v>
      </c>
      <c r="Y54" s="217"/>
      <c r="Z54" s="217"/>
      <c r="AA54" s="217"/>
      <c r="AB54" s="217"/>
      <c r="AC54" s="217"/>
      <c r="AD54" s="217"/>
      <c r="AE54" s="217"/>
      <c r="AF54" s="217"/>
      <c r="AG54" s="217" t="s">
        <v>176</v>
      </c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</row>
    <row r="55" spans="1:60" outlineLevel="1" x14ac:dyDescent="0.2">
      <c r="A55" s="224"/>
      <c r="B55" s="225"/>
      <c r="C55" s="250" t="s">
        <v>177</v>
      </c>
      <c r="D55" s="227"/>
      <c r="E55" s="228">
        <v>74.599999999999994</v>
      </c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17"/>
      <c r="Z55" s="217"/>
      <c r="AA55" s="217"/>
      <c r="AB55" s="217"/>
      <c r="AC55" s="217"/>
      <c r="AD55" s="217"/>
      <c r="AE55" s="217"/>
      <c r="AF55" s="217"/>
      <c r="AG55" s="217" t="s">
        <v>116</v>
      </c>
      <c r="AH55" s="217">
        <v>0</v>
      </c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</row>
    <row r="56" spans="1:60" x14ac:dyDescent="0.2">
      <c r="A56" s="230" t="s">
        <v>99</v>
      </c>
      <c r="B56" s="231" t="s">
        <v>71</v>
      </c>
      <c r="C56" s="247" t="s">
        <v>28</v>
      </c>
      <c r="D56" s="232"/>
      <c r="E56" s="233"/>
      <c r="F56" s="234"/>
      <c r="G56" s="234">
        <f>SUMIF(AG57:AG64,"&lt;&gt;NOR",G57:G64)</f>
        <v>0</v>
      </c>
      <c r="H56" s="234"/>
      <c r="I56" s="234">
        <f>SUM(I57:I64)</f>
        <v>0</v>
      </c>
      <c r="J56" s="234"/>
      <c r="K56" s="234">
        <f>SUM(K57:K64)</f>
        <v>0</v>
      </c>
      <c r="L56" s="234"/>
      <c r="M56" s="234">
        <f>SUM(M57:M64)</f>
        <v>0</v>
      </c>
      <c r="N56" s="234"/>
      <c r="O56" s="234">
        <f>SUM(O57:O64)</f>
        <v>0</v>
      </c>
      <c r="P56" s="234"/>
      <c r="Q56" s="234">
        <f>SUM(Q57:Q64)</f>
        <v>0</v>
      </c>
      <c r="R56" s="234"/>
      <c r="S56" s="234"/>
      <c r="T56" s="235"/>
      <c r="U56" s="229"/>
      <c r="V56" s="229">
        <f>SUM(V57:V64)</f>
        <v>0</v>
      </c>
      <c r="W56" s="229"/>
      <c r="X56" s="229"/>
      <c r="AG56" t="s">
        <v>100</v>
      </c>
    </row>
    <row r="57" spans="1:60" outlineLevel="1" x14ac:dyDescent="0.2">
      <c r="A57" s="236">
        <v>17</v>
      </c>
      <c r="B57" s="237" t="s">
        <v>178</v>
      </c>
      <c r="C57" s="248" t="s">
        <v>179</v>
      </c>
      <c r="D57" s="238" t="s">
        <v>180</v>
      </c>
      <c r="E57" s="239">
        <v>1</v>
      </c>
      <c r="F57" s="240"/>
      <c r="G57" s="241">
        <f>ROUND(E57*F57,2)</f>
        <v>0</v>
      </c>
      <c r="H57" s="240"/>
      <c r="I57" s="241">
        <f>ROUND(E57*H57,2)</f>
        <v>0</v>
      </c>
      <c r="J57" s="240"/>
      <c r="K57" s="241">
        <f>ROUND(E57*J57,2)</f>
        <v>0</v>
      </c>
      <c r="L57" s="241">
        <v>21</v>
      </c>
      <c r="M57" s="241">
        <f>G57*(1+L57/100)</f>
        <v>0</v>
      </c>
      <c r="N57" s="241">
        <v>0</v>
      </c>
      <c r="O57" s="241">
        <f>ROUND(E57*N57,2)</f>
        <v>0</v>
      </c>
      <c r="P57" s="241">
        <v>0</v>
      </c>
      <c r="Q57" s="241">
        <f>ROUND(E57*P57,2)</f>
        <v>0</v>
      </c>
      <c r="R57" s="241"/>
      <c r="S57" s="241" t="s">
        <v>105</v>
      </c>
      <c r="T57" s="242" t="s">
        <v>164</v>
      </c>
      <c r="U57" s="226">
        <v>0</v>
      </c>
      <c r="V57" s="226">
        <f>ROUND(E57*U57,2)</f>
        <v>0</v>
      </c>
      <c r="W57" s="226"/>
      <c r="X57" s="226" t="s">
        <v>181</v>
      </c>
      <c r="Y57" s="217"/>
      <c r="Z57" s="217"/>
      <c r="AA57" s="217"/>
      <c r="AB57" s="217"/>
      <c r="AC57" s="217"/>
      <c r="AD57" s="217"/>
      <c r="AE57" s="217"/>
      <c r="AF57" s="217"/>
      <c r="AG57" s="217" t="s">
        <v>182</v>
      </c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</row>
    <row r="58" spans="1:60" outlineLevel="1" x14ac:dyDescent="0.2">
      <c r="A58" s="224"/>
      <c r="B58" s="225"/>
      <c r="C58" s="251" t="s">
        <v>183</v>
      </c>
      <c r="D58" s="245"/>
      <c r="E58" s="245"/>
      <c r="F58" s="245"/>
      <c r="G58" s="245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17"/>
      <c r="Z58" s="217"/>
      <c r="AA58" s="217"/>
      <c r="AB58" s="217"/>
      <c r="AC58" s="217"/>
      <c r="AD58" s="217"/>
      <c r="AE58" s="217"/>
      <c r="AF58" s="217"/>
      <c r="AG58" s="217" t="s">
        <v>184</v>
      </c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</row>
    <row r="59" spans="1:60" outlineLevel="1" x14ac:dyDescent="0.2">
      <c r="A59" s="236">
        <v>18</v>
      </c>
      <c r="B59" s="237" t="s">
        <v>185</v>
      </c>
      <c r="C59" s="248" t="s">
        <v>186</v>
      </c>
      <c r="D59" s="238" t="s">
        <v>180</v>
      </c>
      <c r="E59" s="239">
        <v>1</v>
      </c>
      <c r="F59" s="240"/>
      <c r="G59" s="241">
        <f>ROUND(E59*F59,2)</f>
        <v>0</v>
      </c>
      <c r="H59" s="240"/>
      <c r="I59" s="241">
        <f>ROUND(E59*H59,2)</f>
        <v>0</v>
      </c>
      <c r="J59" s="240"/>
      <c r="K59" s="241">
        <f>ROUND(E59*J59,2)</f>
        <v>0</v>
      </c>
      <c r="L59" s="241">
        <v>21</v>
      </c>
      <c r="M59" s="241">
        <f>G59*(1+L59/100)</f>
        <v>0</v>
      </c>
      <c r="N59" s="241">
        <v>0</v>
      </c>
      <c r="O59" s="241">
        <f>ROUND(E59*N59,2)</f>
        <v>0</v>
      </c>
      <c r="P59" s="241">
        <v>0</v>
      </c>
      <c r="Q59" s="241">
        <f>ROUND(E59*P59,2)</f>
        <v>0</v>
      </c>
      <c r="R59" s="241"/>
      <c r="S59" s="241" t="s">
        <v>105</v>
      </c>
      <c r="T59" s="242" t="s">
        <v>164</v>
      </c>
      <c r="U59" s="226">
        <v>0</v>
      </c>
      <c r="V59" s="226">
        <f>ROUND(E59*U59,2)</f>
        <v>0</v>
      </c>
      <c r="W59" s="226"/>
      <c r="X59" s="226" t="s">
        <v>181</v>
      </c>
      <c r="Y59" s="217"/>
      <c r="Z59" s="217"/>
      <c r="AA59" s="217"/>
      <c r="AB59" s="217"/>
      <c r="AC59" s="217"/>
      <c r="AD59" s="217"/>
      <c r="AE59" s="217"/>
      <c r="AF59" s="217"/>
      <c r="AG59" s="217" t="s">
        <v>187</v>
      </c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</row>
    <row r="60" spans="1:60" ht="33.75" outlineLevel="1" x14ac:dyDescent="0.2">
      <c r="A60" s="224"/>
      <c r="B60" s="225"/>
      <c r="C60" s="251" t="s">
        <v>188</v>
      </c>
      <c r="D60" s="245"/>
      <c r="E60" s="245"/>
      <c r="F60" s="245"/>
      <c r="G60" s="245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17"/>
      <c r="Z60" s="217"/>
      <c r="AA60" s="217"/>
      <c r="AB60" s="217"/>
      <c r="AC60" s="217"/>
      <c r="AD60" s="217"/>
      <c r="AE60" s="217"/>
      <c r="AF60" s="217"/>
      <c r="AG60" s="217" t="s">
        <v>184</v>
      </c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43" t="str">
        <f>C60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60" s="217"/>
      <c r="BC60" s="217"/>
      <c r="BD60" s="217"/>
      <c r="BE60" s="217"/>
      <c r="BF60" s="217"/>
      <c r="BG60" s="217"/>
      <c r="BH60" s="217"/>
    </row>
    <row r="61" spans="1:60" outlineLevel="1" x14ac:dyDescent="0.2">
      <c r="A61" s="236">
        <v>19</v>
      </c>
      <c r="B61" s="237" t="s">
        <v>189</v>
      </c>
      <c r="C61" s="248" t="s">
        <v>190</v>
      </c>
      <c r="D61" s="238" t="s">
        <v>180</v>
      </c>
      <c r="E61" s="239">
        <v>15000</v>
      </c>
      <c r="F61" s="240"/>
      <c r="G61" s="241">
        <f>ROUND(E61*F61,2)</f>
        <v>0</v>
      </c>
      <c r="H61" s="240"/>
      <c r="I61" s="241">
        <f>ROUND(E61*H61,2)</f>
        <v>0</v>
      </c>
      <c r="J61" s="240"/>
      <c r="K61" s="241">
        <f>ROUND(E61*J61,2)</f>
        <v>0</v>
      </c>
      <c r="L61" s="241">
        <v>21</v>
      </c>
      <c r="M61" s="241">
        <f>G61*(1+L61/100)</f>
        <v>0</v>
      </c>
      <c r="N61" s="241">
        <v>0</v>
      </c>
      <c r="O61" s="241">
        <f>ROUND(E61*N61,2)</f>
        <v>0</v>
      </c>
      <c r="P61" s="241">
        <v>0</v>
      </c>
      <c r="Q61" s="241">
        <f>ROUND(E61*P61,2)</f>
        <v>0</v>
      </c>
      <c r="R61" s="241"/>
      <c r="S61" s="241" t="s">
        <v>105</v>
      </c>
      <c r="T61" s="242" t="s">
        <v>164</v>
      </c>
      <c r="U61" s="226">
        <v>0</v>
      </c>
      <c r="V61" s="226">
        <f>ROUND(E61*U61,2)</f>
        <v>0</v>
      </c>
      <c r="W61" s="226"/>
      <c r="X61" s="226" t="s">
        <v>181</v>
      </c>
      <c r="Y61" s="217"/>
      <c r="Z61" s="217"/>
      <c r="AA61" s="217"/>
      <c r="AB61" s="217"/>
      <c r="AC61" s="217"/>
      <c r="AD61" s="217"/>
      <c r="AE61" s="217"/>
      <c r="AF61" s="217"/>
      <c r="AG61" s="217" t="s">
        <v>191</v>
      </c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</row>
    <row r="62" spans="1:60" ht="22.5" outlineLevel="1" x14ac:dyDescent="0.2">
      <c r="A62" s="224"/>
      <c r="B62" s="225"/>
      <c r="C62" s="251" t="s">
        <v>192</v>
      </c>
      <c r="D62" s="245"/>
      <c r="E62" s="245"/>
      <c r="F62" s="245"/>
      <c r="G62" s="245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17"/>
      <c r="Z62" s="217"/>
      <c r="AA62" s="217"/>
      <c r="AB62" s="217"/>
      <c r="AC62" s="217"/>
      <c r="AD62" s="217"/>
      <c r="AE62" s="217"/>
      <c r="AF62" s="217"/>
      <c r="AG62" s="217" t="s">
        <v>184</v>
      </c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43" t="str">
        <f>C62</f>
        <v>Finanční rezerva požadovaná objednatelem jako součást smluvní ceny. Způsob jejího stanovení, čerpání a vykazování definuje objednatel.</v>
      </c>
      <c r="BB62" s="217"/>
      <c r="BC62" s="217"/>
      <c r="BD62" s="217"/>
      <c r="BE62" s="217"/>
      <c r="BF62" s="217"/>
      <c r="BG62" s="217"/>
      <c r="BH62" s="217"/>
    </row>
    <row r="63" spans="1:60" ht="22.5" outlineLevel="1" x14ac:dyDescent="0.2">
      <c r="A63" s="236">
        <v>20</v>
      </c>
      <c r="B63" s="237" t="s">
        <v>193</v>
      </c>
      <c r="C63" s="248" t="s">
        <v>194</v>
      </c>
      <c r="D63" s="238" t="s">
        <v>180</v>
      </c>
      <c r="E63" s="239">
        <v>1</v>
      </c>
      <c r="F63" s="240"/>
      <c r="G63" s="241">
        <f>ROUND(E63*F63,2)</f>
        <v>0</v>
      </c>
      <c r="H63" s="240"/>
      <c r="I63" s="241">
        <f>ROUND(E63*H63,2)</f>
        <v>0</v>
      </c>
      <c r="J63" s="240"/>
      <c r="K63" s="241">
        <f>ROUND(E63*J63,2)</f>
        <v>0</v>
      </c>
      <c r="L63" s="241">
        <v>21</v>
      </c>
      <c r="M63" s="241">
        <f>G63*(1+L63/100)</f>
        <v>0</v>
      </c>
      <c r="N63" s="241">
        <v>0</v>
      </c>
      <c r="O63" s="241">
        <f>ROUND(E63*N63,2)</f>
        <v>0</v>
      </c>
      <c r="P63" s="241">
        <v>0</v>
      </c>
      <c r="Q63" s="241">
        <f>ROUND(E63*P63,2)</f>
        <v>0</v>
      </c>
      <c r="R63" s="241"/>
      <c r="S63" s="241" t="s">
        <v>153</v>
      </c>
      <c r="T63" s="242" t="s">
        <v>195</v>
      </c>
      <c r="U63" s="226">
        <v>0</v>
      </c>
      <c r="V63" s="226">
        <f>ROUND(E63*U63,2)</f>
        <v>0</v>
      </c>
      <c r="W63" s="226"/>
      <c r="X63" s="226" t="s">
        <v>181</v>
      </c>
      <c r="Y63" s="217"/>
      <c r="Z63" s="217"/>
      <c r="AA63" s="217"/>
      <c r="AB63" s="217"/>
      <c r="AC63" s="217"/>
      <c r="AD63" s="217"/>
      <c r="AE63" s="217"/>
      <c r="AF63" s="217"/>
      <c r="AG63" s="217" t="s">
        <v>182</v>
      </c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</row>
    <row r="64" spans="1:60" outlineLevel="1" x14ac:dyDescent="0.2">
      <c r="A64" s="224"/>
      <c r="B64" s="225"/>
      <c r="C64" s="251" t="s">
        <v>196</v>
      </c>
      <c r="D64" s="245"/>
      <c r="E64" s="245"/>
      <c r="F64" s="245"/>
      <c r="G64" s="245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17"/>
      <c r="Z64" s="217"/>
      <c r="AA64" s="217"/>
      <c r="AB64" s="217"/>
      <c r="AC64" s="217"/>
      <c r="AD64" s="217"/>
      <c r="AE64" s="217"/>
      <c r="AF64" s="217"/>
      <c r="AG64" s="217" t="s">
        <v>184</v>
      </c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43" t="str">
        <f>C64</f>
        <v>Náklady na provedení skutečného zaměření stavby v rozsahu nezbytném pro zápis změny do katastru nemovitostí.</v>
      </c>
      <c r="BB64" s="217"/>
      <c r="BC64" s="217"/>
      <c r="BD64" s="217"/>
      <c r="BE64" s="217"/>
      <c r="BF64" s="217"/>
      <c r="BG64" s="217"/>
      <c r="BH64" s="217"/>
    </row>
    <row r="65" spans="1:33" x14ac:dyDescent="0.2">
      <c r="A65" s="3"/>
      <c r="B65" s="4"/>
      <c r="C65" s="252"/>
      <c r="D65" s="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AE65">
        <v>15</v>
      </c>
      <c r="AF65">
        <v>21</v>
      </c>
      <c r="AG65" t="s">
        <v>86</v>
      </c>
    </row>
    <row r="66" spans="1:33" x14ac:dyDescent="0.2">
      <c r="A66" s="220"/>
      <c r="B66" s="221" t="s">
        <v>29</v>
      </c>
      <c r="C66" s="253"/>
      <c r="D66" s="222"/>
      <c r="E66" s="223"/>
      <c r="F66" s="223"/>
      <c r="G66" s="246">
        <f>G8+G27+G40+G44+G49+G56</f>
        <v>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AE66">
        <f>SUMIF(L7:L64,AE65,G7:G64)</f>
        <v>0</v>
      </c>
      <c r="AF66">
        <f>SUMIF(L7:L64,AF65,G7:G64)</f>
        <v>0</v>
      </c>
      <c r="AG66" t="s">
        <v>197</v>
      </c>
    </row>
    <row r="67" spans="1:33" x14ac:dyDescent="0.2">
      <c r="C67" s="254"/>
      <c r="D67" s="10"/>
      <c r="AG67" t="s">
        <v>198</v>
      </c>
    </row>
    <row r="68" spans="1:33" x14ac:dyDescent="0.2">
      <c r="D68" s="10"/>
    </row>
    <row r="69" spans="1:33" x14ac:dyDescent="0.2">
      <c r="D69" s="10"/>
    </row>
    <row r="70" spans="1:33" x14ac:dyDescent="0.2">
      <c r="D70" s="10"/>
    </row>
    <row r="71" spans="1:33" x14ac:dyDescent="0.2">
      <c r="D71" s="10"/>
    </row>
    <row r="72" spans="1:33" x14ac:dyDescent="0.2">
      <c r="D72" s="10"/>
    </row>
    <row r="73" spans="1:33" x14ac:dyDescent="0.2">
      <c r="D73" s="10"/>
    </row>
    <row r="74" spans="1:33" x14ac:dyDescent="0.2">
      <c r="D74" s="10"/>
    </row>
    <row r="75" spans="1:33" x14ac:dyDescent="0.2">
      <c r="D75" s="10"/>
    </row>
    <row r="76" spans="1:33" x14ac:dyDescent="0.2">
      <c r="D76" s="10"/>
    </row>
    <row r="77" spans="1:33" x14ac:dyDescent="0.2">
      <c r="D77" s="10"/>
    </row>
    <row r="78" spans="1:33" x14ac:dyDescent="0.2">
      <c r="D78" s="10"/>
    </row>
    <row r="79" spans="1:33" x14ac:dyDescent="0.2">
      <c r="D79" s="10"/>
    </row>
    <row r="80" spans="1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0oZOW64w93WGIcLZxVo8WtVuplEZ6zM34cC/lxRpHjU1SaD/kLR0pRuEbq4ZXwth+poA8KveG4X2jhQJ7dbPJw==" saltValue="yefz3Hp10AaLb1Rh/v63Qg==" spinCount="100000" sheet="1"/>
  <mergeCells count="18">
    <mergeCell ref="C46:G46"/>
    <mergeCell ref="C53:G53"/>
    <mergeCell ref="C58:G58"/>
    <mergeCell ref="C60:G60"/>
    <mergeCell ref="C62:G62"/>
    <mergeCell ref="C64:G64"/>
    <mergeCell ref="C15:G15"/>
    <mergeCell ref="C18:G18"/>
    <mergeCell ref="C21:G21"/>
    <mergeCell ref="C25:G25"/>
    <mergeCell ref="C33:G33"/>
    <mergeCell ref="C42:G42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 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01 Pol'!Názvy_tisku</vt:lpstr>
      <vt:lpstr>oadresa</vt:lpstr>
      <vt:lpstr>Stavba!Objednatel</vt:lpstr>
      <vt:lpstr>Stavba!Objekt</vt:lpstr>
      <vt:lpstr>'SO 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2019-03-19T12:27:02Z</cp:lastPrinted>
  <dcterms:created xsi:type="dcterms:W3CDTF">2009-04-08T07:15:50Z</dcterms:created>
  <dcterms:modified xsi:type="dcterms:W3CDTF">2020-09-10T20:09:08Z</dcterms:modified>
</cp:coreProperties>
</file>